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08C1B0C1-2611-4F9E-9AF6-BDCA635C83EF}" xr6:coauthVersionLast="36" xr6:coauthVersionMax="36" xr10:uidLastSave="{00000000-0000-0000-0000-000000000000}"/>
  <bookViews>
    <workbookView xWindow="0" yWindow="600" windowWidth="28800" windowHeight="12432"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AD26" i="5" l="1"/>
  <c r="AT26" i="5"/>
  <c r="S28" i="15" l="1"/>
  <c r="S27" i="15"/>
  <c r="S26" i="15"/>
  <c r="S25" i="15"/>
  <c r="S34" i="15"/>
  <c r="S33" i="15"/>
  <c r="S32" i="15"/>
  <c r="Q27" i="14"/>
  <c r="R27" i="14"/>
  <c r="K26" i="5" s="1"/>
  <c r="AD32" i="5" l="1"/>
  <c r="B29" i="53"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l="1"/>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60" i="53" l="1"/>
  <c r="B34" i="53"/>
  <c r="B79" i="53"/>
  <c r="L109" i="56"/>
  <c r="K108" i="56"/>
  <c r="B68" i="53"/>
  <c r="B64" i="53"/>
  <c r="B86"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7" i="14"/>
  <c r="C40" i="7" s="1"/>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<sst xmlns="http://schemas.openxmlformats.org/spreadsheetml/2006/main" count="1151" uniqueCount="702">
  <si>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</si>
  <si>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</si>
  <si>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</si>
  <si>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</si>
  <si>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</si>
  <si>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</si>
  <si>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</si>
  <si>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</si>
  <si>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</si>
  <si>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</si>
  <si>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</si>
  <si>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</si>
  <si>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</si>
  <si>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</si>
  <si>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</si>
  <si>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</si>
  <si>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</si>
  <si>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</si>
  <si>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</si>
  <si>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</si>
  <si>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</si>
  <si>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</si>
  <si>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</si>
  <si>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</si>
  <si>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</si>
  <si>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</si>
  <si>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</si>
  <si>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</si>
  <si>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</si>
  <si>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</si>
  <si>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</si>
  <si>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</si>
  <si>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</si>
  <si>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</si>
  <si>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</si>
  <si>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</si>
  <si>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</si>
  <si>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</si>
  <si>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</si>
  <si>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</si>
  <si>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</si>
  <si>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</si>
  <si>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</si>
  <si>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</si>
  <si>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</si>
  <si>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</si>
  <si>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</si>
  <si>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</si>
  <si>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</si>
  <si>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</si>
  <si>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</si>
  <si>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</si>
  <si>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</si>
  <si>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</si>
  <si>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</si>
  <si>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</si>
  <si>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</si>
  <si>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</si>
  <si>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</si>
  <si>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</si>
  <si>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</si>
  <si>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</si>
  <si>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</si>
  <si>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</si>
  <si>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</si>
  <si>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</si>
  <si>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</si>
  <si>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</si>
  <si>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</si>
  <si>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</si>
  <si>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</si>
  <si>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</si>
  <si>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</si>
  <si>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</si>
  <si>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</si>
  <si>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</si>
  <si>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</si>
  <si>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</si>
  <si>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</si>
  <si>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</si>
  <si>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</si>
  <si>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</si>
  <si>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</si>
  <si>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</si>
  <si>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</si>
  <si>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</si>
  <si>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</si>
  <si>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</si>
  <si>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</si>
  <si>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</si>
  <si>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</si>
  <si>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</si>
  <si>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</si>
  <si>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</si>
  <si>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</si>
  <si>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</si>
  <si>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</si>
  <si>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</si>
  <si>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</si>
  <si>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</si>
  <si>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</si>
  <si>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</si>
  <si>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</si>
  <si>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</si>
  <si>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</si>
  <si>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</si>
  <si>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</si>
  <si>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</si>
  <si>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</si>
  <si>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</si>
  <si>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</si>
  <si>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</si>
  <si>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</si>
  <si>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</si>
  <si>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</si>
  <si>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</si>
  <si>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</si>
  <si>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</si>
  <si>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</si>
  <si>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</si>
  <si>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</si>
  <si>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</si>
  <si>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</si>
  <si>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</si>
  <si>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</si>
  <si>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</si>
  <si>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</si>
  <si>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</si>
  <si>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</si>
  <si>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</si>
  <si>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</si>
  <si>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</si>
  <si>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</si>
  <si>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</si>
  <si>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</si>
  <si>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</si>
  <si>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</si>
  <si>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</si>
  <si>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</si>
  <si>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</si>
  <si>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</si>
  <si>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</si>
  <si>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</si>
  <si>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</si>
  <si>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</si>
  <si>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</si>
  <si>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</si>
  <si>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</si>
  <si>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</si>
  <si>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</si>
  <si>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</si>
  <si>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</si>
  <si>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</si>
  <si>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</si>
  <si>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</si>
  <si>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</si>
  <si>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</si>
  <si>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</si>
  <si>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</si>
  <si>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</si>
  <si>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</si>
  <si>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</si>
  <si>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</si>
  <si>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</si>
  <si>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</si>
  <si>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</si>
  <si>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</si>
  <si>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</si>
  <si>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</si>
  <si>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</si>
  <si>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</si>
  <si>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</si>
  <si>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</si>
  <si>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</si>
  <si>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</si>
  <si>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</si>
  <si>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</si>
  <si>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</si>
  <si>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</si>
  <si>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</si>
  <si>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</si>
  <si>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</si>
  <si>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</si>
  <si>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</si>
  <si>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</si>
  <si>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</si>
  <si>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</si>
  <si>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</si>
  <si>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</si>
  <si>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</si>
  <si>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</si>
  <si>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</si>
  <si>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</si>
  <si>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</si>
  <si>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</si>
  <si>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</si>
  <si>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</si>
  <si>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</si>
  <si>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</si>
  <si>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</si>
  <si>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</si>
  <si>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</si>
  <si>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</si>
  <si>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</si>
  <si>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</si>
  <si>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</si>
  <si>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</si>
  <si>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</si>
  <si>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</si>
  <si>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</si>
  <si>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</si>
  <si>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</si>
  <si>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</si>
  <si>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</si>
  <si>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</si>
  <si>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</si>
  <si>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</si>
  <si>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</si>
  <si>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</si>
  <si>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</si>
  <si>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</si>
  <si>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</si>
  <si>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</si>
  <si>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</si>
  <si>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</si>
  <si>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</si>
  <si>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</si>
  <si>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</si>
  <si>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</si>
  <si>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</si>
  <si>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</si>
  <si>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</si>
  <si>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</si>
  <si>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</si>
  <si>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</si>
  <si>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</si>
  <si>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</si>
  <si>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</si>
  <si>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</si>
  <si>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</si>
  <si>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</si>
  <si>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</si>
  <si>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</si>
  <si>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</si>
  <si>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</si>
  <si>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</si>
  <si>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</si>
  <si>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</si>
  <si>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</si>
  <si>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</si>
  <si>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</si>
  <si>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</si>
  <si>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</si>
  <si>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</si>
  <si>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</si>
  <si>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</si>
  <si>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</si>
  <si>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</si>
  <si>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</si>
  <si>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</si>
  <si>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</si>
  <si>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</si>
  <si>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</si>
  <si>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</si>
  <si>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</si>
  <si>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</si>
  <si>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</si>
  <si>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</si>
  <si>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</si>
  <si>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</si>
  <si>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</si>
  <si>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</si>
  <si>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</si>
  <si>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</si>
  <si>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</si>
  <si>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</si>
  <si>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</si>
  <si>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</si>
  <si>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</si>
  <si>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</si>
  <si>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</si>
  <si>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</si>
  <si>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</si>
  <si>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</si>
  <si>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</si>
  <si>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</si>
  <si>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</si>
  <si>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</si>
  <si>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</si>
  <si>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</si>
  <si>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</si>
  <si>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</si>
  <si>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</si>
  <si>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</si>
  <si>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</si>
  <si>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</si>
  <si>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</si>
  <si>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</si>
  <si>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</si>
  <si>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</si>
  <si>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</si>
  <si>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</si>
  <si>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</si>
  <si>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</si>
  <si>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</si>
  <si>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</si>
  <si>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</si>
  <si>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</si>
  <si>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</si>
  <si>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</si>
  <si>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</si>
  <si>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</si>
  <si>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</si>
  <si>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</si>
  <si>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</si>
  <si>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</si>
  <si>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</si>
  <si>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</si>
  <si>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</si>
  <si>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</si>
  <si>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</si>
  <si>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</si>
  <si>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</si>
  <si>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</si>
  <si>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</si>
  <si>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</si>
  <si>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</si>
  <si>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</si>
  <si>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</si>
  <si>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</si>
  <si>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</si>
  <si>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</si>
  <si>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</si>
  <si>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</si>
  <si>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</si>
  <si>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</si>
  <si>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</si>
  <si>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</si>
  <si>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</si>
  <si>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</si>
  <si>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</si>
  <si>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</si>
  <si>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</si>
  <si>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</si>
  <si>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</si>
  <si>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</si>
  <si>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</si>
  <si>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</si>
  <si>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</si>
  <si>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</si>
  <si>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</si>
  <si>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</si>
  <si>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</si>
  <si>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</si>
  <si>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</si>
  <si>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</si>
  <si>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</si>
  <si>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</si>
  <si>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</si>
  <si>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</si>
  <si>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</si>
  <si>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</si>
  <si>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</si>
  <si>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</si>
  <si>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</si>
  <si>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</si>
  <si>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</si>
  <si>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</si>
  <si>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</si>
  <si>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</si>
  <si>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</si>
  <si>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</si>
  <si>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</si>
  <si>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</si>
  <si>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</si>
  <si>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</si>
  <si>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</si>
  <si>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</si>
  <si>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</si>
  <si>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</si>
  <si>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</si>
  <si>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</si>
  <si>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</si>
  <si>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</si>
  <si>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</si>
  <si>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</si>
  <si>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</si>
  <si>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</si>
  <si>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</si>
  <si>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</si>
  <si>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</si>
  <si>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</si>
  <si>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</si>
  <si>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</si>
  <si>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</si>
  <si>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</si>
  <si>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</si>
  <si>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</si>
  <si>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</si>
  <si>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</si>
  <si>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</si>
  <si>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</si>
  <si>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</si>
  <si>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</si>
  <si>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</si>
  <si>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</si>
  <si>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</si>
  <si>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</si>
  <si>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</si>
  <si>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</si>
  <si>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</si>
  <si>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</si>
  <si>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</si>
  <si>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</si>
  <si>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</si>
  <si>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</si>
  <si>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</si>
  <si>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</si>
  <si>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</si>
  <si>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</si>
  <si>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</si>
  <si>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</si>
  <si>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</si>
  <si>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</si>
  <si>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</si>
  <si>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</si>
  <si>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</si>
  <si>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</si>
  <si>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</si>
  <si>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</si>
  <si>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</si>
  <si>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</si>
  <si>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</si>
  <si>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</si>
  <si>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</si>
  <si>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</si>
  <si>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</si>
  <si>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</si>
  <si>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</si>
  <si>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</si>
  <si>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</si>
  <si>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</si>
  <si>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</si>
  <si>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</si>
  <si>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</si>
  <si>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</si>
  <si>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</si>
  <si>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</si>
  <si>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</si>
  <si>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</si>
  <si>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</si>
  <si>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</si>
  <si>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</si>
  <si>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</si>
  <si>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</si>
  <si>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</si>
  <si>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</si>
  <si>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</si>
  <si>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</si>
  <si>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</si>
  <si>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</si>
  <si>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</si>
  <si>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</si>
  <si>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</si>
  <si>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</si>
  <si>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</si>
  <si>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</si>
  <si>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</si>
  <si>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</si>
  <si>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</si>
  <si>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</si>
  <si>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</si>
  <si>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</si>
  <si>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</si>
  <si>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</si>
  <si>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</si>
  <si>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</si>
  <si>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</si>
  <si>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</si>
  <si>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</si>
  <si>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</si>
  <si>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</si>
  <si>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</si>
  <si>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</si>
  <si>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</si>
  <si>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</si>
  <si>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</si>
  <si>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</si>
  <si>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</si>
  <si>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</si>
  <si>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</si>
  <si>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</si>
  <si>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</si>
  <si>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</si>
  <si>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</si>
  <si>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</si>
  <si>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</si>
  <si>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</si>
  <si>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</si>
  <si>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</si>
  <si>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</si>
  <si>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</si>
  <si>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</si>
  <si>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</si>
  <si>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</si>
  <si>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</si>
  <si>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</si>
  <si>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</si>
  <si>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</si>
  <si>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</si>
  <si>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</si>
  <si>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</si>
  <si>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</si>
  <si>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</si>
  <si>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</si>
  <si>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</si>
  <si>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</si>
  <si>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</si>
  <si>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</si>
  <si>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</si>
  <si>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</si>
  <si>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</si>
  <si>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</si>
  <si>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</si>
  <si>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</si>
  <si>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</si>
  <si>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</si>
  <si>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</si>
  <si>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</si>
  <si>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</si>
  <si>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</si>
  <si>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</si>
  <si>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</si>
  <si>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</si>
  <si>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</si>
  <si>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</si>
  <si>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</si>
  <si>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</si>
  <si>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</si>
  <si>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</si>
  <si>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</si>
  <si>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</si>
  <si>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</si>
  <si>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</si>
  <si>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</si>
  <si>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</si>
  <si>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</si>
  <si>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</si>
  <si>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</si>
  <si>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</si>
  <si>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</si>
  <si>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</si>
  <si>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</si>
  <si>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</si>
  <si>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</si>
  <si>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</si>
  <si>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</si>
  <si>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</si>
  <si>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</si>
  <si>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</si>
  <si>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</si>
  <si>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</si>
  <si>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</si>
  <si>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</si>
  <si>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</si>
  <si>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</si>
  <si>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</si>
  <si>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</si>
  <si>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</si>
  <si>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</si>
  <si>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</si>
  <si>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</si>
  <si>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</si>
  <si>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</si>
  <si>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</si>
  <si>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</si>
  <si>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</si>
  <si>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</si>
  <si>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</si>
  <si>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</si>
  <si>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</si>
  <si>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</si>
  <si>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</si>
  <si>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</si>
  <si>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</si>
  <si>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</si>
  <si>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</si>
  <si>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</si>
  <si>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</si>
  <si>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</si>
  <si>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</si>
  <si>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</si>
  <si>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</si>
  <si>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</si>
  <si>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</si>
  <si>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</si>
  <si>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</si>
  <si>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</si>
  <si>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</si>
  <si>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</si>
  <si>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</si>
  <si>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</si>
  <si>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</si>
  <si>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</si>
  <si>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</si>
  <si>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</si>
  <si>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</si>
  <si>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</si>
  <si>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</si>
  <si>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</si>
  <si>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</si>
  <si>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</si>
  <si>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</si>
  <si>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</si>
  <si>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</si>
  <si>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</si>
  <si>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</si>
  <si>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</si>
  <si>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</si>
  <si>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</si>
  <si>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</si>
  <si>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</si>
  <si>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</si>
  <si>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</si>
  <si>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</si>
  <si>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</si>
  <si>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</si>
  <si>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</si>
  <si>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</si>
  <si>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</si>
  <si>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</si>
  <si>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</si>
  <si>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</si>
  <si>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</si>
  <si>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</si>
  <si>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</si>
  <si>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</si>
  <si>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</si>
  <si>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</si>
  <si>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</si>
  <si>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</si>
  <si>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</si>
  <si>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</si>
  <si>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</si>
  <si>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</si>
  <si>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</si>
  <si>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</si>
  <si>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</si>
  <si>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</si>
  <si>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</si>
  <si>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</si>
  <si>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</si>
  <si>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</si>
  <si>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</si>
  <si>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</si>
  <si>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</si>
  <si>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</si>
  <si>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</si>
  <si>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</si>
  <si>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</si>
  <si>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</si>
  <si>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</si>
  <si>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</si>
  <si>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</si>
  <si>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</si>
  <si>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</si>
  <si>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</si>
  <si>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</si>
  <si>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</si>
  <si>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</si>
  <si>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</si>
  <si>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</si>
  <si>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</si>
  <si>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</si>
  <si>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в земле</t>
  </si>
  <si>
    <t>ПИР</t>
  </si>
  <si>
    <t>ВЗ</t>
  </si>
  <si>
    <t>Развитие электрической сети/усиление существующей электрической сети, не связанное с подключением новых потребителей</t>
  </si>
  <si>
    <t>ж/б</t>
  </si>
  <si>
    <t>2023</t>
  </si>
  <si>
    <t>Год раскрытия информации: 2023 год</t>
  </si>
  <si>
    <t>СЦ</t>
  </si>
  <si>
    <t>N_22-0715</t>
  </si>
  <si>
    <t>Переустройство ВЛ 0,4 кВ Л-2 от ТП 55-05 (инв.№ 511409607) г. Зеленоградск, ул. Сибирякова Зеленоградский ГО</t>
  </si>
  <si>
    <t>ВЛ 0,4 кВ Л-2 от ТП 55-05</t>
  </si>
  <si>
    <t>КВЛ 0,4 кВ Л-2 от ТП 55-05</t>
  </si>
  <si>
    <t>оп.12-ЩУ</t>
  </si>
  <si>
    <t>оп.12-СП</t>
  </si>
  <si>
    <t>СП-ЩУ</t>
  </si>
  <si>
    <t>Вынос (переустройство) участков КВЛ 0,4 кВ с участка застройки</t>
  </si>
  <si>
    <t>Переустройство ВЛ 0,4 кВ Л-2 от ТП 55-05 (инв.№ 511409607) протяженностью 0,08 км г. Зеленоградск, ул. Сибирякова Зеленоградский ГО</t>
  </si>
  <si>
    <t>КЛ 0,4 кВ 0,98 млн.руб./км</t>
  </si>
  <si>
    <t>Соглашение о компенсации № 37/115/22 от 20.05.2022 (мероприятия по выносу (переустройству) объектов АО "Янтарьэнерго")</t>
  </si>
  <si>
    <t>ПИР ООО "СБ Строй" договор № 11924-22 от 16.09.2022</t>
  </si>
  <si>
    <t>ПИР ООО "СБ Строй" договор № 11924-22 от 16.09.2022 в ценах 2022 года без НДС, млн. руб.</t>
  </si>
  <si>
    <t>разработка рабочей документации по объектам выноса (переустройства) ВЛ, KЛ 0,4-15 кВ, лот ПИР 3.9н: «Переустройство ВЛ 0,4 кВ Л-2 от ТП 55-05 (инв.№ 511409607) г. Зеленоградек, ул. Сибирякова Зеленоградский ГО», «Переустройство КЛ 15-351 (инв. 511648501), КЛ 15-352 (инв.511648601) в г. Калининград, ул. Каблукова» и «Переустройство ВЛ 0,4 кВ от ТП 138-02 (инв. № 5115569) в г. Гурьевск, ул. Крайняя»</t>
  </si>
  <si>
    <t>ООО «СБ-Строй»</t>
  </si>
  <si>
    <t>НДС не предусмотрен</t>
  </si>
  <si>
    <t>ООО «АПАТИТ»</t>
  </si>
  <si>
    <t>ИП Веселов Р.В.</t>
  </si>
  <si>
    <t xml:space="preserve"> по состоянию на 01.01.2023</t>
  </si>
  <si>
    <t>ПСД, утв. приказом № 59 от 28.04.2023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</si>
</sst>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 fontId="42" fillId="0" borderId="39"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7"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59" fillId="0" borderId="0" xfId="1" applyFont="1" applyAlignment="1">
      <alignment horizontal="center" vertical="center"/>
    </xf>
    <xf numFmtId="0" fontId="7" fillId="0" borderId="46" xfId="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282318072"/>
        <c:axId val="282316504"/>
      </c:lineChart>
      <c:catAx>
        <c:axId val="282318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2316504"/>
        <c:crosses val="autoZero"/>
        <c:auto val="1"/>
        <c:lblAlgn val="ctr"/>
        <c:lblOffset val="100"/>
        <c:noMultiLvlLbl val="0"/>
      </c:catAx>
      <c:valAx>
        <c:axId val="282316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3180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282319248"/>
        <c:axId val="282320032"/>
      </c:lineChart>
      <c:catAx>
        <c:axId val="282319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2320032"/>
        <c:crosses val="autoZero"/>
        <c:auto val="1"/>
        <c:lblAlgn val="ctr"/>
        <c:lblOffset val="100"/>
        <c:noMultiLvlLbl val="0"/>
      </c:catAx>
      <c:valAx>
        <c:axId val="282320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3192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252707712"/>
        <c:axId val="285916024"/>
      </c:lineChart>
      <c:catAx>
        <c:axId val="252707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5916024"/>
        <c:crosses val="autoZero"/>
        <c:auto val="1"/>
        <c:lblAlgn val="ctr"/>
        <c:lblOffset val="100"/>
        <c:noMultiLvlLbl val="0"/>
      </c:catAx>
      <c:valAx>
        <c:axId val="2859160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2707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583856464"/>
        <c:axId val="583856856"/>
      </c:lineChart>
      <c:catAx>
        <c:axId val="583856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3856856"/>
        <c:crosses val="autoZero"/>
        <c:auto val="1"/>
        <c:lblAlgn val="ctr"/>
        <c:lblOffset val="100"/>
        <c:noMultiLvlLbl val="0"/>
      </c:catAx>
      <c:valAx>
        <c:axId val="583856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3856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583857640"/>
        <c:axId val="583858032"/>
      </c:lineChart>
      <c:catAx>
        <c:axId val="583857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3858032"/>
        <c:crosses val="autoZero"/>
        <c:auto val="1"/>
        <c:lblAlgn val="ctr"/>
        <c:lblOffset val="100"/>
        <c:noMultiLvlLbl val="0"/>
      </c:catAx>
      <c:valAx>
        <c:axId val="583858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38576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583858816"/>
        <c:axId val="583859208"/>
      </c:lineChart>
      <c:catAx>
        <c:axId val="583858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3859208"/>
        <c:crosses val="autoZero"/>
        <c:auto val="1"/>
        <c:lblAlgn val="ctr"/>
        <c:lblOffset val="100"/>
        <c:noMultiLvlLbl val="0"/>
      </c:catAx>
      <c:valAx>
        <c:axId val="583859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3858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583859992"/>
        <c:axId val="583517480"/>
      </c:lineChart>
      <c:catAx>
        <c:axId val="583859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83517480"/>
        <c:crosses val="autoZero"/>
        <c:auto val="1"/>
        <c:lblAlgn val="ctr"/>
        <c:lblOffset val="100"/>
        <c:noMultiLvlLbl val="0"/>
      </c:catAx>
      <c:valAx>
        <c:axId val="583517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83859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41" sqref="C41"/>
    </sheetView>
  </sheetViews>
  <sheetFormatPr defaultColWidth="9.109375" defaultRowHeight="14.4" x14ac:dyDescent="0.3"/>
  <cols>
    <col min="1" max="1" width="6.109375" style="298" customWidth="1"/>
    <col min="2" max="2" width="53.5546875" style="298" customWidth="1"/>
    <col min="3" max="3" width="91.44140625" style="298" customWidth="1"/>
    <col min="4" max="4" width="12" style="298" customWidth="1"/>
    <col min="5" max="5" width="14.44140625" style="298" customWidth="1"/>
    <col min="6" max="6" width="36.5546875" style="298" customWidth="1"/>
    <col min="7" max="7" width="20" style="298" customWidth="1"/>
    <col min="8" max="8" width="25.5546875" style="298" customWidth="1"/>
    <col min="9" max="9" width="16.44140625" style="298" customWidth="1"/>
    <col min="10" max="16384" width="9.109375" style="298"/>
  </cols>
  <sheetData>
    <row r="1" spans="1:22" s="15" customFormat="1" ht="18.75" customHeight="1" x14ac:dyDescent="0.25">
      <c r="A1" s="279"/>
      <c r="C1" s="280" t="s">
        <v>66</v>
      </c>
    </row>
    <row r="2" spans="1:22" s="15" customFormat="1" ht="18.75" customHeight="1" x14ac:dyDescent="0.35">
      <c r="A2" s="279"/>
      <c r="C2" s="281" t="s">
        <v>8</v>
      </c>
    </row>
    <row r="3" spans="1:22" s="15" customFormat="1" ht="18" x14ac:dyDescent="0.35">
      <c r="A3" s="282"/>
      <c r="C3" s="281" t="s">
        <v>65</v>
      </c>
    </row>
    <row r="4" spans="1:22" s="15" customFormat="1" ht="18" x14ac:dyDescent="0.35">
      <c r="A4" s="282"/>
      <c r="H4" s="281"/>
    </row>
    <row r="5" spans="1:22" s="15" customFormat="1" ht="15.6" x14ac:dyDescent="0.3">
      <c r="A5" s="422" t="s">
        <v>680</v>
      </c>
      <c r="B5" s="422"/>
      <c r="C5" s="422"/>
      <c r="D5" s="160"/>
      <c r="E5" s="160"/>
      <c r="F5" s="160"/>
      <c r="G5" s="160"/>
      <c r="H5" s="160"/>
      <c r="I5" s="160"/>
      <c r="J5" s="160"/>
    </row>
    <row r="6" spans="1:22" s="15" customFormat="1" ht="18" x14ac:dyDescent="0.35">
      <c r="A6" s="282"/>
      <c r="H6" s="281"/>
    </row>
    <row r="7" spans="1:22" s="15" customFormat="1" ht="17.399999999999999" x14ac:dyDescent="0.25">
      <c r="A7" s="426" t="s">
        <v>7</v>
      </c>
      <c r="B7" s="426"/>
      <c r="C7" s="426"/>
      <c r="D7" s="283"/>
      <c r="E7" s="283"/>
      <c r="F7" s="283"/>
      <c r="G7" s="283"/>
      <c r="H7" s="283"/>
      <c r="I7" s="283"/>
      <c r="J7" s="283"/>
      <c r="K7" s="283"/>
      <c r="L7" s="283"/>
      <c r="M7" s="283"/>
      <c r="N7" s="283"/>
      <c r="O7" s="283"/>
      <c r="P7" s="283"/>
      <c r="Q7" s="283"/>
      <c r="R7" s="283"/>
      <c r="S7" s="283"/>
      <c r="T7" s="283"/>
      <c r="U7" s="283"/>
      <c r="V7" s="283"/>
    </row>
    <row r="8" spans="1:22" s="15" customFormat="1" ht="17.399999999999999" x14ac:dyDescent="0.25">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7.399999999999999" x14ac:dyDescent="0.25">
      <c r="A9" s="427" t="s">
        <v>670</v>
      </c>
      <c r="B9" s="427"/>
      <c r="C9" s="427"/>
      <c r="D9" s="285"/>
      <c r="E9" s="285"/>
      <c r="F9" s="285"/>
      <c r="G9" s="285"/>
      <c r="H9" s="285"/>
      <c r="I9" s="283"/>
      <c r="J9" s="283"/>
      <c r="K9" s="283"/>
      <c r="L9" s="283"/>
      <c r="M9" s="283"/>
      <c r="N9" s="283"/>
      <c r="O9" s="283"/>
      <c r="P9" s="283"/>
      <c r="Q9" s="283"/>
      <c r="R9" s="283"/>
      <c r="S9" s="283"/>
      <c r="T9" s="283"/>
      <c r="U9" s="283"/>
      <c r="V9" s="283"/>
    </row>
    <row r="10" spans="1:22" s="15" customFormat="1" ht="17.399999999999999" x14ac:dyDescent="0.25">
      <c r="A10" s="423" t="s">
        <v>6</v>
      </c>
      <c r="B10" s="423"/>
      <c r="C10" s="423"/>
      <c r="D10" s="286"/>
      <c r="E10" s="286"/>
      <c r="F10" s="286"/>
      <c r="G10" s="286"/>
      <c r="H10" s="286"/>
      <c r="I10" s="283"/>
      <c r="J10" s="283"/>
      <c r="K10" s="283"/>
      <c r="L10" s="283"/>
      <c r="M10" s="283"/>
      <c r="N10" s="283"/>
      <c r="O10" s="283"/>
      <c r="P10" s="283"/>
      <c r="Q10" s="283"/>
      <c r="R10" s="283"/>
      <c r="S10" s="283"/>
      <c r="T10" s="283"/>
      <c r="U10" s="283"/>
      <c r="V10" s="283"/>
    </row>
    <row r="11" spans="1:22" s="15" customFormat="1" ht="17.399999999999999" x14ac:dyDescent="0.25">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7.399999999999999" x14ac:dyDescent="0.25">
      <c r="A12" s="425" t="s">
        <v>682</v>
      </c>
      <c r="B12" s="425"/>
      <c r="C12" s="425"/>
      <c r="D12" s="285"/>
      <c r="E12" s="285"/>
      <c r="F12" s="285"/>
      <c r="G12" s="285"/>
      <c r="H12" s="285"/>
      <c r="I12" s="283"/>
      <c r="J12" s="283"/>
      <c r="K12" s="283"/>
      <c r="L12" s="283"/>
      <c r="M12" s="283"/>
      <c r="N12" s="283"/>
      <c r="O12" s="283"/>
      <c r="P12" s="283"/>
      <c r="Q12" s="283"/>
      <c r="R12" s="283"/>
      <c r="S12" s="283"/>
      <c r="T12" s="283"/>
      <c r="U12" s="283"/>
      <c r="V12" s="283"/>
    </row>
    <row r="13" spans="1:22" s="15" customFormat="1" ht="17.399999999999999" x14ac:dyDescent="0.25">
      <c r="A13" s="423" t="s">
        <v>5</v>
      </c>
      <c r="B13" s="423"/>
      <c r="C13" s="423"/>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5">
      <c r="A15" s="428" t="s">
        <v>683</v>
      </c>
      <c r="B15" s="429"/>
      <c r="C15" s="429"/>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5">
      <c r="A16" s="423" t="s">
        <v>4</v>
      </c>
      <c r="B16" s="423"/>
      <c r="C16" s="423"/>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5">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5">
      <c r="A18" s="424" t="s">
        <v>511</v>
      </c>
      <c r="B18" s="425"/>
      <c r="C18" s="425"/>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5">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5">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5">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5">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2" x14ac:dyDescent="0.25">
      <c r="A23" s="27" t="s">
        <v>61</v>
      </c>
      <c r="B23" s="35" t="s">
        <v>620</v>
      </c>
      <c r="C23" s="157" t="s">
        <v>677</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5">
      <c r="A24" s="419"/>
      <c r="B24" s="420"/>
      <c r="C24" s="421"/>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5">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5">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5">
      <c r="A27" s="27" t="s">
        <v>57</v>
      </c>
      <c r="B27" s="157" t="s">
        <v>71</v>
      </c>
      <c r="C27" s="296" t="s">
        <v>655</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5">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5">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5">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5">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5">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5">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3">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3">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3">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3">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3">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3">
      <c r="A39" s="419"/>
      <c r="B39" s="420"/>
      <c r="C39" s="421"/>
      <c r="D39" s="297"/>
      <c r="E39" s="297"/>
      <c r="F39" s="297"/>
      <c r="G39" s="297"/>
      <c r="H39" s="297"/>
      <c r="I39" s="297"/>
      <c r="J39" s="297"/>
      <c r="K39" s="297"/>
      <c r="L39" s="297"/>
      <c r="M39" s="297"/>
      <c r="N39" s="297"/>
      <c r="O39" s="297"/>
      <c r="P39" s="297"/>
      <c r="Q39" s="297"/>
      <c r="R39" s="297"/>
      <c r="S39" s="297"/>
      <c r="T39" s="297"/>
      <c r="U39" s="297"/>
      <c r="V39" s="297"/>
    </row>
    <row r="40" spans="1:22" ht="62.4" x14ac:dyDescent="0.3">
      <c r="A40" s="27" t="s">
        <v>472</v>
      </c>
      <c r="B40" s="157" t="s">
        <v>524</v>
      </c>
      <c r="C40" s="299" t="str">
        <f>CONCATENATE("∆L0,4лэп=",('3.2 паспорт Техсостояние ЛЭП'!S27)," км")</f>
        <v>∆L0,4лэп=0,055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3">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3">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3">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3">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3">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3">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3">
      <c r="A47" s="419"/>
      <c r="B47" s="420"/>
      <c r="C47" s="421"/>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3">
      <c r="A48" s="27" t="s">
        <v>508</v>
      </c>
      <c r="B48" s="157" t="s">
        <v>522</v>
      </c>
      <c r="C48" s="300" t="str">
        <f>CONCATENATE(ROUND('6.2. Паспорт фин осв ввод'!U24,2)," млн.руб.")</f>
        <v>0,05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3">
      <c r="A49" s="27" t="s">
        <v>476</v>
      </c>
      <c r="B49" s="157" t="s">
        <v>523</v>
      </c>
      <c r="C49" s="300" t="str">
        <f>CONCATENATE(ROUND('6.2. Паспорт фин осв ввод'!U30,2)," млн.руб.")</f>
        <v>0,05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3">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3">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3">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3">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3">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3">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3">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3">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3">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3">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3">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3">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3">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3">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3">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3">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3">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3">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3">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3">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3">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3">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3">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3">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3">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3">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3">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3">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3">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3">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3">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3">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3">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3">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3">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3">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3">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3">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3">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3">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3">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3">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3">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3">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3">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3">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3">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3">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3">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3">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3">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3">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3">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3">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3">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3">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3">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3">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3">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3">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3">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3">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3">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3">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3">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3">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3">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3">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3">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3">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3">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3">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3">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3">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3">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3">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3">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3">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3">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3">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3">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3">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3">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3">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3">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3">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3">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3">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3">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3">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3">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3">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3">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3">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3">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3">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3">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3">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3">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3">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3">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3">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3">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3">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3">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3">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3">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3">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3">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3">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3">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3">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3">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3">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3">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3">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3">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3">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3">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3">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3">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3">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3">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3">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3">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3">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3">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3">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3">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3">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3">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3">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3">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3">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3">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3">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3">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3">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3">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3">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3">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3">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3">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3">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3">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3">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3">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3">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3">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3">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3">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3">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3">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3">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3">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3">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3">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3">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3">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3">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3">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3">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3">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3">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3">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3">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3">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3">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3">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3">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3">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3">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3">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3">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3">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3">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3">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3">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3">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3">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3">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3">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3">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3">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3">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3">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3">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3">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3">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3">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3">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3">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3">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3">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3">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3">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3">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3">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3">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3">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3">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3">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3">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3">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3">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3">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3">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3">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3">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3">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3">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3">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3">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3">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3">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3">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3">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3">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3">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3">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3">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3">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3">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3">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3">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3">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3">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3">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3">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3">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3">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3">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3">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3">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3">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3">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3">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3">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3">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3">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3">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3">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3">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3">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3">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3">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3">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3">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3">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3">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3">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3">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3">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3">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3">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3">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3">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3">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3">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3">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3">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3">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3">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3">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3">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3">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3">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3">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3">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3">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3">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3">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3">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3">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3">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3">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3">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3">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3">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3">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3">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3">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3">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3">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3">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3">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3">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3">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3">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31" sqref="R31"/>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5" width="20.44140625" style="59" customWidth="1"/>
    <col min="6" max="6" width="18.6640625" style="59" customWidth="1"/>
    <col min="7" max="7" width="12.88671875" style="60" customWidth="1"/>
    <col min="8" max="11" width="9.5546875" style="60" customWidth="1"/>
    <col min="12" max="19" width="9.5546875" style="59" customWidth="1"/>
    <col min="20" max="20" width="13.109375" style="59" customWidth="1"/>
    <col min="21" max="21" width="24.88671875" style="59" customWidth="1"/>
    <col min="22" max="16384" width="9.109375" style="59"/>
  </cols>
  <sheetData>
    <row r="1" spans="1:21" ht="18" x14ac:dyDescent="0.3">
      <c r="A1" s="60"/>
      <c r="B1" s="60"/>
      <c r="C1" s="60"/>
      <c r="D1" s="60"/>
      <c r="E1" s="60"/>
      <c r="F1" s="60"/>
      <c r="L1" s="60"/>
      <c r="M1" s="60"/>
      <c r="U1" s="38" t="s">
        <v>66</v>
      </c>
    </row>
    <row r="2" spans="1:21" ht="18" x14ac:dyDescent="0.35">
      <c r="A2" s="60"/>
      <c r="B2" s="60"/>
      <c r="C2" s="60"/>
      <c r="D2" s="60"/>
      <c r="E2" s="60"/>
      <c r="F2" s="60"/>
      <c r="L2" s="60"/>
      <c r="M2" s="60"/>
      <c r="U2" s="14" t="s">
        <v>8</v>
      </c>
    </row>
    <row r="3" spans="1:21" ht="18" x14ac:dyDescent="0.35">
      <c r="A3" s="60"/>
      <c r="B3" s="60"/>
      <c r="C3" s="60"/>
      <c r="D3" s="60"/>
      <c r="E3" s="60"/>
      <c r="F3" s="60"/>
      <c r="L3" s="60"/>
      <c r="M3" s="60"/>
      <c r="U3" s="14" t="s">
        <v>65</v>
      </c>
    </row>
    <row r="4" spans="1:21" ht="18.75" customHeight="1" x14ac:dyDescent="0.3">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 x14ac:dyDescent="0.35">
      <c r="A5" s="60"/>
      <c r="B5" s="60"/>
      <c r="C5" s="60"/>
      <c r="D5" s="60"/>
      <c r="E5" s="60"/>
      <c r="F5" s="60"/>
      <c r="L5" s="60"/>
      <c r="M5" s="60"/>
      <c r="U5" s="14"/>
    </row>
    <row r="6" spans="1:21" ht="17.399999999999999" x14ac:dyDescent="0.3">
      <c r="A6" s="431" t="s">
        <v>7</v>
      </c>
      <c r="B6" s="431"/>
      <c r="C6" s="431"/>
      <c r="D6" s="431"/>
      <c r="E6" s="431"/>
      <c r="F6" s="431"/>
      <c r="G6" s="431"/>
      <c r="H6" s="431"/>
      <c r="I6" s="431"/>
      <c r="J6" s="431"/>
      <c r="K6" s="431"/>
      <c r="L6" s="431"/>
      <c r="M6" s="431"/>
      <c r="N6" s="431"/>
      <c r="O6" s="431"/>
      <c r="P6" s="431"/>
      <c r="Q6" s="431"/>
      <c r="R6" s="431"/>
      <c r="S6" s="431"/>
      <c r="T6" s="431"/>
      <c r="U6" s="431"/>
    </row>
    <row r="7" spans="1:21" ht="17.399999999999999" x14ac:dyDescent="0.3">
      <c r="A7" s="12"/>
      <c r="B7" s="12"/>
      <c r="C7" s="12"/>
      <c r="D7" s="12"/>
      <c r="E7" s="12"/>
      <c r="F7" s="12"/>
      <c r="G7" s="12"/>
      <c r="H7" s="12"/>
      <c r="I7" s="12"/>
      <c r="J7" s="83"/>
      <c r="K7" s="83"/>
      <c r="L7" s="83"/>
      <c r="M7" s="83"/>
      <c r="N7" s="83"/>
      <c r="O7" s="83"/>
      <c r="P7" s="83"/>
      <c r="Q7" s="83"/>
      <c r="R7" s="83"/>
      <c r="S7" s="83"/>
      <c r="T7" s="83"/>
      <c r="U7" s="83"/>
    </row>
    <row r="8" spans="1:21" x14ac:dyDescent="0.3">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row>
    <row r="9" spans="1:21" ht="18.75" customHeight="1" x14ac:dyDescent="0.3">
      <c r="A9" s="436" t="s">
        <v>6</v>
      </c>
      <c r="B9" s="436"/>
      <c r="C9" s="436"/>
      <c r="D9" s="436"/>
      <c r="E9" s="436"/>
      <c r="F9" s="436"/>
      <c r="G9" s="436"/>
      <c r="H9" s="436"/>
      <c r="I9" s="436"/>
      <c r="J9" s="436"/>
      <c r="K9" s="436"/>
      <c r="L9" s="436"/>
      <c r="M9" s="436"/>
      <c r="N9" s="436"/>
      <c r="O9" s="436"/>
      <c r="P9" s="436"/>
      <c r="Q9" s="436"/>
      <c r="R9" s="436"/>
      <c r="S9" s="436"/>
      <c r="T9" s="436"/>
      <c r="U9" s="436"/>
    </row>
    <row r="10" spans="1:21" ht="17.399999999999999" x14ac:dyDescent="0.3">
      <c r="A10" s="12"/>
      <c r="B10" s="12"/>
      <c r="C10" s="12"/>
      <c r="D10" s="12"/>
      <c r="E10" s="12"/>
      <c r="F10" s="12"/>
      <c r="G10" s="12"/>
      <c r="H10" s="12"/>
      <c r="I10" s="12"/>
      <c r="J10" s="83"/>
      <c r="K10" s="83"/>
      <c r="L10" s="83"/>
      <c r="M10" s="83"/>
      <c r="N10" s="83"/>
      <c r="O10" s="83"/>
      <c r="P10" s="83"/>
      <c r="Q10" s="83"/>
      <c r="R10" s="83"/>
      <c r="S10" s="83"/>
      <c r="T10" s="83"/>
      <c r="U10" s="83"/>
    </row>
    <row r="11" spans="1:21" x14ac:dyDescent="0.3">
      <c r="A11" s="432" t="str">
        <f>'1. паспорт местоположение'!A12:C12</f>
        <v>N_22-0715</v>
      </c>
      <c r="B11" s="432"/>
      <c r="C11" s="432"/>
      <c r="D11" s="432"/>
      <c r="E11" s="432"/>
      <c r="F11" s="432"/>
      <c r="G11" s="432"/>
      <c r="H11" s="432"/>
      <c r="I11" s="432"/>
      <c r="J11" s="432"/>
      <c r="K11" s="432"/>
      <c r="L11" s="432"/>
      <c r="M11" s="432"/>
      <c r="N11" s="432"/>
      <c r="O11" s="432"/>
      <c r="P11" s="432"/>
      <c r="Q11" s="432"/>
      <c r="R11" s="432"/>
      <c r="S11" s="432"/>
      <c r="T11" s="432"/>
      <c r="U11" s="432"/>
    </row>
    <row r="12" spans="1:21" x14ac:dyDescent="0.3">
      <c r="A12" s="436" t="s">
        <v>5</v>
      </c>
      <c r="B12" s="436"/>
      <c r="C12" s="436"/>
      <c r="D12" s="436"/>
      <c r="E12" s="436"/>
      <c r="F12" s="436"/>
      <c r="G12" s="436"/>
      <c r="H12" s="436"/>
      <c r="I12" s="436"/>
      <c r="J12" s="436"/>
      <c r="K12" s="436"/>
      <c r="L12" s="436"/>
      <c r="M12" s="436"/>
      <c r="N12" s="436"/>
      <c r="O12" s="436"/>
      <c r="P12" s="436"/>
      <c r="Q12" s="436"/>
      <c r="R12" s="436"/>
      <c r="S12" s="436"/>
      <c r="T12" s="436"/>
      <c r="U12" s="436"/>
    </row>
    <row r="13" spans="1:21" ht="16.5" customHeight="1" x14ac:dyDescent="0.35">
      <c r="A13" s="10"/>
      <c r="B13" s="10"/>
      <c r="C13" s="10"/>
      <c r="D13" s="10"/>
      <c r="E13" s="10"/>
      <c r="F13" s="10"/>
      <c r="G13" s="10"/>
      <c r="H13" s="10"/>
      <c r="I13" s="10"/>
      <c r="J13" s="82"/>
      <c r="K13" s="82"/>
      <c r="L13" s="82"/>
      <c r="M13" s="82"/>
      <c r="N13" s="82"/>
      <c r="O13" s="82"/>
      <c r="P13" s="82"/>
      <c r="Q13" s="82"/>
      <c r="R13" s="82"/>
      <c r="S13" s="82"/>
      <c r="T13" s="82"/>
      <c r="U13" s="82"/>
    </row>
    <row r="14" spans="1:21" x14ac:dyDescent="0.3">
      <c r="A14" s="432" t="str">
        <f>'1. паспорт местоположение'!A15</f>
        <v>Переустройство ВЛ 0,4 кВ Л-2 от ТП 55-05 (инв.№ 511409607) г. Зеленоградск, ул. Сибирякова Зеленоградский ГО</v>
      </c>
      <c r="B14" s="432"/>
      <c r="C14" s="432"/>
      <c r="D14" s="432"/>
      <c r="E14" s="432"/>
      <c r="F14" s="432"/>
      <c r="G14" s="432"/>
      <c r="H14" s="432"/>
      <c r="I14" s="432"/>
      <c r="J14" s="432"/>
      <c r="K14" s="432"/>
      <c r="L14" s="432"/>
      <c r="M14" s="432"/>
      <c r="N14" s="432"/>
      <c r="O14" s="432"/>
      <c r="P14" s="432"/>
      <c r="Q14" s="432"/>
      <c r="R14" s="432"/>
      <c r="S14" s="432"/>
      <c r="T14" s="432"/>
      <c r="U14" s="432"/>
    </row>
    <row r="15" spans="1:21" ht="15.75" customHeight="1" x14ac:dyDescent="0.3">
      <c r="A15" s="436" t="s">
        <v>4</v>
      </c>
      <c r="B15" s="436"/>
      <c r="C15" s="436"/>
      <c r="D15" s="436"/>
      <c r="E15" s="436"/>
      <c r="F15" s="436"/>
      <c r="G15" s="436"/>
      <c r="H15" s="436"/>
      <c r="I15" s="436"/>
      <c r="J15" s="436"/>
      <c r="K15" s="436"/>
      <c r="L15" s="436"/>
      <c r="M15" s="436"/>
      <c r="N15" s="436"/>
      <c r="O15" s="436"/>
      <c r="P15" s="436"/>
      <c r="Q15" s="436"/>
      <c r="R15" s="436"/>
      <c r="S15" s="436"/>
      <c r="T15" s="436"/>
      <c r="U15" s="436"/>
    </row>
    <row r="16" spans="1:21" x14ac:dyDescent="0.3">
      <c r="A16" s="512"/>
      <c r="B16" s="512"/>
      <c r="C16" s="512"/>
      <c r="D16" s="512"/>
      <c r="E16" s="512"/>
      <c r="F16" s="512"/>
      <c r="G16" s="512"/>
      <c r="H16" s="512"/>
      <c r="I16" s="512"/>
      <c r="J16" s="512"/>
      <c r="K16" s="512"/>
      <c r="L16" s="512"/>
      <c r="M16" s="512"/>
      <c r="N16" s="512"/>
      <c r="O16" s="512"/>
      <c r="P16" s="512"/>
      <c r="Q16" s="512"/>
      <c r="R16" s="512"/>
      <c r="S16" s="512"/>
      <c r="T16" s="512"/>
      <c r="U16" s="512"/>
    </row>
    <row r="17" spans="1:24" x14ac:dyDescent="0.3">
      <c r="A17" s="60"/>
      <c r="L17" s="60"/>
      <c r="M17" s="60"/>
      <c r="N17" s="60"/>
      <c r="O17" s="60"/>
      <c r="P17" s="60"/>
      <c r="Q17" s="60"/>
      <c r="R17" s="60"/>
      <c r="S17" s="60"/>
      <c r="T17" s="60"/>
    </row>
    <row r="18" spans="1:24" x14ac:dyDescent="0.3">
      <c r="A18" s="516" t="s">
        <v>496</v>
      </c>
      <c r="B18" s="516"/>
      <c r="C18" s="516"/>
      <c r="D18" s="516"/>
      <c r="E18" s="516"/>
      <c r="F18" s="516"/>
      <c r="G18" s="516"/>
      <c r="H18" s="516"/>
      <c r="I18" s="516"/>
      <c r="J18" s="516"/>
      <c r="K18" s="516"/>
      <c r="L18" s="516"/>
      <c r="M18" s="516"/>
      <c r="N18" s="516"/>
      <c r="O18" s="516"/>
      <c r="P18" s="516"/>
      <c r="Q18" s="516"/>
      <c r="R18" s="516"/>
      <c r="S18" s="516"/>
      <c r="T18" s="516"/>
      <c r="U18" s="516"/>
    </row>
    <row r="19" spans="1:24" x14ac:dyDescent="0.3">
      <c r="A19" s="60"/>
      <c r="B19" s="60"/>
      <c r="C19" s="60"/>
      <c r="D19" s="60"/>
      <c r="E19" s="60"/>
      <c r="F19" s="60"/>
      <c r="L19" s="60"/>
      <c r="M19" s="60"/>
      <c r="N19" s="60"/>
      <c r="O19" s="60"/>
      <c r="P19" s="60"/>
      <c r="Q19" s="60"/>
      <c r="R19" s="60"/>
      <c r="S19" s="60"/>
      <c r="T19" s="60"/>
    </row>
    <row r="20" spans="1:24" ht="33" customHeight="1" x14ac:dyDescent="0.3">
      <c r="A20" s="513" t="s">
        <v>184</v>
      </c>
      <c r="B20" s="513" t="s">
        <v>183</v>
      </c>
      <c r="C20" s="495" t="s">
        <v>182</v>
      </c>
      <c r="D20" s="495"/>
      <c r="E20" s="515" t="s">
        <v>181</v>
      </c>
      <c r="F20" s="515"/>
      <c r="G20" s="513" t="s">
        <v>665</v>
      </c>
      <c r="H20" s="506" t="s">
        <v>666</v>
      </c>
      <c r="I20" s="507"/>
      <c r="J20" s="507"/>
      <c r="K20" s="507"/>
      <c r="L20" s="506" t="s">
        <v>667</v>
      </c>
      <c r="M20" s="507"/>
      <c r="N20" s="507"/>
      <c r="O20" s="507"/>
      <c r="P20" s="506" t="s">
        <v>668</v>
      </c>
      <c r="Q20" s="507"/>
      <c r="R20" s="507"/>
      <c r="S20" s="507"/>
      <c r="T20" s="517" t="s">
        <v>180</v>
      </c>
      <c r="U20" s="518"/>
      <c r="V20" s="81"/>
      <c r="W20" s="81"/>
      <c r="X20" s="81"/>
    </row>
    <row r="21" spans="1:24" ht="99.75" customHeight="1" x14ac:dyDescent="0.3">
      <c r="A21" s="514"/>
      <c r="B21" s="514"/>
      <c r="C21" s="495"/>
      <c r="D21" s="495"/>
      <c r="E21" s="515"/>
      <c r="F21" s="515"/>
      <c r="G21" s="514"/>
      <c r="H21" s="495" t="s">
        <v>2</v>
      </c>
      <c r="I21" s="495"/>
      <c r="J21" s="495" t="s">
        <v>635</v>
      </c>
      <c r="K21" s="495"/>
      <c r="L21" s="495" t="s">
        <v>2</v>
      </c>
      <c r="M21" s="495"/>
      <c r="N21" s="495" t="s">
        <v>635</v>
      </c>
      <c r="O21" s="495"/>
      <c r="P21" s="495" t="s">
        <v>2</v>
      </c>
      <c r="Q21" s="495"/>
      <c r="R21" s="495" t="s">
        <v>635</v>
      </c>
      <c r="S21" s="495"/>
      <c r="T21" s="519"/>
      <c r="U21" s="520"/>
    </row>
    <row r="22" spans="1:24" ht="89.25" customHeight="1" x14ac:dyDescent="0.3">
      <c r="A22" s="502"/>
      <c r="B22" s="502"/>
      <c r="C22" s="78" t="s">
        <v>2</v>
      </c>
      <c r="D22" s="78" t="s">
        <v>179</v>
      </c>
      <c r="E22" s="80" t="s">
        <v>648</v>
      </c>
      <c r="F22" s="80" t="s">
        <v>700</v>
      </c>
      <c r="G22" s="502"/>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3">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4">
        <v>20</v>
      </c>
      <c r="U23" s="384">
        <v>21</v>
      </c>
    </row>
    <row r="24" spans="1:24" ht="47.25" customHeight="1" x14ac:dyDescent="0.3">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0</v>
      </c>
      <c r="O24" s="269">
        <f t="shared" si="2"/>
        <v>0</v>
      </c>
      <c r="P24" s="269">
        <f t="shared" si="0"/>
        <v>0</v>
      </c>
      <c r="Q24" s="269">
        <f t="shared" si="0"/>
        <v>0</v>
      </c>
      <c r="R24" s="269">
        <f t="shared" si="0"/>
        <v>4.5519709999999998E-2</v>
      </c>
      <c r="S24" s="269">
        <f t="shared" si="0"/>
        <v>4.5519709999999998E-2</v>
      </c>
      <c r="T24" s="269">
        <f>H24+L24+P24</f>
        <v>0</v>
      </c>
      <c r="U24" s="275">
        <f>J24+N24+R24</f>
        <v>4.5519709999999998E-2</v>
      </c>
    </row>
    <row r="25" spans="1:24" ht="24" customHeight="1" x14ac:dyDescent="0.3">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f t="shared" ref="S25:S29" si="3">R25</f>
        <v>0</v>
      </c>
      <c r="T25" s="269">
        <f t="shared" ref="T25:T64" si="4">H25+L25+P25</f>
        <v>0</v>
      </c>
      <c r="U25" s="275">
        <f t="shared" ref="U25:U64" si="5">J25+N25+R25</f>
        <v>0</v>
      </c>
    </row>
    <row r="26" spans="1:24" x14ac:dyDescent="0.3">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f t="shared" si="3"/>
        <v>0</v>
      </c>
      <c r="T26" s="269">
        <f t="shared" si="4"/>
        <v>0</v>
      </c>
      <c r="U26" s="275">
        <f t="shared" si="5"/>
        <v>0</v>
      </c>
    </row>
    <row r="27" spans="1:24" ht="31.2" x14ac:dyDescent="0.3">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f t="shared" si="3"/>
        <v>0</v>
      </c>
      <c r="T27" s="269">
        <f t="shared" si="4"/>
        <v>0</v>
      </c>
      <c r="U27" s="275">
        <f t="shared" si="5"/>
        <v>0</v>
      </c>
    </row>
    <row r="28" spans="1:24" x14ac:dyDescent="0.3">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f t="shared" si="3"/>
        <v>0</v>
      </c>
      <c r="T28" s="269">
        <f t="shared" si="4"/>
        <v>0</v>
      </c>
      <c r="U28" s="275">
        <f t="shared" si="5"/>
        <v>0</v>
      </c>
    </row>
    <row r="29" spans="1:24" x14ac:dyDescent="0.3">
      <c r="A29" s="73" t="s">
        <v>170</v>
      </c>
      <c r="B29" s="77" t="s">
        <v>169</v>
      </c>
      <c r="C29" s="269">
        <v>0</v>
      </c>
      <c r="D29" s="269">
        <v>0</v>
      </c>
      <c r="E29" s="270">
        <v>0</v>
      </c>
      <c r="F29" s="270">
        <v>0</v>
      </c>
      <c r="G29" s="270">
        <v>0</v>
      </c>
      <c r="H29" s="270">
        <v>0</v>
      </c>
      <c r="I29" s="270">
        <v>0</v>
      </c>
      <c r="J29" s="270">
        <v>0</v>
      </c>
      <c r="K29" s="270">
        <v>0</v>
      </c>
      <c r="L29" s="270">
        <v>0</v>
      </c>
      <c r="M29" s="270">
        <v>0</v>
      </c>
      <c r="N29" s="270">
        <v>0</v>
      </c>
      <c r="O29" s="270">
        <v>0</v>
      </c>
      <c r="P29" s="270">
        <v>0</v>
      </c>
      <c r="Q29" s="270">
        <v>0</v>
      </c>
      <c r="R29" s="270">
        <v>4.5519709999999998E-2</v>
      </c>
      <c r="S29" s="270">
        <v>4.5519709999999998E-2</v>
      </c>
      <c r="T29" s="269">
        <f t="shared" si="4"/>
        <v>0</v>
      </c>
      <c r="U29" s="275">
        <f t="shared" si="5"/>
        <v>4.5519709999999998E-2</v>
      </c>
    </row>
    <row r="30" spans="1:24" ht="46.8" x14ac:dyDescent="0.3">
      <c r="A30" s="76" t="s">
        <v>61</v>
      </c>
      <c r="B30" s="75" t="s">
        <v>168</v>
      </c>
      <c r="C30" s="269">
        <v>0</v>
      </c>
      <c r="D30" s="269">
        <v>0</v>
      </c>
      <c r="E30" s="272">
        <v>0</v>
      </c>
      <c r="F30" s="272">
        <v>0</v>
      </c>
      <c r="G30" s="269">
        <f t="shared" ref="G30" si="6">SUM(G31:G34)</f>
        <v>0</v>
      </c>
      <c r="H30" s="269">
        <f t="shared" ref="H30:S30" si="7">SUM(H31:H34)</f>
        <v>0</v>
      </c>
      <c r="I30" s="269">
        <f t="shared" si="7"/>
        <v>0</v>
      </c>
      <c r="J30" s="269">
        <f t="shared" ref="J30:O30" si="8">SUM(J31:J34)</f>
        <v>0</v>
      </c>
      <c r="K30" s="269">
        <f t="shared" si="8"/>
        <v>0</v>
      </c>
      <c r="L30" s="269">
        <f t="shared" si="8"/>
        <v>0</v>
      </c>
      <c r="M30" s="269">
        <f t="shared" si="8"/>
        <v>0</v>
      </c>
      <c r="N30" s="269">
        <f t="shared" si="8"/>
        <v>0</v>
      </c>
      <c r="O30" s="269">
        <f t="shared" si="8"/>
        <v>0</v>
      </c>
      <c r="P30" s="269">
        <f t="shared" si="7"/>
        <v>0</v>
      </c>
      <c r="Q30" s="269">
        <f t="shared" si="7"/>
        <v>0</v>
      </c>
      <c r="R30" s="269">
        <f t="shared" si="7"/>
        <v>4.5519709999999998E-2</v>
      </c>
      <c r="S30" s="269">
        <f t="shared" si="7"/>
        <v>0</v>
      </c>
      <c r="T30" s="269">
        <f t="shared" si="4"/>
        <v>0</v>
      </c>
      <c r="U30" s="275">
        <f t="shared" si="5"/>
        <v>4.5519709999999998E-2</v>
      </c>
      <c r="W30" s="395"/>
    </row>
    <row r="31" spans="1:24" x14ac:dyDescent="0.3">
      <c r="A31" s="76" t="s">
        <v>167</v>
      </c>
      <c r="B31" s="47" t="s">
        <v>166</v>
      </c>
      <c r="C31" s="269">
        <v>0</v>
      </c>
      <c r="D31" s="269">
        <v>0</v>
      </c>
      <c r="E31" s="270">
        <v>0</v>
      </c>
      <c r="F31" s="270">
        <v>0</v>
      </c>
      <c r="G31" s="270">
        <v>0</v>
      </c>
      <c r="H31" s="270">
        <v>0</v>
      </c>
      <c r="I31" s="270">
        <v>0</v>
      </c>
      <c r="J31" s="270">
        <v>0</v>
      </c>
      <c r="K31" s="270">
        <v>0</v>
      </c>
      <c r="L31" s="270">
        <v>0</v>
      </c>
      <c r="M31" s="270">
        <v>0</v>
      </c>
      <c r="N31" s="270">
        <v>0</v>
      </c>
      <c r="O31" s="270">
        <v>0</v>
      </c>
      <c r="P31" s="270">
        <v>0</v>
      </c>
      <c r="Q31" s="270">
        <v>0</v>
      </c>
      <c r="R31" s="270">
        <v>4.5519709999999998E-2</v>
      </c>
      <c r="S31" s="270">
        <v>0</v>
      </c>
      <c r="T31" s="269">
        <f t="shared" si="4"/>
        <v>0</v>
      </c>
      <c r="U31" s="275">
        <f t="shared" si="5"/>
        <v>4.5519709999999998E-2</v>
      </c>
    </row>
    <row r="32" spans="1:24" ht="31.2" x14ac:dyDescent="0.3">
      <c r="A32" s="76" t="s">
        <v>165</v>
      </c>
      <c r="B32" s="47" t="s">
        <v>164</v>
      </c>
      <c r="C32" s="269">
        <v>0</v>
      </c>
      <c r="D32" s="269">
        <v>0</v>
      </c>
      <c r="E32" s="270">
        <v>0</v>
      </c>
      <c r="F32" s="270">
        <v>0</v>
      </c>
      <c r="G32" s="270">
        <v>0</v>
      </c>
      <c r="H32" s="270">
        <v>0</v>
      </c>
      <c r="I32" s="270">
        <v>0</v>
      </c>
      <c r="J32" s="270">
        <v>0</v>
      </c>
      <c r="K32" s="270">
        <v>0</v>
      </c>
      <c r="L32" s="270">
        <v>0</v>
      </c>
      <c r="M32" s="270">
        <v>0</v>
      </c>
      <c r="N32" s="270">
        <v>0</v>
      </c>
      <c r="O32" s="270">
        <v>0</v>
      </c>
      <c r="P32" s="270">
        <v>0</v>
      </c>
      <c r="Q32" s="270">
        <v>0</v>
      </c>
      <c r="R32" s="270">
        <v>0</v>
      </c>
      <c r="S32" s="270">
        <f t="shared" ref="S32:S34" si="9">R32</f>
        <v>0</v>
      </c>
      <c r="T32" s="269">
        <f t="shared" si="4"/>
        <v>0</v>
      </c>
      <c r="U32" s="275">
        <f t="shared" si="5"/>
        <v>0</v>
      </c>
    </row>
    <row r="33" spans="1:23" x14ac:dyDescent="0.3">
      <c r="A33" s="76" t="s">
        <v>163</v>
      </c>
      <c r="B33" s="47" t="s">
        <v>162</v>
      </c>
      <c r="C33" s="269">
        <v>0</v>
      </c>
      <c r="D33" s="269">
        <v>0</v>
      </c>
      <c r="E33" s="270">
        <v>0</v>
      </c>
      <c r="F33" s="270">
        <v>0</v>
      </c>
      <c r="G33" s="270">
        <v>0</v>
      </c>
      <c r="H33" s="270">
        <v>0</v>
      </c>
      <c r="I33" s="270">
        <v>0</v>
      </c>
      <c r="J33" s="270">
        <v>0</v>
      </c>
      <c r="K33" s="270">
        <v>0</v>
      </c>
      <c r="L33" s="270">
        <v>0</v>
      </c>
      <c r="M33" s="270">
        <v>0</v>
      </c>
      <c r="N33" s="270">
        <v>0</v>
      </c>
      <c r="O33" s="270">
        <v>0</v>
      </c>
      <c r="P33" s="270">
        <v>0</v>
      </c>
      <c r="Q33" s="270">
        <v>0</v>
      </c>
      <c r="R33" s="270">
        <v>0</v>
      </c>
      <c r="S33" s="270">
        <f t="shared" si="9"/>
        <v>0</v>
      </c>
      <c r="T33" s="269">
        <f t="shared" si="4"/>
        <v>0</v>
      </c>
      <c r="U33" s="275">
        <f t="shared" si="5"/>
        <v>0</v>
      </c>
    </row>
    <row r="34" spans="1:23" x14ac:dyDescent="0.3">
      <c r="A34" s="76" t="s">
        <v>161</v>
      </c>
      <c r="B34" s="47" t="s">
        <v>160</v>
      </c>
      <c r="C34" s="269">
        <v>0</v>
      </c>
      <c r="D34" s="269">
        <v>0</v>
      </c>
      <c r="E34" s="270">
        <v>0</v>
      </c>
      <c r="F34" s="270">
        <v>0</v>
      </c>
      <c r="G34" s="270">
        <v>0</v>
      </c>
      <c r="H34" s="270">
        <v>0</v>
      </c>
      <c r="I34" s="270">
        <v>0</v>
      </c>
      <c r="J34" s="270">
        <v>0</v>
      </c>
      <c r="K34" s="270">
        <v>0</v>
      </c>
      <c r="L34" s="270">
        <v>0</v>
      </c>
      <c r="M34" s="270">
        <v>0</v>
      </c>
      <c r="N34" s="270">
        <v>0</v>
      </c>
      <c r="O34" s="270">
        <v>0</v>
      </c>
      <c r="P34" s="270">
        <v>0</v>
      </c>
      <c r="Q34" s="270">
        <v>0</v>
      </c>
      <c r="R34" s="270">
        <v>0</v>
      </c>
      <c r="S34" s="270">
        <f t="shared" si="9"/>
        <v>0</v>
      </c>
      <c r="T34" s="269">
        <f t="shared" si="4"/>
        <v>0</v>
      </c>
      <c r="U34" s="275">
        <f t="shared" si="5"/>
        <v>0</v>
      </c>
      <c r="W34" s="395"/>
    </row>
    <row r="35" spans="1:23" ht="31.2" x14ac:dyDescent="0.3">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4"/>
        <v>0</v>
      </c>
      <c r="U35" s="275">
        <f t="shared" si="5"/>
        <v>0</v>
      </c>
    </row>
    <row r="36" spans="1:23" ht="31.2" x14ac:dyDescent="0.3">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4"/>
        <v>0</v>
      </c>
      <c r="U36" s="275">
        <f t="shared" si="5"/>
        <v>0</v>
      </c>
    </row>
    <row r="37" spans="1:23" x14ac:dyDescent="0.3">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4"/>
        <v>0</v>
      </c>
      <c r="U37" s="275">
        <f t="shared" si="5"/>
        <v>0</v>
      </c>
    </row>
    <row r="38" spans="1:23" x14ac:dyDescent="0.3">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4"/>
        <v>0</v>
      </c>
      <c r="U38" s="275">
        <f t="shared" si="5"/>
        <v>0</v>
      </c>
    </row>
    <row r="39" spans="1:23" ht="31.2" x14ac:dyDescent="0.3">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4"/>
        <v>0</v>
      </c>
      <c r="U39" s="275">
        <f t="shared" si="5"/>
        <v>0</v>
      </c>
    </row>
    <row r="40" spans="1:23" ht="31.2" x14ac:dyDescent="0.3">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4"/>
        <v>0</v>
      </c>
      <c r="U40" s="275">
        <f t="shared" si="5"/>
        <v>0</v>
      </c>
    </row>
    <row r="41" spans="1:23" x14ac:dyDescent="0.3">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4"/>
        <v>0</v>
      </c>
      <c r="U41" s="275">
        <f t="shared" si="5"/>
        <v>0</v>
      </c>
    </row>
    <row r="42" spans="1:23" ht="18.600000000000001" x14ac:dyDescent="0.3">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4"/>
        <v>0</v>
      </c>
      <c r="U42" s="275">
        <f t="shared" si="5"/>
        <v>0</v>
      </c>
    </row>
    <row r="43" spans="1:23" x14ac:dyDescent="0.3">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4"/>
        <v>0</v>
      </c>
      <c r="U43" s="275">
        <f t="shared" si="5"/>
        <v>0</v>
      </c>
    </row>
    <row r="44" spans="1:23" x14ac:dyDescent="0.3">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4"/>
        <v>0</v>
      </c>
      <c r="U44" s="275">
        <f t="shared" si="5"/>
        <v>0</v>
      </c>
    </row>
    <row r="45" spans="1:23" x14ac:dyDescent="0.3">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4"/>
        <v>0</v>
      </c>
      <c r="U45" s="275">
        <f t="shared" si="5"/>
        <v>0</v>
      </c>
    </row>
    <row r="46" spans="1:23" x14ac:dyDescent="0.3">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4"/>
        <v>0</v>
      </c>
      <c r="U46" s="275">
        <f t="shared" si="5"/>
        <v>0</v>
      </c>
    </row>
    <row r="47" spans="1:23" ht="31.2" x14ac:dyDescent="0.3">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4"/>
        <v>0</v>
      </c>
      <c r="U47" s="275">
        <f t="shared" si="5"/>
        <v>0</v>
      </c>
    </row>
    <row r="48" spans="1:23" ht="31.2" x14ac:dyDescent="0.3">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4"/>
        <v>0</v>
      </c>
      <c r="U48" s="275">
        <f t="shared" si="5"/>
        <v>0</v>
      </c>
    </row>
    <row r="49" spans="1:21" x14ac:dyDescent="0.3">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4"/>
        <v>0</v>
      </c>
      <c r="U49" s="275">
        <f t="shared" si="5"/>
        <v>0</v>
      </c>
    </row>
    <row r="50" spans="1:21" ht="18.600000000000001" x14ac:dyDescent="0.3">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4"/>
        <v>0</v>
      </c>
      <c r="U50" s="275">
        <f t="shared" si="5"/>
        <v>0</v>
      </c>
    </row>
    <row r="51" spans="1:21" ht="35.25" customHeight="1" x14ac:dyDescent="0.3">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4"/>
        <v>0</v>
      </c>
      <c r="U51" s="275">
        <f t="shared" si="5"/>
        <v>0</v>
      </c>
    </row>
    <row r="52" spans="1:21" x14ac:dyDescent="0.3">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4"/>
        <v>0</v>
      </c>
      <c r="U52" s="275">
        <f t="shared" si="5"/>
        <v>0</v>
      </c>
    </row>
    <row r="53" spans="1:21" x14ac:dyDescent="0.3">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4"/>
        <v>0</v>
      </c>
      <c r="U53" s="275">
        <f t="shared" si="5"/>
        <v>0</v>
      </c>
    </row>
    <row r="54" spans="1:21" x14ac:dyDescent="0.3">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4"/>
        <v>0</v>
      </c>
      <c r="U54" s="275">
        <f t="shared" si="5"/>
        <v>0</v>
      </c>
    </row>
    <row r="55" spans="1:21" x14ac:dyDescent="0.3">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4"/>
        <v>0</v>
      </c>
      <c r="U55" s="275">
        <f t="shared" si="5"/>
        <v>0</v>
      </c>
    </row>
    <row r="56" spans="1:21" x14ac:dyDescent="0.3">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4"/>
        <v>0</v>
      </c>
      <c r="U56" s="275">
        <f t="shared" si="5"/>
        <v>0</v>
      </c>
    </row>
    <row r="57" spans="1:21" ht="18.600000000000001" x14ac:dyDescent="0.3">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4"/>
        <v>0</v>
      </c>
      <c r="U57" s="275">
        <f t="shared" si="5"/>
        <v>0</v>
      </c>
    </row>
    <row r="58" spans="1:21" ht="36.75" customHeight="1" x14ac:dyDescent="0.3">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4"/>
        <v>0</v>
      </c>
      <c r="U58" s="275">
        <f t="shared" si="5"/>
        <v>0</v>
      </c>
    </row>
    <row r="59" spans="1:21" x14ac:dyDescent="0.3">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4"/>
        <v>0</v>
      </c>
      <c r="U59" s="275">
        <f t="shared" si="5"/>
        <v>0</v>
      </c>
    </row>
    <row r="60" spans="1:21" x14ac:dyDescent="0.3">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4"/>
        <v>0</v>
      </c>
      <c r="U60" s="275">
        <f t="shared" si="5"/>
        <v>0</v>
      </c>
    </row>
    <row r="61" spans="1:21" x14ac:dyDescent="0.3">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4"/>
        <v>0</v>
      </c>
      <c r="U61" s="275">
        <f t="shared" si="5"/>
        <v>0</v>
      </c>
    </row>
    <row r="62" spans="1:21" x14ac:dyDescent="0.3">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4"/>
        <v>0</v>
      </c>
      <c r="U62" s="275">
        <f t="shared" si="5"/>
        <v>0</v>
      </c>
    </row>
    <row r="63" spans="1:21" x14ac:dyDescent="0.3">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4"/>
        <v>0</v>
      </c>
      <c r="U63" s="275">
        <f t="shared" si="5"/>
        <v>0</v>
      </c>
    </row>
    <row r="64" spans="1:21" ht="18.600000000000001" x14ac:dyDescent="0.3">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4"/>
        <v>0</v>
      </c>
      <c r="U64" s="275">
        <f t="shared" si="5"/>
        <v>0</v>
      </c>
    </row>
    <row r="65" spans="1:20" x14ac:dyDescent="0.3">
      <c r="A65" s="69"/>
      <c r="B65" s="70"/>
      <c r="C65" s="70"/>
      <c r="D65" s="70"/>
      <c r="E65" s="70"/>
      <c r="F65" s="70"/>
      <c r="G65" s="70"/>
      <c r="H65" s="70"/>
      <c r="I65" s="70"/>
      <c r="J65" s="70"/>
      <c r="K65" s="70"/>
      <c r="L65" s="69"/>
      <c r="M65" s="69"/>
      <c r="N65" s="60"/>
      <c r="O65" s="60"/>
      <c r="P65" s="60"/>
      <c r="Q65" s="60"/>
      <c r="R65" s="60"/>
      <c r="S65" s="60"/>
      <c r="T65" s="60"/>
    </row>
    <row r="66" spans="1:20" ht="54" customHeight="1" x14ac:dyDescent="0.3">
      <c r="A66" s="60"/>
      <c r="B66" s="510"/>
      <c r="C66" s="510"/>
      <c r="D66" s="510"/>
      <c r="E66" s="510"/>
      <c r="F66" s="510"/>
      <c r="G66" s="510"/>
      <c r="H66" s="510"/>
      <c r="I66" s="510"/>
      <c r="J66" s="64"/>
      <c r="K66" s="64"/>
      <c r="L66" s="68"/>
      <c r="M66" s="68"/>
      <c r="N66" s="68"/>
      <c r="O66" s="68"/>
      <c r="P66" s="68"/>
      <c r="Q66" s="68"/>
      <c r="R66" s="68"/>
      <c r="S66" s="68"/>
      <c r="T66" s="68"/>
    </row>
    <row r="67" spans="1:20" x14ac:dyDescent="0.3">
      <c r="A67" s="60"/>
      <c r="B67" s="60"/>
      <c r="C67" s="60"/>
      <c r="D67" s="60"/>
      <c r="E67" s="60"/>
      <c r="F67" s="60"/>
      <c r="L67" s="60"/>
      <c r="M67" s="60"/>
      <c r="N67" s="60"/>
      <c r="O67" s="60"/>
      <c r="P67" s="60"/>
      <c r="Q67" s="60"/>
      <c r="R67" s="60"/>
      <c r="S67" s="60"/>
      <c r="T67" s="60"/>
    </row>
    <row r="68" spans="1:20" ht="50.25" customHeight="1" x14ac:dyDescent="0.3">
      <c r="A68" s="60"/>
      <c r="B68" s="511"/>
      <c r="C68" s="511"/>
      <c r="D68" s="511"/>
      <c r="E68" s="511"/>
      <c r="F68" s="511"/>
      <c r="G68" s="511"/>
      <c r="H68" s="511"/>
      <c r="I68" s="511"/>
      <c r="J68" s="65"/>
      <c r="K68" s="65"/>
      <c r="L68" s="60"/>
      <c r="M68" s="60"/>
      <c r="N68" s="60"/>
      <c r="O68" s="60"/>
      <c r="P68" s="60"/>
      <c r="Q68" s="60"/>
      <c r="R68" s="60"/>
      <c r="S68" s="60"/>
      <c r="T68" s="60"/>
    </row>
    <row r="69" spans="1:20" x14ac:dyDescent="0.3">
      <c r="A69" s="60"/>
      <c r="B69" s="60"/>
      <c r="C69" s="60"/>
      <c r="D69" s="60"/>
      <c r="E69" s="60"/>
      <c r="F69" s="60"/>
      <c r="L69" s="60"/>
      <c r="M69" s="60"/>
      <c r="N69" s="60"/>
      <c r="O69" s="60"/>
      <c r="P69" s="60"/>
      <c r="Q69" s="60"/>
      <c r="R69" s="60"/>
      <c r="S69" s="60"/>
      <c r="T69" s="60"/>
    </row>
    <row r="70" spans="1:20" ht="36.75" customHeight="1" x14ac:dyDescent="0.3">
      <c r="A70" s="60"/>
      <c r="B70" s="510"/>
      <c r="C70" s="510"/>
      <c r="D70" s="510"/>
      <c r="E70" s="510"/>
      <c r="F70" s="510"/>
      <c r="G70" s="510"/>
      <c r="H70" s="510"/>
      <c r="I70" s="510"/>
      <c r="J70" s="64"/>
      <c r="K70" s="64"/>
      <c r="L70" s="60"/>
      <c r="M70" s="60"/>
      <c r="N70" s="60"/>
      <c r="O70" s="60"/>
      <c r="P70" s="60"/>
      <c r="Q70" s="60"/>
      <c r="R70" s="60"/>
      <c r="S70" s="60"/>
      <c r="T70" s="60"/>
    </row>
    <row r="71" spans="1:20" x14ac:dyDescent="0.3">
      <c r="A71" s="60"/>
      <c r="B71" s="67"/>
      <c r="C71" s="67"/>
      <c r="D71" s="67"/>
      <c r="E71" s="67"/>
      <c r="F71" s="67"/>
      <c r="L71" s="60"/>
      <c r="M71" s="60"/>
      <c r="N71" s="66"/>
      <c r="O71" s="60"/>
      <c r="P71" s="60"/>
      <c r="Q71" s="60"/>
      <c r="R71" s="60"/>
      <c r="S71" s="60"/>
      <c r="T71" s="60"/>
    </row>
    <row r="72" spans="1:20" ht="51" customHeight="1" x14ac:dyDescent="0.3">
      <c r="A72" s="60"/>
      <c r="B72" s="510"/>
      <c r="C72" s="510"/>
      <c r="D72" s="510"/>
      <c r="E72" s="510"/>
      <c r="F72" s="510"/>
      <c r="G72" s="510"/>
      <c r="H72" s="510"/>
      <c r="I72" s="510"/>
      <c r="J72" s="64"/>
      <c r="K72" s="64"/>
      <c r="L72" s="60"/>
      <c r="M72" s="60"/>
      <c r="N72" s="66"/>
      <c r="O72" s="60"/>
      <c r="P72" s="60"/>
      <c r="Q72" s="60"/>
      <c r="R72" s="60"/>
      <c r="S72" s="60"/>
      <c r="T72" s="60"/>
    </row>
    <row r="73" spans="1:20" ht="32.25" customHeight="1" x14ac:dyDescent="0.3">
      <c r="A73" s="60"/>
      <c r="B73" s="511"/>
      <c r="C73" s="511"/>
      <c r="D73" s="511"/>
      <c r="E73" s="511"/>
      <c r="F73" s="511"/>
      <c r="G73" s="511"/>
      <c r="H73" s="511"/>
      <c r="I73" s="511"/>
      <c r="J73" s="65"/>
      <c r="K73" s="65"/>
      <c r="L73" s="60"/>
      <c r="M73" s="60"/>
      <c r="N73" s="60"/>
      <c r="O73" s="60"/>
      <c r="P73" s="60"/>
      <c r="Q73" s="60"/>
      <c r="R73" s="60"/>
      <c r="S73" s="60"/>
      <c r="T73" s="60"/>
    </row>
    <row r="74" spans="1:20" ht="51.75" customHeight="1" x14ac:dyDescent="0.3">
      <c r="A74" s="60"/>
      <c r="B74" s="510"/>
      <c r="C74" s="510"/>
      <c r="D74" s="510"/>
      <c r="E74" s="510"/>
      <c r="F74" s="510"/>
      <c r="G74" s="510"/>
      <c r="H74" s="510"/>
      <c r="I74" s="510"/>
      <c r="J74" s="64"/>
      <c r="K74" s="64"/>
      <c r="L74" s="60"/>
      <c r="M74" s="60"/>
      <c r="N74" s="60"/>
      <c r="O74" s="60"/>
      <c r="P74" s="60"/>
      <c r="Q74" s="60"/>
      <c r="R74" s="60"/>
      <c r="S74" s="60"/>
      <c r="T74" s="60"/>
    </row>
    <row r="75" spans="1:20" ht="21.75" customHeight="1" x14ac:dyDescent="0.3">
      <c r="A75" s="60"/>
      <c r="B75" s="508"/>
      <c r="C75" s="508"/>
      <c r="D75" s="508"/>
      <c r="E75" s="508"/>
      <c r="F75" s="508"/>
      <c r="G75" s="508"/>
      <c r="H75" s="508"/>
      <c r="I75" s="508"/>
      <c r="J75" s="63"/>
      <c r="K75" s="63"/>
      <c r="L75" s="62"/>
      <c r="M75" s="62"/>
      <c r="N75" s="60"/>
      <c r="O75" s="60"/>
      <c r="P75" s="60"/>
      <c r="Q75" s="60"/>
      <c r="R75" s="60"/>
      <c r="S75" s="60"/>
      <c r="T75" s="60"/>
    </row>
    <row r="76" spans="1:20" ht="23.25" customHeight="1" x14ac:dyDescent="0.3">
      <c r="A76" s="60"/>
      <c r="B76" s="62"/>
      <c r="C76" s="62"/>
      <c r="D76" s="62"/>
      <c r="E76" s="62"/>
      <c r="F76" s="62"/>
      <c r="L76" s="60"/>
      <c r="M76" s="60"/>
      <c r="N76" s="60"/>
      <c r="O76" s="60"/>
      <c r="P76" s="60"/>
      <c r="Q76" s="60"/>
      <c r="R76" s="60"/>
      <c r="S76" s="60"/>
      <c r="T76" s="60"/>
    </row>
    <row r="77" spans="1:20" ht="18.75" customHeight="1" x14ac:dyDescent="0.3">
      <c r="A77" s="60"/>
      <c r="B77" s="509"/>
      <c r="C77" s="509"/>
      <c r="D77" s="509"/>
      <c r="E77" s="509"/>
      <c r="F77" s="509"/>
      <c r="G77" s="509"/>
      <c r="H77" s="509"/>
      <c r="I77" s="509"/>
      <c r="J77" s="61"/>
      <c r="K77" s="61"/>
      <c r="L77" s="60"/>
      <c r="M77" s="60"/>
      <c r="N77" s="60"/>
      <c r="O77" s="60"/>
      <c r="P77" s="60"/>
      <c r="Q77" s="60"/>
      <c r="R77" s="60"/>
      <c r="S77" s="60"/>
      <c r="T77" s="60"/>
    </row>
    <row r="78" spans="1:20" x14ac:dyDescent="0.3">
      <c r="A78" s="60"/>
      <c r="B78" s="60"/>
      <c r="C78" s="60"/>
      <c r="D78" s="60"/>
      <c r="E78" s="60"/>
      <c r="F78" s="60"/>
      <c r="L78" s="60"/>
      <c r="M78" s="60"/>
      <c r="N78" s="60"/>
      <c r="O78" s="60"/>
      <c r="P78" s="60"/>
      <c r="Q78" s="60"/>
      <c r="R78" s="60"/>
      <c r="S78" s="60"/>
      <c r="T78" s="60"/>
    </row>
    <row r="79" spans="1:20" x14ac:dyDescent="0.3">
      <c r="A79" s="60"/>
      <c r="B79" s="60"/>
      <c r="C79" s="60"/>
      <c r="D79" s="60"/>
      <c r="E79" s="60"/>
      <c r="F79" s="60"/>
      <c r="L79" s="60"/>
      <c r="M79" s="60"/>
      <c r="N79" s="60"/>
      <c r="O79" s="60"/>
      <c r="P79" s="60"/>
      <c r="Q79" s="60"/>
      <c r="R79" s="60"/>
      <c r="S79" s="60"/>
      <c r="T79" s="60"/>
    </row>
    <row r="80" spans="1:20" x14ac:dyDescent="0.3">
      <c r="G80" s="59"/>
      <c r="H80" s="59"/>
      <c r="I80" s="59"/>
      <c r="J80" s="59"/>
      <c r="K80" s="59"/>
    </row>
    <row r="81" spans="7:11" x14ac:dyDescent="0.3">
      <c r="G81" s="59"/>
      <c r="H81" s="59"/>
      <c r="I81" s="59"/>
      <c r="J81" s="59"/>
      <c r="K81" s="59"/>
    </row>
    <row r="82" spans="7:11" x14ac:dyDescent="0.3">
      <c r="G82" s="59"/>
      <c r="H82" s="59"/>
      <c r="I82" s="59"/>
      <c r="J82" s="59"/>
      <c r="K82" s="59"/>
    </row>
    <row r="83" spans="7:11" x14ac:dyDescent="0.3">
      <c r="G83" s="59"/>
      <c r="H83" s="59"/>
      <c r="I83" s="59"/>
      <c r="J83" s="59"/>
      <c r="K83" s="59"/>
    </row>
    <row r="84" spans="7:11" x14ac:dyDescent="0.3">
      <c r="G84" s="59"/>
      <c r="H84" s="59"/>
      <c r="I84" s="59"/>
      <c r="J84" s="59"/>
      <c r="K84" s="59"/>
    </row>
    <row r="85" spans="7:11" x14ac:dyDescent="0.3">
      <c r="G85" s="59"/>
      <c r="H85" s="59"/>
      <c r="I85" s="59"/>
      <c r="J85" s="59"/>
      <c r="K85" s="59"/>
    </row>
    <row r="86" spans="7:11" x14ac:dyDescent="0.3">
      <c r="G86" s="59"/>
      <c r="H86" s="59"/>
      <c r="I86" s="59"/>
      <c r="J86" s="59"/>
      <c r="K86" s="59"/>
    </row>
    <row r="87" spans="7:11" x14ac:dyDescent="0.3">
      <c r="G87" s="59"/>
      <c r="H87" s="59"/>
      <c r="I87" s="59"/>
      <c r="J87" s="59"/>
      <c r="K87" s="59"/>
    </row>
    <row r="88" spans="7:11" x14ac:dyDescent="0.3">
      <c r="G88" s="59"/>
      <c r="H88" s="59"/>
      <c r="I88" s="59"/>
      <c r="J88" s="59"/>
      <c r="K88" s="59"/>
    </row>
    <row r="89" spans="7:11" x14ac:dyDescent="0.3">
      <c r="G89" s="59"/>
      <c r="H89" s="59"/>
      <c r="I89" s="59"/>
      <c r="J89" s="59"/>
      <c r="K89" s="59"/>
    </row>
    <row r="90" spans="7:11" x14ac:dyDescent="0.3">
      <c r="G90" s="59"/>
      <c r="H90" s="59"/>
      <c r="I90" s="59"/>
      <c r="J90" s="59"/>
      <c r="K90" s="59"/>
    </row>
    <row r="91" spans="7:11" x14ac:dyDescent="0.3">
      <c r="G91" s="59"/>
      <c r="H91" s="59"/>
      <c r="I91" s="59"/>
      <c r="J91" s="59"/>
      <c r="K91" s="59"/>
    </row>
    <row r="92" spans="7:11" x14ac:dyDescent="0.3">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2" priority="2" operator="notEqual">
      <formula>0</formula>
    </cfRule>
  </conditionalFormatting>
  <conditionalFormatting sqref="U24:U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AU26" sqref="AU26"/>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38.44140625" style="18" customWidth="1"/>
    <col min="15" max="15" width="10.66406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15.44140625" style="18" customWidth="1"/>
    <col min="24" max="25" width="10.6640625" style="18" customWidth="1"/>
    <col min="26" max="26" width="7.6640625" style="18" customWidth="1"/>
    <col min="27" max="28" width="10.6640625" style="18" customWidth="1"/>
    <col min="29" max="29" width="13.33203125" style="18" customWidth="1"/>
    <col min="30"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5.6640625" style="18" customWidth="1"/>
    <col min="49" max="16384" width="9.109375" style="18"/>
  </cols>
  <sheetData>
    <row r="1" spans="1:48" ht="18" x14ac:dyDescent="0.25">
      <c r="AV1" s="38" t="s">
        <v>66</v>
      </c>
    </row>
    <row r="2" spans="1:48" ht="18" x14ac:dyDescent="0.35">
      <c r="AV2" s="14" t="s">
        <v>8</v>
      </c>
    </row>
    <row r="3" spans="1:48" ht="18" x14ac:dyDescent="0.35">
      <c r="AV3" s="14" t="s">
        <v>65</v>
      </c>
    </row>
    <row r="4" spans="1:48" ht="18" x14ac:dyDescent="0.35">
      <c r="AV4" s="14"/>
    </row>
    <row r="5" spans="1:48"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 x14ac:dyDescent="0.35">
      <c r="AV6" s="14"/>
    </row>
    <row r="7" spans="1:48" ht="17.399999999999999"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7.399999999999999"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6"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7.399999999999999"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N_22-0715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6"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Переустройство ВЛ 0,4 кВ Л-2 от ТП 55-05 (инв.№ 511409607) г. Зеленоградск, ул. Сибирякова Зеленоградский ГО</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6"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25"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5" customFormat="1" x14ac:dyDescent="0.25">
      <c r="A21" s="533" t="s">
        <v>509</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6" t="s">
        <v>50</v>
      </c>
      <c r="B22" s="535" t="s">
        <v>22</v>
      </c>
      <c r="C22" s="526" t="s">
        <v>49</v>
      </c>
      <c r="D22" s="526" t="s">
        <v>48</v>
      </c>
      <c r="E22" s="538" t="s">
        <v>520</v>
      </c>
      <c r="F22" s="539"/>
      <c r="G22" s="539"/>
      <c r="H22" s="539"/>
      <c r="I22" s="539"/>
      <c r="J22" s="539"/>
      <c r="K22" s="539"/>
      <c r="L22" s="540"/>
      <c r="M22" s="526" t="s">
        <v>47</v>
      </c>
      <c r="N22" s="526" t="s">
        <v>46</v>
      </c>
      <c r="O22" s="526" t="s">
        <v>45</v>
      </c>
      <c r="P22" s="521" t="s">
        <v>255</v>
      </c>
      <c r="Q22" s="521" t="s">
        <v>44</v>
      </c>
      <c r="R22" s="521" t="s">
        <v>43</v>
      </c>
      <c r="S22" s="521" t="s">
        <v>42</v>
      </c>
      <c r="T22" s="521"/>
      <c r="U22" s="541" t="s">
        <v>41</v>
      </c>
      <c r="V22" s="541" t="s">
        <v>40</v>
      </c>
      <c r="W22" s="521" t="s">
        <v>39</v>
      </c>
      <c r="X22" s="521" t="s">
        <v>38</v>
      </c>
      <c r="Y22" s="521" t="s">
        <v>37</v>
      </c>
      <c r="Z22" s="528" t="s">
        <v>36</v>
      </c>
      <c r="AA22" s="521" t="s">
        <v>35</v>
      </c>
      <c r="AB22" s="521" t="s">
        <v>34</v>
      </c>
      <c r="AC22" s="521" t="s">
        <v>33</v>
      </c>
      <c r="AD22" s="521" t="s">
        <v>32</v>
      </c>
      <c r="AE22" s="521" t="s">
        <v>31</v>
      </c>
      <c r="AF22" s="521" t="s">
        <v>30</v>
      </c>
      <c r="AG22" s="521"/>
      <c r="AH22" s="521"/>
      <c r="AI22" s="521"/>
      <c r="AJ22" s="521"/>
      <c r="AK22" s="521"/>
      <c r="AL22" s="521" t="s">
        <v>29</v>
      </c>
      <c r="AM22" s="521"/>
      <c r="AN22" s="521"/>
      <c r="AO22" s="521"/>
      <c r="AP22" s="521" t="s">
        <v>28</v>
      </c>
      <c r="AQ22" s="521"/>
      <c r="AR22" s="521" t="s">
        <v>27</v>
      </c>
      <c r="AS22" s="521" t="s">
        <v>26</v>
      </c>
      <c r="AT22" s="521" t="s">
        <v>25</v>
      </c>
      <c r="AU22" s="521" t="s">
        <v>24</v>
      </c>
      <c r="AV22" s="521" t="s">
        <v>23</v>
      </c>
    </row>
    <row r="23" spans="1:48" s="25" customFormat="1" ht="64.5" customHeight="1" x14ac:dyDescent="0.25">
      <c r="A23" s="534"/>
      <c r="B23" s="536"/>
      <c r="C23" s="534"/>
      <c r="D23" s="534"/>
      <c r="E23" s="529" t="s">
        <v>21</v>
      </c>
      <c r="F23" s="522" t="s">
        <v>126</v>
      </c>
      <c r="G23" s="522" t="s">
        <v>125</v>
      </c>
      <c r="H23" s="522" t="s">
        <v>124</v>
      </c>
      <c r="I23" s="524" t="s">
        <v>430</v>
      </c>
      <c r="J23" s="524" t="s">
        <v>431</v>
      </c>
      <c r="K23" s="524" t="s">
        <v>432</v>
      </c>
      <c r="L23" s="522" t="s">
        <v>74</v>
      </c>
      <c r="M23" s="534"/>
      <c r="N23" s="534"/>
      <c r="O23" s="534"/>
      <c r="P23" s="521"/>
      <c r="Q23" s="521"/>
      <c r="R23" s="521"/>
      <c r="S23" s="531" t="s">
        <v>2</v>
      </c>
      <c r="T23" s="531" t="s">
        <v>9</v>
      </c>
      <c r="U23" s="541"/>
      <c r="V23" s="541"/>
      <c r="W23" s="521"/>
      <c r="X23" s="521"/>
      <c r="Y23" s="521"/>
      <c r="Z23" s="521"/>
      <c r="AA23" s="521"/>
      <c r="AB23" s="521"/>
      <c r="AC23" s="521"/>
      <c r="AD23" s="521"/>
      <c r="AE23" s="521"/>
      <c r="AF23" s="521" t="s">
        <v>20</v>
      </c>
      <c r="AG23" s="521"/>
      <c r="AH23" s="521" t="s">
        <v>19</v>
      </c>
      <c r="AI23" s="521"/>
      <c r="AJ23" s="526" t="s">
        <v>18</v>
      </c>
      <c r="AK23" s="526" t="s">
        <v>17</v>
      </c>
      <c r="AL23" s="526" t="s">
        <v>16</v>
      </c>
      <c r="AM23" s="526" t="s">
        <v>15</v>
      </c>
      <c r="AN23" s="526" t="s">
        <v>14</v>
      </c>
      <c r="AO23" s="526" t="s">
        <v>13</v>
      </c>
      <c r="AP23" s="526" t="s">
        <v>12</v>
      </c>
      <c r="AQ23" s="542" t="s">
        <v>9</v>
      </c>
      <c r="AR23" s="521"/>
      <c r="AS23" s="521"/>
      <c r="AT23" s="521"/>
      <c r="AU23" s="521"/>
      <c r="AV23" s="521"/>
    </row>
    <row r="24" spans="1:48" s="25" customFormat="1" ht="96.75" customHeight="1" x14ac:dyDescent="0.25">
      <c r="A24" s="527"/>
      <c r="B24" s="537"/>
      <c r="C24" s="527"/>
      <c r="D24" s="527"/>
      <c r="E24" s="530"/>
      <c r="F24" s="523"/>
      <c r="G24" s="523"/>
      <c r="H24" s="523"/>
      <c r="I24" s="525"/>
      <c r="J24" s="525"/>
      <c r="K24" s="525"/>
      <c r="L24" s="523"/>
      <c r="M24" s="527"/>
      <c r="N24" s="527"/>
      <c r="O24" s="527"/>
      <c r="P24" s="521"/>
      <c r="Q24" s="521"/>
      <c r="R24" s="521"/>
      <c r="S24" s="532"/>
      <c r="T24" s="532"/>
      <c r="U24" s="541"/>
      <c r="V24" s="541"/>
      <c r="W24" s="521"/>
      <c r="X24" s="521"/>
      <c r="Y24" s="521"/>
      <c r="Z24" s="521"/>
      <c r="AA24" s="521"/>
      <c r="AB24" s="521"/>
      <c r="AC24" s="521"/>
      <c r="AD24" s="521"/>
      <c r="AE24" s="521"/>
      <c r="AF24" s="147" t="s">
        <v>11</v>
      </c>
      <c r="AG24" s="147" t="s">
        <v>10</v>
      </c>
      <c r="AH24" s="148" t="s">
        <v>2</v>
      </c>
      <c r="AI24" s="148" t="s">
        <v>9</v>
      </c>
      <c r="AJ24" s="527"/>
      <c r="AK24" s="527"/>
      <c r="AL24" s="527"/>
      <c r="AM24" s="527"/>
      <c r="AN24" s="527"/>
      <c r="AO24" s="527"/>
      <c r="AP24" s="527"/>
      <c r="AQ24" s="543"/>
      <c r="AR24" s="521"/>
      <c r="AS24" s="521"/>
      <c r="AT24" s="521"/>
      <c r="AU24" s="521"/>
      <c r="AV24" s="521"/>
    </row>
    <row r="25" spans="1:48" s="19" customFormat="1" ht="10.199999999999999"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81.599999999999994" x14ac:dyDescent="0.2">
      <c r="A26" s="22">
        <v>1</v>
      </c>
      <c r="B26" s="309" t="s">
        <v>671</v>
      </c>
      <c r="C26" s="20" t="s">
        <v>61</v>
      </c>
      <c r="D26" s="21" t="s">
        <v>636</v>
      </c>
      <c r="E26" s="308"/>
      <c r="F26" s="308"/>
      <c r="G26" s="308"/>
      <c r="H26" s="308"/>
      <c r="I26" s="308"/>
      <c r="J26" s="308"/>
      <c r="K26" s="308">
        <f>'3.2 паспорт Техсостояние ЛЭП'!R27</f>
        <v>0.08</v>
      </c>
      <c r="L26" s="330"/>
      <c r="M26" s="415" t="s">
        <v>675</v>
      </c>
      <c r="N26" s="415" t="s">
        <v>695</v>
      </c>
      <c r="O26" s="410" t="s">
        <v>671</v>
      </c>
      <c r="P26" s="416"/>
      <c r="Q26" s="411"/>
      <c r="R26" s="411"/>
      <c r="S26" s="411" t="s">
        <v>676</v>
      </c>
      <c r="T26" s="411" t="s">
        <v>681</v>
      </c>
      <c r="U26" s="409">
        <v>3</v>
      </c>
      <c r="V26" s="409">
        <v>3</v>
      </c>
      <c r="W26" s="415" t="s">
        <v>696</v>
      </c>
      <c r="X26" s="417">
        <v>200</v>
      </c>
      <c r="Y26" s="415"/>
      <c r="Z26" s="412"/>
      <c r="AA26" s="416"/>
      <c r="AB26" s="417">
        <v>200</v>
      </c>
      <c r="AC26" s="415" t="s">
        <v>696</v>
      </c>
      <c r="AD26" s="416">
        <f>'8. Общие сведения'!B59*1000</f>
        <v>45.519709999999996</v>
      </c>
      <c r="AE26" s="416"/>
      <c r="AF26" s="409"/>
      <c r="AG26" s="415"/>
      <c r="AH26" s="412"/>
      <c r="AI26" s="412"/>
      <c r="AJ26" s="412"/>
      <c r="AK26" s="412">
        <v>44768</v>
      </c>
      <c r="AL26" s="411"/>
      <c r="AM26" s="411"/>
      <c r="AN26" s="412"/>
      <c r="AO26" s="411"/>
      <c r="AP26" s="412">
        <v>44820</v>
      </c>
      <c r="AQ26" s="412">
        <v>44820</v>
      </c>
      <c r="AR26" s="412">
        <v>44820</v>
      </c>
      <c r="AS26" s="412">
        <v>44820</v>
      </c>
      <c r="AT26" s="412">
        <f>AS26+60</f>
        <v>44880</v>
      </c>
      <c r="AU26" s="411"/>
      <c r="AV26" s="415" t="s">
        <v>697</v>
      </c>
    </row>
    <row r="27" spans="1:48" s="19" customFormat="1" ht="10.199999999999999" x14ac:dyDescent="0.2">
      <c r="A27" s="398"/>
      <c r="B27" s="309"/>
      <c r="C27" s="20"/>
      <c r="D27" s="21"/>
      <c r="E27" s="308"/>
      <c r="F27" s="308"/>
      <c r="G27" s="308"/>
      <c r="H27" s="308"/>
      <c r="I27" s="308"/>
      <c r="J27" s="308"/>
      <c r="K27" s="308"/>
      <c r="L27" s="403"/>
      <c r="M27" s="415"/>
      <c r="N27" s="415"/>
      <c r="O27" s="410"/>
      <c r="P27" s="416"/>
      <c r="Q27" s="411"/>
      <c r="R27" s="411"/>
      <c r="S27" s="411"/>
      <c r="T27" s="411"/>
      <c r="U27" s="409"/>
      <c r="V27" s="409"/>
      <c r="W27" s="415" t="s">
        <v>698</v>
      </c>
      <c r="X27" s="417">
        <v>209.97399999999999</v>
      </c>
      <c r="Y27" s="415"/>
      <c r="Z27" s="412"/>
      <c r="AA27" s="416"/>
      <c r="AB27" s="416"/>
      <c r="AC27" s="417"/>
      <c r="AD27" s="416"/>
      <c r="AE27" s="416"/>
      <c r="AF27" s="409"/>
      <c r="AG27" s="411"/>
      <c r="AH27" s="412"/>
      <c r="AI27" s="412"/>
      <c r="AJ27" s="412"/>
      <c r="AK27" s="412"/>
      <c r="AL27" s="411"/>
      <c r="AM27" s="411"/>
      <c r="AN27" s="412"/>
      <c r="AO27" s="411"/>
      <c r="AP27" s="412"/>
      <c r="AQ27" s="412"/>
      <c r="AR27" s="412"/>
      <c r="AS27" s="412"/>
      <c r="AT27" s="412"/>
      <c r="AU27" s="411"/>
      <c r="AV27" s="411"/>
    </row>
    <row r="28" spans="1:48" s="19" customFormat="1" ht="10.199999999999999" x14ac:dyDescent="0.2">
      <c r="A28" s="398"/>
      <c r="B28" s="399"/>
      <c r="C28" s="400"/>
      <c r="D28" s="401"/>
      <c r="E28" s="402"/>
      <c r="F28" s="402"/>
      <c r="G28" s="402"/>
      <c r="H28" s="402"/>
      <c r="I28" s="402"/>
      <c r="J28" s="402"/>
      <c r="K28" s="402"/>
      <c r="L28" s="403"/>
      <c r="M28" s="415"/>
      <c r="N28" s="415"/>
      <c r="O28" s="410"/>
      <c r="P28" s="416"/>
      <c r="Q28" s="411"/>
      <c r="R28" s="411"/>
      <c r="S28" s="411"/>
      <c r="T28" s="411"/>
      <c r="U28" s="409"/>
      <c r="V28" s="409"/>
      <c r="W28" s="415" t="s">
        <v>699</v>
      </c>
      <c r="X28" s="417">
        <v>210.97449</v>
      </c>
      <c r="Y28" s="415"/>
      <c r="Z28" s="412"/>
      <c r="AA28" s="416"/>
      <c r="AB28" s="416"/>
      <c r="AC28" s="417"/>
      <c r="AE28" s="416"/>
      <c r="AF28" s="409"/>
      <c r="AG28" s="411"/>
      <c r="AH28" s="412"/>
      <c r="AI28" s="412"/>
      <c r="AJ28" s="412"/>
      <c r="AK28" s="412"/>
      <c r="AL28" s="411"/>
      <c r="AM28" s="411"/>
      <c r="AN28" s="412"/>
      <c r="AO28" s="411"/>
      <c r="AP28" s="412"/>
      <c r="AQ28" s="412"/>
      <c r="AR28" s="412"/>
      <c r="AS28" s="412"/>
      <c r="AT28" s="412"/>
      <c r="AU28" s="411"/>
      <c r="AV28" s="411"/>
    </row>
    <row r="29" spans="1:48" s="19" customFormat="1" ht="10.199999999999999" x14ac:dyDescent="0.2">
      <c r="A29" s="409"/>
      <c r="B29" s="309"/>
      <c r="C29" s="411"/>
      <c r="D29" s="412"/>
      <c r="E29" s="413"/>
      <c r="F29" s="413"/>
      <c r="G29" s="413"/>
      <c r="H29" s="413"/>
      <c r="I29" s="413"/>
      <c r="J29" s="413"/>
      <c r="K29" s="413"/>
      <c r="L29" s="414"/>
      <c r="M29" s="415"/>
      <c r="N29" s="410"/>
      <c r="O29" s="309"/>
      <c r="P29" s="416"/>
      <c r="Q29" s="20"/>
      <c r="R29" s="416"/>
      <c r="S29" s="411"/>
      <c r="T29" s="411"/>
      <c r="U29" s="22"/>
      <c r="V29" s="22"/>
      <c r="W29" s="415"/>
      <c r="X29" s="417"/>
      <c r="Y29" s="415"/>
      <c r="Z29" s="412"/>
      <c r="AA29" s="416"/>
      <c r="AB29" s="417"/>
      <c r="AC29" s="415"/>
      <c r="AD29" s="416"/>
      <c r="AE29" s="416"/>
      <c r="AF29" s="409"/>
      <c r="AG29" s="411"/>
      <c r="AH29" s="412"/>
      <c r="AI29" s="412"/>
      <c r="AJ29" s="412"/>
      <c r="AK29" s="412"/>
      <c r="AL29" s="411"/>
      <c r="AM29" s="411"/>
      <c r="AN29" s="412"/>
      <c r="AO29" s="411"/>
      <c r="AP29" s="412"/>
      <c r="AQ29" s="412"/>
      <c r="AR29" s="412"/>
      <c r="AS29" s="412"/>
      <c r="AT29" s="412"/>
      <c r="AU29" s="411"/>
      <c r="AV29" s="411"/>
    </row>
    <row r="30" spans="1:48" s="19" customFormat="1" ht="10.199999999999999" x14ac:dyDescent="0.2">
      <c r="A30" s="398"/>
      <c r="B30" s="399"/>
      <c r="C30" s="400"/>
      <c r="D30" s="401"/>
      <c r="E30" s="402"/>
      <c r="F30" s="402"/>
      <c r="G30" s="402"/>
      <c r="H30" s="402"/>
      <c r="I30" s="402"/>
      <c r="J30" s="402"/>
      <c r="K30" s="402"/>
      <c r="L30" s="403"/>
      <c r="M30" s="404"/>
      <c r="N30" s="399"/>
      <c r="O30" s="399"/>
      <c r="P30" s="405"/>
      <c r="Q30" s="400"/>
      <c r="R30" s="405"/>
      <c r="S30" s="400"/>
      <c r="T30" s="400"/>
      <c r="U30" s="398"/>
      <c r="V30" s="398"/>
      <c r="W30" s="331"/>
      <c r="X30" s="406"/>
      <c r="Y30" s="404"/>
      <c r="Z30" s="401"/>
      <c r="AA30" s="405"/>
      <c r="AB30" s="406"/>
      <c r="AC30" s="406"/>
      <c r="AD30" s="405"/>
      <c r="AE30" s="405"/>
      <c r="AF30" s="398"/>
      <c r="AG30" s="400"/>
      <c r="AH30" s="401"/>
      <c r="AI30" s="401"/>
      <c r="AJ30" s="401"/>
      <c r="AK30" s="401"/>
      <c r="AL30" s="400"/>
      <c r="AM30" s="400"/>
      <c r="AN30" s="401"/>
      <c r="AO30" s="400"/>
      <c r="AP30" s="401"/>
      <c r="AQ30" s="401"/>
      <c r="AR30" s="401"/>
      <c r="AS30" s="401"/>
      <c r="AT30" s="401"/>
      <c r="AU30" s="400"/>
      <c r="AV30" s="400"/>
    </row>
    <row r="31" spans="1:48" s="19" customFormat="1" ht="10.199999999999999"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c r="X31" s="332"/>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7">
        <f>SUM(AD26:AD31)</f>
        <v>45.519709999999996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0" zoomScale="90" zoomScaleNormal="90" zoomScaleSheetLayoutView="90" workbookViewId="0">
      <selection activeCell="B28" sqref="B28"/>
    </sheetView>
  </sheetViews>
  <sheetFormatPr defaultRowHeight="15.6" x14ac:dyDescent="0.3"/>
  <cols>
    <col min="1" max="2" width="66.109375" style="120" customWidth="1"/>
    <col min="3" max="3" width="0" style="121" hidden="1" customWidth="1"/>
    <col min="4" max="256" width="8.88671875" style="121"/>
    <col min="257" max="258" width="66.109375" style="121" customWidth="1"/>
    <col min="259" max="512" width="8.88671875" style="121"/>
    <col min="513" max="514" width="66.109375" style="121" customWidth="1"/>
    <col min="515" max="768" width="8.88671875" style="121"/>
    <col min="769" max="770" width="66.109375" style="121" customWidth="1"/>
    <col min="771" max="1024" width="8.88671875" style="121"/>
    <col min="1025" max="1026" width="66.109375" style="121" customWidth="1"/>
    <col min="1027" max="1280" width="8.88671875" style="121"/>
    <col min="1281" max="1282" width="66.109375" style="121" customWidth="1"/>
    <col min="1283" max="1536" width="8.88671875" style="121"/>
    <col min="1537" max="1538" width="66.109375" style="121" customWidth="1"/>
    <col min="1539" max="1792" width="8.88671875" style="121"/>
    <col min="1793" max="1794" width="66.109375" style="121" customWidth="1"/>
    <col min="1795" max="2048" width="8.88671875" style="121"/>
    <col min="2049" max="2050" width="66.109375" style="121" customWidth="1"/>
    <col min="2051" max="2304" width="8.88671875" style="121"/>
    <col min="2305" max="2306" width="66.109375" style="121" customWidth="1"/>
    <col min="2307" max="2560" width="8.88671875" style="121"/>
    <col min="2561" max="2562" width="66.109375" style="121" customWidth="1"/>
    <col min="2563" max="2816" width="8.88671875" style="121"/>
    <col min="2817" max="2818" width="66.109375" style="121" customWidth="1"/>
    <col min="2819" max="3072" width="8.88671875" style="121"/>
    <col min="3073" max="3074" width="66.109375" style="121" customWidth="1"/>
    <col min="3075" max="3328" width="8.88671875" style="121"/>
    <col min="3329" max="3330" width="66.109375" style="121" customWidth="1"/>
    <col min="3331" max="3584" width="8.88671875" style="121"/>
    <col min="3585" max="3586" width="66.109375" style="121" customWidth="1"/>
    <col min="3587" max="3840" width="8.88671875" style="121"/>
    <col min="3841" max="3842" width="66.109375" style="121" customWidth="1"/>
    <col min="3843" max="4096" width="8.88671875" style="121"/>
    <col min="4097" max="4098" width="66.109375" style="121" customWidth="1"/>
    <col min="4099" max="4352" width="8.88671875" style="121"/>
    <col min="4353" max="4354" width="66.109375" style="121" customWidth="1"/>
    <col min="4355" max="4608" width="8.88671875" style="121"/>
    <col min="4609" max="4610" width="66.109375" style="121" customWidth="1"/>
    <col min="4611" max="4864" width="8.88671875" style="121"/>
    <col min="4865" max="4866" width="66.109375" style="121" customWidth="1"/>
    <col min="4867" max="5120" width="8.88671875" style="121"/>
    <col min="5121" max="5122" width="66.109375" style="121" customWidth="1"/>
    <col min="5123" max="5376" width="8.88671875" style="121"/>
    <col min="5377" max="5378" width="66.109375" style="121" customWidth="1"/>
    <col min="5379" max="5632" width="8.88671875" style="121"/>
    <col min="5633" max="5634" width="66.109375" style="121" customWidth="1"/>
    <col min="5635" max="5888" width="8.88671875" style="121"/>
    <col min="5889" max="5890" width="66.109375" style="121" customWidth="1"/>
    <col min="5891" max="6144" width="8.88671875" style="121"/>
    <col min="6145" max="6146" width="66.109375" style="121" customWidth="1"/>
    <col min="6147" max="6400" width="8.88671875" style="121"/>
    <col min="6401" max="6402" width="66.109375" style="121" customWidth="1"/>
    <col min="6403" max="6656" width="8.88671875" style="121"/>
    <col min="6657" max="6658" width="66.109375" style="121" customWidth="1"/>
    <col min="6659" max="6912" width="8.88671875" style="121"/>
    <col min="6913" max="6914" width="66.109375" style="121" customWidth="1"/>
    <col min="6915" max="7168" width="8.88671875" style="121"/>
    <col min="7169" max="7170" width="66.109375" style="121" customWidth="1"/>
    <col min="7171" max="7424" width="8.88671875" style="121"/>
    <col min="7425" max="7426" width="66.109375" style="121" customWidth="1"/>
    <col min="7427" max="7680" width="8.88671875" style="121"/>
    <col min="7681" max="7682" width="66.109375" style="121" customWidth="1"/>
    <col min="7683" max="7936" width="8.88671875" style="121"/>
    <col min="7937" max="7938" width="66.109375" style="121" customWidth="1"/>
    <col min="7939" max="8192" width="8.88671875" style="121"/>
    <col min="8193" max="8194" width="66.109375" style="121" customWidth="1"/>
    <col min="8195" max="8448" width="8.88671875" style="121"/>
    <col min="8449" max="8450" width="66.109375" style="121" customWidth="1"/>
    <col min="8451" max="8704" width="8.88671875" style="121"/>
    <col min="8705" max="8706" width="66.109375" style="121" customWidth="1"/>
    <col min="8707" max="8960" width="8.88671875" style="121"/>
    <col min="8961" max="8962" width="66.109375" style="121" customWidth="1"/>
    <col min="8963" max="9216" width="8.88671875" style="121"/>
    <col min="9217" max="9218" width="66.109375" style="121" customWidth="1"/>
    <col min="9219" max="9472" width="8.88671875" style="121"/>
    <col min="9473" max="9474" width="66.109375" style="121" customWidth="1"/>
    <col min="9475" max="9728" width="8.88671875" style="121"/>
    <col min="9729" max="9730" width="66.109375" style="121" customWidth="1"/>
    <col min="9731" max="9984" width="8.88671875" style="121"/>
    <col min="9985" max="9986" width="66.109375" style="121" customWidth="1"/>
    <col min="9987" max="10240" width="8.88671875" style="121"/>
    <col min="10241" max="10242" width="66.109375" style="121" customWidth="1"/>
    <col min="10243" max="10496" width="8.88671875" style="121"/>
    <col min="10497" max="10498" width="66.109375" style="121" customWidth="1"/>
    <col min="10499" max="10752" width="8.88671875" style="121"/>
    <col min="10753" max="10754" width="66.109375" style="121" customWidth="1"/>
    <col min="10755" max="11008" width="8.88671875" style="121"/>
    <col min="11009" max="11010" width="66.109375" style="121" customWidth="1"/>
    <col min="11011" max="11264" width="8.88671875" style="121"/>
    <col min="11265" max="11266" width="66.109375" style="121" customWidth="1"/>
    <col min="11267" max="11520" width="8.88671875" style="121"/>
    <col min="11521" max="11522" width="66.109375" style="121" customWidth="1"/>
    <col min="11523" max="11776" width="8.88671875" style="121"/>
    <col min="11777" max="11778" width="66.109375" style="121" customWidth="1"/>
    <col min="11779" max="12032" width="8.88671875" style="121"/>
    <col min="12033" max="12034" width="66.109375" style="121" customWidth="1"/>
    <col min="12035" max="12288" width="8.88671875" style="121"/>
    <col min="12289" max="12290" width="66.109375" style="121" customWidth="1"/>
    <col min="12291" max="12544" width="8.88671875" style="121"/>
    <col min="12545" max="12546" width="66.109375" style="121" customWidth="1"/>
    <col min="12547" max="12800" width="8.88671875" style="121"/>
    <col min="12801" max="12802" width="66.109375" style="121" customWidth="1"/>
    <col min="12803" max="13056" width="8.88671875" style="121"/>
    <col min="13057" max="13058" width="66.109375" style="121" customWidth="1"/>
    <col min="13059" max="13312" width="8.88671875" style="121"/>
    <col min="13313" max="13314" width="66.109375" style="121" customWidth="1"/>
    <col min="13315" max="13568" width="8.88671875" style="121"/>
    <col min="13569" max="13570" width="66.109375" style="121" customWidth="1"/>
    <col min="13571" max="13824" width="8.88671875" style="121"/>
    <col min="13825" max="13826" width="66.109375" style="121" customWidth="1"/>
    <col min="13827" max="14080" width="8.88671875" style="121"/>
    <col min="14081" max="14082" width="66.109375" style="121" customWidth="1"/>
    <col min="14083" max="14336" width="8.88671875" style="121"/>
    <col min="14337" max="14338" width="66.109375" style="121" customWidth="1"/>
    <col min="14339" max="14592" width="8.88671875" style="121"/>
    <col min="14593" max="14594" width="66.109375" style="121" customWidth="1"/>
    <col min="14595" max="14848" width="8.88671875" style="121"/>
    <col min="14849" max="14850" width="66.109375" style="121" customWidth="1"/>
    <col min="14851" max="15104" width="8.88671875" style="121"/>
    <col min="15105" max="15106" width="66.109375" style="121" customWidth="1"/>
    <col min="15107" max="15360" width="8.88671875" style="121"/>
    <col min="15361" max="15362" width="66.109375" style="121" customWidth="1"/>
    <col min="15363" max="15616" width="8.88671875" style="121"/>
    <col min="15617" max="15618" width="66.109375" style="121" customWidth="1"/>
    <col min="15619" max="15872" width="8.88671875" style="121"/>
    <col min="15873" max="15874" width="66.109375" style="121" customWidth="1"/>
    <col min="15875" max="16128" width="8.88671875" style="121"/>
    <col min="16129" max="16130" width="66.109375" style="121" customWidth="1"/>
    <col min="16131" max="16384" width="8.88671875" style="121"/>
  </cols>
  <sheetData>
    <row r="1" spans="1:8" ht="18" x14ac:dyDescent="0.3">
      <c r="B1" s="38" t="s">
        <v>66</v>
      </c>
    </row>
    <row r="2" spans="1:8" ht="18" x14ac:dyDescent="0.35">
      <c r="B2" s="14" t="s">
        <v>8</v>
      </c>
    </row>
    <row r="3" spans="1:8" ht="18" x14ac:dyDescent="0.35">
      <c r="B3" s="14" t="s">
        <v>528</v>
      </c>
    </row>
    <row r="4" spans="1:8" x14ac:dyDescent="0.3">
      <c r="B4" s="42"/>
    </row>
    <row r="5" spans="1:8" ht="17.399999999999999" x14ac:dyDescent="0.3">
      <c r="A5" s="551" t="str">
        <f>'1. паспорт местоположение'!A5:C5</f>
        <v>Год раскрытия информации: 2023 год</v>
      </c>
      <c r="B5" s="551"/>
      <c r="C5" s="84"/>
      <c r="D5" s="84"/>
      <c r="E5" s="84"/>
      <c r="F5" s="84"/>
      <c r="G5" s="84"/>
      <c r="H5" s="84"/>
    </row>
    <row r="6" spans="1:8" ht="17.399999999999999" x14ac:dyDescent="0.3">
      <c r="A6" s="260"/>
      <c r="B6" s="260"/>
      <c r="C6" s="260"/>
      <c r="D6" s="260"/>
      <c r="E6" s="260"/>
      <c r="F6" s="260"/>
      <c r="G6" s="260"/>
      <c r="H6" s="260"/>
    </row>
    <row r="7" spans="1:8" ht="17.399999999999999" x14ac:dyDescent="0.3">
      <c r="A7" s="431" t="s">
        <v>7</v>
      </c>
      <c r="B7" s="431"/>
      <c r="C7" s="153"/>
      <c r="D7" s="153"/>
      <c r="E7" s="153"/>
      <c r="F7" s="153"/>
      <c r="G7" s="153"/>
      <c r="H7" s="153"/>
    </row>
    <row r="8" spans="1:8" ht="17.399999999999999" x14ac:dyDescent="0.3">
      <c r="A8" s="153"/>
      <c r="B8" s="153"/>
      <c r="C8" s="153"/>
      <c r="D8" s="153"/>
      <c r="E8" s="153"/>
      <c r="F8" s="153"/>
      <c r="G8" s="153"/>
      <c r="H8" s="153"/>
    </row>
    <row r="9" spans="1:8" x14ac:dyDescent="0.3">
      <c r="A9" s="432" t="str">
        <f>'1. паспорт местоположение'!A9:C9</f>
        <v>Акционерное общество "Россети Янтарь"</v>
      </c>
      <c r="B9" s="432"/>
      <c r="C9" s="167"/>
      <c r="D9" s="167"/>
      <c r="E9" s="167"/>
      <c r="F9" s="167"/>
      <c r="G9" s="167"/>
      <c r="H9" s="167"/>
    </row>
    <row r="10" spans="1:8" x14ac:dyDescent="0.3">
      <c r="A10" s="436" t="s">
        <v>6</v>
      </c>
      <c r="B10" s="436"/>
      <c r="C10" s="155"/>
      <c r="D10" s="155"/>
      <c r="E10" s="155"/>
      <c r="F10" s="155"/>
      <c r="G10" s="155"/>
      <c r="H10" s="155"/>
    </row>
    <row r="11" spans="1:8" ht="17.399999999999999" x14ac:dyDescent="0.3">
      <c r="A11" s="153"/>
      <c r="B11" s="153"/>
      <c r="C11" s="153"/>
      <c r="D11" s="153"/>
      <c r="E11" s="153"/>
      <c r="F11" s="153"/>
      <c r="G11" s="153"/>
      <c r="H11" s="153"/>
    </row>
    <row r="12" spans="1:8" x14ac:dyDescent="0.3">
      <c r="A12" s="552" t="str">
        <f>'1. паспорт местоположение'!A12:C12</f>
        <v>N_22-0715</v>
      </c>
      <c r="B12" s="552"/>
      <c r="C12" s="167"/>
      <c r="D12" s="167"/>
      <c r="E12" s="167"/>
      <c r="F12" s="167"/>
      <c r="G12" s="167"/>
      <c r="H12" s="167"/>
    </row>
    <row r="13" spans="1:8" x14ac:dyDescent="0.3">
      <c r="A13" s="436" t="s">
        <v>5</v>
      </c>
      <c r="B13" s="436"/>
      <c r="C13" s="155"/>
      <c r="D13" s="155"/>
      <c r="E13" s="155"/>
      <c r="F13" s="155"/>
      <c r="G13" s="155"/>
      <c r="H13" s="155"/>
    </row>
    <row r="14" spans="1:8" ht="18" x14ac:dyDescent="0.3">
      <c r="A14" s="10"/>
      <c r="B14" s="10"/>
      <c r="C14" s="10"/>
      <c r="D14" s="10"/>
      <c r="E14" s="10"/>
      <c r="F14" s="10"/>
      <c r="G14" s="10"/>
      <c r="H14" s="10"/>
    </row>
    <row r="15" spans="1:8" x14ac:dyDescent="0.3">
      <c r="A15" s="544" t="str">
        <f>'1. паспорт местоположение'!A15:C15</f>
        <v>Переустройство ВЛ 0,4 кВ Л-2 от ТП 55-05 (инв.№ 511409607) г. Зеленоградск, ул. Сибирякова Зеленоградский ГО</v>
      </c>
      <c r="B15" s="545"/>
      <c r="C15" s="167"/>
      <c r="D15" s="167"/>
      <c r="E15" s="167"/>
      <c r="F15" s="167"/>
      <c r="G15" s="167"/>
      <c r="H15" s="167"/>
    </row>
    <row r="16" spans="1:8" x14ac:dyDescent="0.3">
      <c r="A16" s="436" t="s">
        <v>4</v>
      </c>
      <c r="B16" s="436"/>
      <c r="C16" s="155"/>
      <c r="D16" s="155"/>
      <c r="E16" s="155"/>
      <c r="F16" s="155"/>
      <c r="G16" s="155"/>
      <c r="H16" s="155"/>
    </row>
    <row r="17" spans="1:2" x14ac:dyDescent="0.3">
      <c r="B17" s="122"/>
    </row>
    <row r="18" spans="1:2" x14ac:dyDescent="0.3">
      <c r="A18" s="546" t="s">
        <v>510</v>
      </c>
      <c r="B18" s="547"/>
    </row>
    <row r="19" spans="1:2" x14ac:dyDescent="0.3">
      <c r="B19" s="42"/>
    </row>
    <row r="20" spans="1:2" ht="16.2" thickBot="1" x14ac:dyDescent="0.35">
      <c r="B20" s="123"/>
    </row>
    <row r="21" spans="1:2" ht="28.8" thickBot="1" x14ac:dyDescent="0.35">
      <c r="A21" s="124" t="s">
        <v>380</v>
      </c>
      <c r="B21" s="125" t="str">
        <f>A15</f>
        <v>Переустройство ВЛ 0,4 кВ Л-2 от ТП 55-05 (инв.№ 511409607) г. Зеленоградск, ул. Сибирякова Зеленоградский ГО</v>
      </c>
    </row>
    <row r="22" spans="1:2" ht="16.2" thickBot="1" x14ac:dyDescent="0.35">
      <c r="A22" s="124" t="s">
        <v>381</v>
      </c>
      <c r="B22" s="125" t="str">
        <f>CONCATENATE('1. паспорт местоположение'!C26,", ",'1. паспорт местоположение'!C27)</f>
        <v>Калининградская область, Зеленоградский городской округ</v>
      </c>
    </row>
    <row r="23" spans="1:2" ht="16.2" thickBot="1" x14ac:dyDescent="0.35">
      <c r="A23" s="124" t="s">
        <v>346</v>
      </c>
      <c r="B23" s="126" t="s">
        <v>646</v>
      </c>
    </row>
    <row r="24" spans="1:2" ht="16.2" thickBot="1" x14ac:dyDescent="0.35">
      <c r="A24" s="124" t="s">
        <v>382</v>
      </c>
      <c r="B24" s="126" t="str">
        <f>CONCATENATE('3.2 паспорт Техсостояние ЛЭП'!R27," (",'3.2 паспорт Техсостояние ЛЭП'!S27,") км")</f>
        <v>0,08 (0,055) км</v>
      </c>
    </row>
    <row r="25" spans="1:2" ht="16.2" thickBot="1" x14ac:dyDescent="0.35">
      <c r="A25" s="127" t="s">
        <v>383</v>
      </c>
      <c r="B25" s="125" t="s">
        <v>636</v>
      </c>
    </row>
    <row r="26" spans="1:2" ht="16.2" thickBot="1" x14ac:dyDescent="0.35">
      <c r="A26" s="128" t="s">
        <v>384</v>
      </c>
      <c r="B26" s="126" t="s">
        <v>673</v>
      </c>
    </row>
    <row r="27" spans="1:2" ht="16.2" thickBot="1" x14ac:dyDescent="0.35">
      <c r="A27" s="135" t="s">
        <v>672</v>
      </c>
      <c r="B27" s="408">
        <f>'5. анализ эконом эфф'!B122</f>
        <v>0.38889000000000001</v>
      </c>
    </row>
    <row r="28" spans="1:2" ht="16.2" thickBot="1" x14ac:dyDescent="0.35">
      <c r="A28" s="130" t="s">
        <v>385</v>
      </c>
      <c r="B28" s="130" t="s">
        <v>701</v>
      </c>
    </row>
    <row r="29" spans="1:2" ht="16.2" thickBot="1" x14ac:dyDescent="0.35">
      <c r="A29" s="136" t="s">
        <v>386</v>
      </c>
      <c r="B29" s="341">
        <f>'7. Паспорт отчет о закупке'!AD32/1000</f>
        <v>4.5519709999999998E-2</v>
      </c>
    </row>
    <row r="30" spans="1:2" ht="28.2" thickBot="1" x14ac:dyDescent="0.35">
      <c r="A30" s="136" t="s">
        <v>387</v>
      </c>
      <c r="B30" s="341">
        <f>B32+B41+B58</f>
        <v>4.5519709999999998E-2</v>
      </c>
    </row>
    <row r="31" spans="1:2" ht="16.2" thickBot="1" x14ac:dyDescent="0.35">
      <c r="A31" s="130" t="s">
        <v>388</v>
      </c>
      <c r="B31" s="341"/>
    </row>
    <row r="32" spans="1:2" ht="28.2" thickBot="1" x14ac:dyDescent="0.35">
      <c r="A32" s="136" t="s">
        <v>389</v>
      </c>
      <c r="B32" s="341">
        <f>B33+B37</f>
        <v>0</v>
      </c>
    </row>
    <row r="33" spans="1:3" s="265" customFormat="1" ht="16.2" thickBot="1" x14ac:dyDescent="0.35">
      <c r="A33" s="276" t="s">
        <v>390</v>
      </c>
      <c r="B33" s="342">
        <v>0</v>
      </c>
    </row>
    <row r="34" spans="1:3" ht="16.2" thickBot="1" x14ac:dyDescent="0.35">
      <c r="A34" s="130" t="s">
        <v>391</v>
      </c>
      <c r="B34" s="266">
        <f t="shared" ref="B34" si="0">B33/$B$27</f>
        <v>0</v>
      </c>
    </row>
    <row r="35" spans="1:3" ht="16.2" thickBot="1" x14ac:dyDescent="0.35">
      <c r="A35" s="130" t="s">
        <v>392</v>
      </c>
      <c r="B35" s="341">
        <v>0</v>
      </c>
      <c r="C35" s="121">
        <v>1</v>
      </c>
    </row>
    <row r="36" spans="1:3" ht="16.2" thickBot="1" x14ac:dyDescent="0.35">
      <c r="A36" s="130" t="s">
        <v>393</v>
      </c>
      <c r="B36" s="341">
        <v>0</v>
      </c>
      <c r="C36" s="121">
        <v>2</v>
      </c>
    </row>
    <row r="37" spans="1:3" s="265" customFormat="1" ht="16.2" thickBot="1" x14ac:dyDescent="0.35">
      <c r="A37" s="276" t="s">
        <v>390</v>
      </c>
      <c r="B37" s="342">
        <v>0</v>
      </c>
    </row>
    <row r="38" spans="1:3" ht="16.2" thickBot="1" x14ac:dyDescent="0.35">
      <c r="A38" s="130" t="s">
        <v>391</v>
      </c>
      <c r="B38" s="266">
        <f>B37/$B$27</f>
        <v>0</v>
      </c>
    </row>
    <row r="39" spans="1:3" ht="16.2" thickBot="1" x14ac:dyDescent="0.35">
      <c r="A39" s="130" t="s">
        <v>392</v>
      </c>
      <c r="B39" s="341">
        <v>0</v>
      </c>
      <c r="C39" s="121">
        <v>1</v>
      </c>
    </row>
    <row r="40" spans="1:3" ht="16.2" thickBot="1" x14ac:dyDescent="0.35">
      <c r="A40" s="130" t="s">
        <v>393</v>
      </c>
      <c r="B40" s="341">
        <v>0</v>
      </c>
      <c r="C40" s="121">
        <v>2</v>
      </c>
    </row>
    <row r="41" spans="1:3" ht="28.2" thickBot="1" x14ac:dyDescent="0.35">
      <c r="A41" s="136" t="s">
        <v>394</v>
      </c>
      <c r="B41" s="341">
        <f>B42+B46+B50+B54</f>
        <v>0</v>
      </c>
    </row>
    <row r="42" spans="1:3" s="265" customFormat="1" ht="16.2" thickBot="1" x14ac:dyDescent="0.35">
      <c r="A42" s="264" t="s">
        <v>390</v>
      </c>
      <c r="B42" s="342">
        <v>0</v>
      </c>
    </row>
    <row r="43" spans="1:3" ht="16.2" thickBot="1" x14ac:dyDescent="0.35">
      <c r="A43" s="130" t="s">
        <v>391</v>
      </c>
      <c r="B43" s="266">
        <f>B42/$B$27</f>
        <v>0</v>
      </c>
    </row>
    <row r="44" spans="1:3" ht="16.2" thickBot="1" x14ac:dyDescent="0.35">
      <c r="A44" s="130" t="s">
        <v>392</v>
      </c>
      <c r="B44" s="341">
        <v>0</v>
      </c>
      <c r="C44" s="121">
        <v>1</v>
      </c>
    </row>
    <row r="45" spans="1:3" ht="16.2" thickBot="1" x14ac:dyDescent="0.35">
      <c r="A45" s="130" t="s">
        <v>393</v>
      </c>
      <c r="B45" s="341">
        <v>0</v>
      </c>
      <c r="C45" s="121">
        <v>2</v>
      </c>
    </row>
    <row r="46" spans="1:3" s="265" customFormat="1" ht="16.2" thickBot="1" x14ac:dyDescent="0.35">
      <c r="A46" s="264" t="s">
        <v>390</v>
      </c>
      <c r="B46" s="342">
        <v>0</v>
      </c>
    </row>
    <row r="47" spans="1:3" ht="16.2" thickBot="1" x14ac:dyDescent="0.35">
      <c r="A47" s="130" t="s">
        <v>391</v>
      </c>
      <c r="B47" s="266">
        <f>B46/$B$27</f>
        <v>0</v>
      </c>
    </row>
    <row r="48" spans="1:3" ht="16.2" thickBot="1" x14ac:dyDescent="0.35">
      <c r="A48" s="130" t="s">
        <v>392</v>
      </c>
      <c r="B48" s="341">
        <v>0</v>
      </c>
      <c r="C48" s="121">
        <v>1</v>
      </c>
    </row>
    <row r="49" spans="1:3" ht="16.2" thickBot="1" x14ac:dyDescent="0.35">
      <c r="A49" s="130" t="s">
        <v>393</v>
      </c>
      <c r="B49" s="341">
        <v>0</v>
      </c>
      <c r="C49" s="121">
        <v>2</v>
      </c>
    </row>
    <row r="50" spans="1:3" s="265" customFormat="1" ht="16.2" thickBot="1" x14ac:dyDescent="0.35">
      <c r="A50" s="264" t="s">
        <v>390</v>
      </c>
      <c r="B50" s="342">
        <v>0</v>
      </c>
    </row>
    <row r="51" spans="1:3" ht="16.2" thickBot="1" x14ac:dyDescent="0.35">
      <c r="A51" s="130" t="s">
        <v>391</v>
      </c>
      <c r="B51" s="266">
        <f>B50/$B$27</f>
        <v>0</v>
      </c>
    </row>
    <row r="52" spans="1:3" ht="16.2" thickBot="1" x14ac:dyDescent="0.35">
      <c r="A52" s="130" t="s">
        <v>392</v>
      </c>
      <c r="B52" s="341">
        <v>0</v>
      </c>
      <c r="C52" s="121">
        <v>1</v>
      </c>
    </row>
    <row r="53" spans="1:3" ht="16.2" thickBot="1" x14ac:dyDescent="0.35">
      <c r="A53" s="130" t="s">
        <v>393</v>
      </c>
      <c r="B53" s="341">
        <v>0</v>
      </c>
      <c r="C53" s="121">
        <v>2</v>
      </c>
    </row>
    <row r="54" spans="1:3" s="265" customFormat="1" ht="16.2" thickBot="1" x14ac:dyDescent="0.35">
      <c r="A54" s="264" t="s">
        <v>390</v>
      </c>
      <c r="B54" s="342">
        <v>0</v>
      </c>
    </row>
    <row r="55" spans="1:3" ht="16.2" thickBot="1" x14ac:dyDescent="0.35">
      <c r="A55" s="130" t="s">
        <v>391</v>
      </c>
      <c r="B55" s="266">
        <f>B54/$B$27</f>
        <v>0</v>
      </c>
    </row>
    <row r="56" spans="1:3" ht="16.2" thickBot="1" x14ac:dyDescent="0.35">
      <c r="A56" s="130" t="s">
        <v>392</v>
      </c>
      <c r="B56" s="341">
        <v>0</v>
      </c>
      <c r="C56" s="121">
        <v>1</v>
      </c>
    </row>
    <row r="57" spans="1:3" ht="16.2" thickBot="1" x14ac:dyDescent="0.35">
      <c r="A57" s="130" t="s">
        <v>393</v>
      </c>
      <c r="B57" s="341">
        <v>0</v>
      </c>
      <c r="C57" s="121">
        <v>2</v>
      </c>
    </row>
    <row r="58" spans="1:3" ht="28.2" thickBot="1" x14ac:dyDescent="0.35">
      <c r="A58" s="136" t="s">
        <v>395</v>
      </c>
      <c r="B58" s="341">
        <f>B59+B63+B67+B71</f>
        <v>4.5519709999999998E-2</v>
      </c>
    </row>
    <row r="59" spans="1:3" s="265" customFormat="1" ht="28.2" thickBot="1" x14ac:dyDescent="0.35">
      <c r="A59" s="396" t="s">
        <v>694</v>
      </c>
      <c r="B59" s="397">
        <v>4.5519709999999998E-2</v>
      </c>
    </row>
    <row r="60" spans="1:3" ht="16.2" thickBot="1" x14ac:dyDescent="0.35">
      <c r="A60" s="130" t="s">
        <v>391</v>
      </c>
      <c r="B60" s="266">
        <f t="shared" ref="B60" si="1">B59/$B$27</f>
        <v>0.11705034842757592</v>
      </c>
    </row>
    <row r="61" spans="1:3" ht="16.2" thickBot="1" x14ac:dyDescent="0.35">
      <c r="A61" s="130" t="s">
        <v>392</v>
      </c>
      <c r="B61" s="341">
        <v>4.5519709999999998E-2</v>
      </c>
      <c r="C61" s="121">
        <v>1</v>
      </c>
    </row>
    <row r="62" spans="1:3" ht="16.2" thickBot="1" x14ac:dyDescent="0.35">
      <c r="A62" s="130" t="s">
        <v>393</v>
      </c>
      <c r="B62" s="341">
        <v>4.5519709999999998E-2</v>
      </c>
      <c r="C62" s="121">
        <v>2</v>
      </c>
    </row>
    <row r="63" spans="1:3" s="265" customFormat="1" ht="16.2" thickBot="1" x14ac:dyDescent="0.35">
      <c r="A63" s="276" t="s">
        <v>390</v>
      </c>
      <c r="B63" s="342">
        <v>0</v>
      </c>
    </row>
    <row r="64" spans="1:3" ht="16.2" thickBot="1" x14ac:dyDescent="0.35">
      <c r="A64" s="130" t="s">
        <v>391</v>
      </c>
      <c r="B64" s="266">
        <f t="shared" ref="B64" si="2">B63/$B$27</f>
        <v>0</v>
      </c>
    </row>
    <row r="65" spans="1:3" ht="16.2" thickBot="1" x14ac:dyDescent="0.35">
      <c r="A65" s="130" t="s">
        <v>392</v>
      </c>
      <c r="B65" s="341">
        <v>0</v>
      </c>
      <c r="C65" s="121">
        <v>1</v>
      </c>
    </row>
    <row r="66" spans="1:3" ht="16.2" thickBot="1" x14ac:dyDescent="0.35">
      <c r="A66" s="130" t="s">
        <v>393</v>
      </c>
      <c r="B66" s="341">
        <v>0</v>
      </c>
      <c r="C66" s="121">
        <v>2</v>
      </c>
    </row>
    <row r="67" spans="1:3" s="265" customFormat="1" ht="16.2" thickBot="1" x14ac:dyDescent="0.35">
      <c r="A67" s="276" t="s">
        <v>390</v>
      </c>
      <c r="B67" s="342">
        <v>0</v>
      </c>
    </row>
    <row r="68" spans="1:3" ht="16.2" thickBot="1" x14ac:dyDescent="0.35">
      <c r="A68" s="130" t="s">
        <v>391</v>
      </c>
      <c r="B68" s="266">
        <f t="shared" ref="B68" si="3">B67/$B$27</f>
        <v>0</v>
      </c>
    </row>
    <row r="69" spans="1:3" ht="16.2" thickBot="1" x14ac:dyDescent="0.35">
      <c r="A69" s="130" t="s">
        <v>392</v>
      </c>
      <c r="B69" s="341">
        <v>0</v>
      </c>
      <c r="C69" s="121">
        <v>1</v>
      </c>
    </row>
    <row r="70" spans="1:3" ht="16.2" thickBot="1" x14ac:dyDescent="0.35">
      <c r="A70" s="130" t="s">
        <v>393</v>
      </c>
      <c r="B70" s="341">
        <v>0</v>
      </c>
      <c r="C70" s="121">
        <v>2</v>
      </c>
    </row>
    <row r="71" spans="1:3" s="265" customFormat="1" ht="16.2" thickBot="1" x14ac:dyDescent="0.35">
      <c r="A71" s="264" t="s">
        <v>390</v>
      </c>
      <c r="B71" s="342">
        <v>0</v>
      </c>
    </row>
    <row r="72" spans="1:3" ht="16.2" thickBot="1" x14ac:dyDescent="0.35">
      <c r="A72" s="130" t="s">
        <v>391</v>
      </c>
      <c r="B72" s="266">
        <f>B71/$B$27</f>
        <v>0</v>
      </c>
    </row>
    <row r="73" spans="1:3" ht="16.2" thickBot="1" x14ac:dyDescent="0.35">
      <c r="A73" s="130" t="s">
        <v>392</v>
      </c>
      <c r="B73" s="341">
        <v>0</v>
      </c>
      <c r="C73" s="121">
        <v>1</v>
      </c>
    </row>
    <row r="74" spans="1:3" ht="16.2" thickBot="1" x14ac:dyDescent="0.35">
      <c r="A74" s="130" t="s">
        <v>393</v>
      </c>
      <c r="B74" s="341">
        <v>0</v>
      </c>
      <c r="C74" s="121">
        <v>2</v>
      </c>
    </row>
    <row r="75" spans="1:3" ht="28.2" thickBot="1" x14ac:dyDescent="0.35">
      <c r="A75" s="129" t="s">
        <v>396</v>
      </c>
      <c r="B75" s="266">
        <f>B30/B27</f>
        <v>0.11705034842757592</v>
      </c>
    </row>
    <row r="76" spans="1:3" ht="16.2" thickBot="1" x14ac:dyDescent="0.35">
      <c r="A76" s="131" t="s">
        <v>388</v>
      </c>
      <c r="B76" s="266"/>
    </row>
    <row r="77" spans="1:3" ht="16.2" thickBot="1" x14ac:dyDescent="0.35">
      <c r="A77" s="131" t="s">
        <v>397</v>
      </c>
      <c r="B77" s="266"/>
    </row>
    <row r="78" spans="1:3" ht="16.2" thickBot="1" x14ac:dyDescent="0.35">
      <c r="A78" s="131" t="s">
        <v>398</v>
      </c>
      <c r="B78" s="266"/>
    </row>
    <row r="79" spans="1:3" ht="16.2" thickBot="1" x14ac:dyDescent="0.35">
      <c r="A79" s="131" t="s">
        <v>399</v>
      </c>
      <c r="B79" s="266">
        <f>B59/B27</f>
        <v>0.11705034842757592</v>
      </c>
    </row>
    <row r="80" spans="1:3" s="391" customFormat="1" ht="34.5" customHeight="1" thickBot="1" x14ac:dyDescent="0.35">
      <c r="A80" s="388" t="s">
        <v>669</v>
      </c>
      <c r="B80" s="389">
        <f>B81</f>
        <v>0</v>
      </c>
      <c r="C80" s="390"/>
    </row>
    <row r="81" spans="1:3" ht="16.2" thickBot="1" x14ac:dyDescent="0.35">
      <c r="A81" s="276" t="s">
        <v>390</v>
      </c>
      <c r="B81" s="342">
        <v>0</v>
      </c>
    </row>
    <row r="82" spans="1:3" ht="16.2" thickBot="1" x14ac:dyDescent="0.35">
      <c r="A82" s="130" t="s">
        <v>391</v>
      </c>
      <c r="B82" s="266">
        <f t="shared" ref="B82" si="4">B81/$B$27</f>
        <v>0</v>
      </c>
    </row>
    <row r="83" spans="1:3" ht="16.2" thickBot="1" x14ac:dyDescent="0.35">
      <c r="A83" s="130" t="s">
        <v>392</v>
      </c>
      <c r="B83" s="341">
        <v>0</v>
      </c>
      <c r="C83" s="121">
        <v>1</v>
      </c>
    </row>
    <row r="84" spans="1:3" ht="16.2" thickBot="1" x14ac:dyDescent="0.35">
      <c r="A84" s="130" t="s">
        <v>393</v>
      </c>
      <c r="B84" s="341">
        <v>0</v>
      </c>
      <c r="C84" s="121">
        <v>2</v>
      </c>
    </row>
    <row r="85" spans="1:3" ht="16.2" thickBot="1" x14ac:dyDescent="0.35">
      <c r="A85" s="276" t="s">
        <v>390</v>
      </c>
      <c r="B85" s="342">
        <v>0</v>
      </c>
    </row>
    <row r="86" spans="1:3" ht="16.2" thickBot="1" x14ac:dyDescent="0.35">
      <c r="A86" s="130" t="s">
        <v>391</v>
      </c>
      <c r="B86" s="266">
        <f t="shared" ref="B86" si="5">B85/$B$27</f>
        <v>0</v>
      </c>
    </row>
    <row r="87" spans="1:3" ht="16.2" thickBot="1" x14ac:dyDescent="0.35">
      <c r="A87" s="130" t="s">
        <v>392</v>
      </c>
      <c r="B87" s="341">
        <v>0</v>
      </c>
      <c r="C87" s="121">
        <v>1</v>
      </c>
    </row>
    <row r="88" spans="1:3" ht="16.2" thickBot="1" x14ac:dyDescent="0.35">
      <c r="A88" s="130" t="s">
        <v>393</v>
      </c>
      <c r="B88" s="341">
        <v>0</v>
      </c>
      <c r="C88" s="121">
        <v>2</v>
      </c>
    </row>
    <row r="89" spans="1:3" ht="16.2" thickBot="1" x14ac:dyDescent="0.35">
      <c r="A89" s="127" t="s">
        <v>400</v>
      </c>
      <c r="B89" s="267">
        <f>B90/$B$27</f>
        <v>0.11705034842757592</v>
      </c>
    </row>
    <row r="90" spans="1:3" ht="16.2" thickBot="1" x14ac:dyDescent="0.35">
      <c r="A90" s="127" t="s">
        <v>401</v>
      </c>
      <c r="B90" s="418">
        <f xml:space="preserve"> SUMIF(C33:C88, 1,B33:B88)</f>
        <v>4.5519709999999998E-2</v>
      </c>
    </row>
    <row r="91" spans="1:3" ht="16.2" thickBot="1" x14ac:dyDescent="0.35">
      <c r="A91" s="127" t="s">
        <v>402</v>
      </c>
      <c r="B91" s="267">
        <f>B92/$B$27</f>
        <v>0.11705034842757592</v>
      </c>
    </row>
    <row r="92" spans="1:3" ht="16.2" thickBot="1" x14ac:dyDescent="0.35">
      <c r="A92" s="128" t="s">
        <v>403</v>
      </c>
      <c r="B92" s="418">
        <f xml:space="preserve"> SUMIF(C33:C88, 2,B33:B88)</f>
        <v>4.5519709999999998E-2</v>
      </c>
    </row>
    <row r="93" spans="1:3" ht="15.6" customHeight="1" x14ac:dyDescent="0.3">
      <c r="A93" s="129" t="s">
        <v>404</v>
      </c>
      <c r="B93" s="131" t="s">
        <v>405</v>
      </c>
    </row>
    <row r="94" spans="1:3" x14ac:dyDescent="0.3">
      <c r="A94" s="133" t="s">
        <v>406</v>
      </c>
      <c r="B94" s="133" t="s">
        <v>671</v>
      </c>
    </row>
    <row r="95" spans="1:3" x14ac:dyDescent="0.3">
      <c r="A95" s="133" t="s">
        <v>407</v>
      </c>
      <c r="B95" s="133" t="s">
        <v>693</v>
      </c>
    </row>
    <row r="96" spans="1:3" x14ac:dyDescent="0.3">
      <c r="A96" s="133" t="s">
        <v>408</v>
      </c>
      <c r="B96" s="133"/>
    </row>
    <row r="97" spans="1:2" x14ac:dyDescent="0.3">
      <c r="A97" s="133" t="s">
        <v>409</v>
      </c>
      <c r="B97" s="133"/>
    </row>
    <row r="98" spans="1:2" ht="16.2" thickBot="1" x14ac:dyDescent="0.35">
      <c r="A98" s="134" t="s">
        <v>410</v>
      </c>
      <c r="B98" s="134"/>
    </row>
    <row r="99" spans="1:2" ht="28.2" thickBot="1" x14ac:dyDescent="0.35">
      <c r="A99" s="131" t="s">
        <v>411</v>
      </c>
      <c r="B99" s="132" t="s">
        <v>636</v>
      </c>
    </row>
    <row r="100" spans="1:2" ht="28.2" thickBot="1" x14ac:dyDescent="0.35">
      <c r="A100" s="127" t="s">
        <v>412</v>
      </c>
      <c r="B100" s="336">
        <v>7</v>
      </c>
    </row>
    <row r="101" spans="1:2" ht="16.2" thickBot="1" x14ac:dyDescent="0.35">
      <c r="A101" s="131" t="s">
        <v>388</v>
      </c>
      <c r="B101" s="337"/>
    </row>
    <row r="102" spans="1:2" ht="16.2" thickBot="1" x14ac:dyDescent="0.35">
      <c r="A102" s="131" t="s">
        <v>413</v>
      </c>
      <c r="B102" s="336">
        <v>4</v>
      </c>
    </row>
    <row r="103" spans="1:2" ht="16.2" thickBot="1" x14ac:dyDescent="0.35">
      <c r="A103" s="131" t="s">
        <v>414</v>
      </c>
      <c r="B103" s="337">
        <v>3</v>
      </c>
    </row>
    <row r="104" spans="1:2" ht="16.2" thickBot="1" x14ac:dyDescent="0.35">
      <c r="A104" s="139" t="s">
        <v>415</v>
      </c>
      <c r="B104" s="387" t="s">
        <v>628</v>
      </c>
    </row>
    <row r="105" spans="1:2" ht="16.2" thickBot="1" x14ac:dyDescent="0.35">
      <c r="A105" s="127" t="s">
        <v>416</v>
      </c>
      <c r="B105" s="137"/>
    </row>
    <row r="106" spans="1:2" ht="16.2" thickBot="1" x14ac:dyDescent="0.35">
      <c r="A106" s="133" t="s">
        <v>417</v>
      </c>
      <c r="B106" s="140" t="s">
        <v>628</v>
      </c>
    </row>
    <row r="107" spans="1:2" ht="16.2" thickBot="1" x14ac:dyDescent="0.35">
      <c r="A107" s="133" t="s">
        <v>418</v>
      </c>
      <c r="B107" s="140" t="s">
        <v>628</v>
      </c>
    </row>
    <row r="108" spans="1:2" ht="16.2" thickBot="1" x14ac:dyDescent="0.35">
      <c r="A108" s="133" t="s">
        <v>419</v>
      </c>
      <c r="B108" s="140" t="s">
        <v>628</v>
      </c>
    </row>
    <row r="109" spans="1:2" ht="28.2" thickBot="1" x14ac:dyDescent="0.35">
      <c r="A109" s="141" t="s">
        <v>420</v>
      </c>
      <c r="B109" s="138" t="s">
        <v>636</v>
      </c>
    </row>
    <row r="110" spans="1:2" ht="27.6" x14ac:dyDescent="0.3">
      <c r="A110" s="129" t="s">
        <v>421</v>
      </c>
      <c r="B110" s="548" t="s">
        <v>628</v>
      </c>
    </row>
    <row r="111" spans="1:2" x14ac:dyDescent="0.3">
      <c r="A111" s="133" t="s">
        <v>422</v>
      </c>
      <c r="B111" s="549"/>
    </row>
    <row r="112" spans="1:2" x14ac:dyDescent="0.3">
      <c r="A112" s="133" t="s">
        <v>423</v>
      </c>
      <c r="B112" s="549"/>
    </row>
    <row r="113" spans="1:2" x14ac:dyDescent="0.3">
      <c r="A113" s="133" t="s">
        <v>424</v>
      </c>
      <c r="B113" s="549"/>
    </row>
    <row r="114" spans="1:2" x14ac:dyDescent="0.3">
      <c r="A114" s="133" t="s">
        <v>425</v>
      </c>
      <c r="B114" s="549"/>
    </row>
    <row r="115" spans="1:2" ht="16.2" thickBot="1" x14ac:dyDescent="0.35">
      <c r="A115" s="142" t="s">
        <v>426</v>
      </c>
      <c r="B115" s="550"/>
    </row>
    <row r="118" spans="1:2" x14ac:dyDescent="0.3">
      <c r="A118" s="143"/>
      <c r="B118" s="144"/>
    </row>
    <row r="119" spans="1:2" x14ac:dyDescent="0.3">
      <c r="B119" s="145"/>
    </row>
    <row r="120" spans="1:2" x14ac:dyDescent="0.3">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553" t="s">
        <v>571</v>
      </c>
    </row>
    <row r="2" spans="1:1" ht="25.5" customHeight="1" x14ac:dyDescent="0.3">
      <c r="A2" s="553"/>
    </row>
    <row r="3" spans="1:1" ht="25.5" customHeight="1" x14ac:dyDescent="0.3">
      <c r="A3" s="553"/>
    </row>
    <row r="4" spans="1:1" ht="25.5" customHeight="1" x14ac:dyDescent="0.3">
      <c r="A4" s="553"/>
    </row>
    <row r="5" spans="1:1" ht="25.5" customHeight="1" x14ac:dyDescent="0.3">
      <c r="A5" s="553"/>
    </row>
    <row r="6" spans="1:1" ht="23.25" customHeight="1" x14ac:dyDescent="0.3">
      <c r="A6" s="253">
        <v>2</v>
      </c>
    </row>
    <row r="7" spans="1:1" s="113" customFormat="1" ht="23.25" customHeight="1" x14ac:dyDescent="0.3">
      <c r="A7" s="257" t="s">
        <v>572</v>
      </c>
    </row>
    <row r="8" spans="1:1" ht="31.5" customHeight="1" x14ac:dyDescent="0.3">
      <c r="A8" s="254" t="s">
        <v>580</v>
      </c>
    </row>
    <row r="9" spans="1:1" ht="45.75" customHeight="1" x14ac:dyDescent="0.3">
      <c r="A9" s="254" t="s">
        <v>581</v>
      </c>
    </row>
    <row r="10" spans="1:1" ht="33.75" customHeight="1" x14ac:dyDescent="0.3">
      <c r="A10" s="254" t="s">
        <v>582</v>
      </c>
    </row>
    <row r="11" spans="1:1" ht="23.25" customHeight="1" x14ac:dyDescent="0.3">
      <c r="A11" s="254" t="s">
        <v>583</v>
      </c>
    </row>
    <row r="12" spans="1:1" ht="23.25" customHeight="1" x14ac:dyDescent="0.3">
      <c r="A12" s="254" t="s">
        <v>584</v>
      </c>
    </row>
    <row r="13" spans="1:1" ht="33" customHeight="1" x14ac:dyDescent="0.3">
      <c r="A13" s="254" t="s">
        <v>585</v>
      </c>
    </row>
    <row r="14" spans="1:1" ht="23.25" customHeight="1" x14ac:dyDescent="0.3">
      <c r="A14" s="254" t="s">
        <v>586</v>
      </c>
    </row>
    <row r="15" spans="1:1" ht="23.25" customHeight="1" x14ac:dyDescent="0.3">
      <c r="A15" s="255" t="s">
        <v>587</v>
      </c>
    </row>
    <row r="16" spans="1:1" ht="34.5" customHeight="1" x14ac:dyDescent="0.3">
      <c r="A16" s="255" t="s">
        <v>588</v>
      </c>
    </row>
    <row r="17" spans="1:1" ht="39.75" customHeight="1" x14ac:dyDescent="0.3">
      <c r="A17" s="255" t="s">
        <v>589</v>
      </c>
    </row>
    <row r="18" spans="1:1" ht="40.5" customHeight="1" x14ac:dyDescent="0.3">
      <c r="A18" s="255" t="s">
        <v>590</v>
      </c>
    </row>
    <row r="19" spans="1:1" ht="48.75" customHeight="1" x14ac:dyDescent="0.3">
      <c r="A19" s="255" t="s">
        <v>588</v>
      </c>
    </row>
    <row r="20" spans="1:1" ht="39" customHeight="1" x14ac:dyDescent="0.3">
      <c r="A20" s="254" t="s">
        <v>589</v>
      </c>
    </row>
    <row r="21" spans="1:1" ht="39.75" customHeight="1" x14ac:dyDescent="0.3">
      <c r="A21" s="254" t="s">
        <v>591</v>
      </c>
    </row>
    <row r="22" spans="1:1" ht="35.25" customHeight="1" x14ac:dyDescent="0.3">
      <c r="A22" s="254" t="s">
        <v>592</v>
      </c>
    </row>
    <row r="23" spans="1:1" ht="35.25" customHeight="1" x14ac:dyDescent="0.3">
      <c r="A23" s="254" t="s">
        <v>593</v>
      </c>
    </row>
    <row r="24" spans="1:1" ht="57.75" customHeight="1" x14ac:dyDescent="0.3">
      <c r="A24" s="254" t="s">
        <v>594</v>
      </c>
    </row>
    <row r="25" spans="1:1" s="113" customFormat="1" ht="23.25" customHeight="1" x14ac:dyDescent="0.3">
      <c r="A25" s="257" t="s">
        <v>595</v>
      </c>
    </row>
    <row r="26" spans="1:1" ht="36.75" customHeight="1" x14ac:dyDescent="0.3">
      <c r="A26" s="254" t="s">
        <v>596</v>
      </c>
    </row>
    <row r="27" spans="1:1" ht="23.25" customHeight="1" x14ac:dyDescent="0.3">
      <c r="A27" s="254" t="s">
        <v>597</v>
      </c>
    </row>
    <row r="28" spans="1:1" ht="30.75" customHeight="1" x14ac:dyDescent="0.3">
      <c r="A28" s="254" t="s">
        <v>598</v>
      </c>
    </row>
    <row r="29" spans="1:1" s="256" customFormat="1" ht="23.25" customHeight="1" x14ac:dyDescent="0.3">
      <c r="A29" s="254" t="s">
        <v>599</v>
      </c>
    </row>
    <row r="30" spans="1:1" s="256" customFormat="1" ht="23.25" customHeight="1" x14ac:dyDescent="0.3">
      <c r="A30" s="254" t="s">
        <v>600</v>
      </c>
    </row>
    <row r="31" spans="1:1" ht="23.25" customHeight="1" x14ac:dyDescent="0.3">
      <c r="A31" s="254" t="s">
        <v>601</v>
      </c>
    </row>
    <row r="32" spans="1:1" ht="23.25" customHeight="1" x14ac:dyDescent="0.3">
      <c r="A32" s="254" t="s">
        <v>602</v>
      </c>
    </row>
    <row r="33" spans="1:1" ht="23.25" customHeight="1" x14ac:dyDescent="0.3">
      <c r="A33" s="254" t="s">
        <v>603</v>
      </c>
    </row>
    <row r="34" spans="1:1" ht="23.25" customHeight="1" x14ac:dyDescent="0.3">
      <c r="A34" s="254" t="s">
        <v>604</v>
      </c>
    </row>
    <row r="35" spans="1:1" ht="23.25" customHeight="1" x14ac:dyDescent="0.3">
      <c r="A35" s="254" t="s">
        <v>605</v>
      </c>
    </row>
    <row r="36" spans="1:1" ht="23.25" customHeight="1" x14ac:dyDescent="0.3">
      <c r="A36" s="254" t="s">
        <v>606</v>
      </c>
    </row>
    <row r="37" spans="1:1" ht="23.25" customHeight="1" x14ac:dyDescent="0.3">
      <c r="A37" s="254" t="s">
        <v>607</v>
      </c>
    </row>
    <row r="38" spans="1:1" ht="23.25" customHeight="1" x14ac:dyDescent="0.3">
      <c r="A38" s="254" t="s">
        <v>608</v>
      </c>
    </row>
    <row r="39" spans="1:1" ht="23.25" customHeight="1" x14ac:dyDescent="0.3">
      <c r="A39" s="254" t="s">
        <v>609</v>
      </c>
    </row>
    <row r="40" spans="1:1" ht="23.25" customHeight="1" x14ac:dyDescent="0.3">
      <c r="A40" s="254" t="s">
        <v>610</v>
      </c>
    </row>
    <row r="41" spans="1:1" ht="23.25" customHeight="1" x14ac:dyDescent="0.3">
      <c r="A41" s="254" t="s">
        <v>611</v>
      </c>
    </row>
    <row r="42" spans="1:1" ht="23.25" customHeight="1" x14ac:dyDescent="0.3">
      <c r="A42" s="254" t="s">
        <v>612</v>
      </c>
    </row>
    <row r="43" spans="1:1" ht="23.25" customHeight="1" x14ac:dyDescent="0.3">
      <c r="A43" s="254" t="s">
        <v>613</v>
      </c>
    </row>
    <row r="44" spans="1:1" s="113" customFormat="1" ht="36" customHeight="1" x14ac:dyDescent="0.3">
      <c r="A44" s="257" t="s">
        <v>614</v>
      </c>
    </row>
    <row r="45" spans="1:1" ht="36" customHeight="1" x14ac:dyDescent="0.3">
      <c r="A45" s="254" t="s">
        <v>615</v>
      </c>
    </row>
    <row r="46" spans="1:1" ht="36" customHeight="1" x14ac:dyDescent="0.3">
      <c r="A46" s="254" t="s">
        <v>616</v>
      </c>
    </row>
    <row r="47" spans="1:1" s="113" customFormat="1" ht="23.25" customHeight="1" x14ac:dyDescent="0.3">
      <c r="A47" s="257" t="s">
        <v>617</v>
      </c>
    </row>
    <row r="48" spans="1:1" s="113" customFormat="1" ht="23.25" customHeight="1" x14ac:dyDescent="0.3">
      <c r="A48" s="258" t="s">
        <v>618</v>
      </c>
    </row>
    <row r="49" spans="1:1" s="113" customFormat="1" ht="23.25" customHeight="1" x14ac:dyDescent="0.3">
      <c r="A49" s="258" t="s">
        <v>619</v>
      </c>
    </row>
    <row r="50" spans="1:1" ht="23.25" customHeight="1" x14ac:dyDescent="0.3">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4.4" x14ac:dyDescent="0.3"/>
  <cols>
    <col min="1" max="1" width="53.88671875" customWidth="1"/>
  </cols>
  <sheetData>
    <row r="1" spans="1:1" x14ac:dyDescent="0.3">
      <c r="A1" t="s">
        <v>649</v>
      </c>
    </row>
    <row r="2" spans="1:1" ht="18.75" customHeight="1" x14ac:dyDescent="0.3">
      <c r="A2" t="s">
        <v>650</v>
      </c>
    </row>
    <row r="3" spans="1:1" x14ac:dyDescent="0.3">
      <c r="A3" s="383" t="s">
        <v>651</v>
      </c>
    </row>
    <row r="4" spans="1:1" x14ac:dyDescent="0.3">
      <c r="A4" t="s">
        <v>652</v>
      </c>
    </row>
    <row r="5" spans="1:1" x14ac:dyDescent="0.3">
      <c r="A5" t="s">
        <v>653</v>
      </c>
    </row>
    <row r="6" spans="1:1" x14ac:dyDescent="0.3">
      <c r="A6" t="s">
        <v>654</v>
      </c>
    </row>
    <row r="7" spans="1:1" x14ac:dyDescent="0.3">
      <c r="A7" t="s">
        <v>655</v>
      </c>
    </row>
    <row r="8" spans="1:1" x14ac:dyDescent="0.3">
      <c r="A8" t="s">
        <v>656</v>
      </c>
    </row>
    <row r="9" spans="1:1" x14ac:dyDescent="0.3">
      <c r="A9" t="s">
        <v>621</v>
      </c>
    </row>
    <row r="10" spans="1:1" x14ac:dyDescent="0.3">
      <c r="A10" t="s">
        <v>622</v>
      </c>
    </row>
    <row r="11" spans="1:1" x14ac:dyDescent="0.3">
      <c r="A11" t="s">
        <v>657</v>
      </c>
    </row>
    <row r="12" spans="1:1" x14ac:dyDescent="0.3">
      <c r="A12" s="383" t="s">
        <v>658</v>
      </c>
    </row>
    <row r="13" spans="1:1" x14ac:dyDescent="0.3">
      <c r="A13" t="s">
        <v>659</v>
      </c>
    </row>
    <row r="14" spans="1:1" x14ac:dyDescent="0.3">
      <c r="A14" t="s">
        <v>623</v>
      </c>
    </row>
    <row r="15" spans="1:1" x14ac:dyDescent="0.3">
      <c r="A15" t="s">
        <v>660</v>
      </c>
    </row>
    <row r="16" spans="1:1" x14ac:dyDescent="0.3">
      <c r="A16" t="s">
        <v>661</v>
      </c>
    </row>
    <row r="17" spans="1:1" x14ac:dyDescent="0.3">
      <c r="A17" t="s">
        <v>624</v>
      </c>
    </row>
    <row r="18" spans="1:1" x14ac:dyDescent="0.3">
      <c r="A18" t="s">
        <v>662</v>
      </c>
    </row>
    <row r="19" spans="1:1" x14ac:dyDescent="0.3">
      <c r="A19" t="s">
        <v>663</v>
      </c>
    </row>
    <row r="20" spans="1:1" ht="17.25" customHeight="1" x14ac:dyDescent="0.3">
      <c r="A20" t="s">
        <v>625</v>
      </c>
    </row>
    <row r="21" spans="1:1" x14ac:dyDescent="0.3">
      <c r="A21" t="s">
        <v>664</v>
      </c>
    </row>
    <row r="22" spans="1:1" x14ac:dyDescent="0.3">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4.4" x14ac:dyDescent="0.3"/>
  <sheetData>
    <row r="1" spans="1:1" x14ac:dyDescent="0.3">
      <c r="A1" t="s">
        <v>627</v>
      </c>
    </row>
    <row r="2" spans="1:1" x14ac:dyDescent="0.3">
      <c r="A2" t="s">
        <v>531</v>
      </c>
    </row>
    <row r="3" spans="1:1" x14ac:dyDescent="0.3">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4.4" x14ac:dyDescent="0.3"/>
  <sheetData>
    <row r="1" spans="1:1" x14ac:dyDescent="0.3">
      <c r="A1" t="s">
        <v>631</v>
      </c>
    </row>
    <row r="2" spans="1:1" x14ac:dyDescent="0.3">
      <c r="A2" t="s">
        <v>629</v>
      </c>
    </row>
    <row r="3" spans="1:1" x14ac:dyDescent="0.3">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4.4" x14ac:dyDescent="0.3"/>
  <sheetData>
    <row r="1" spans="1:1" x14ac:dyDescent="0.3">
      <c r="A1" t="s">
        <v>632</v>
      </c>
    </row>
    <row r="2" spans="1:1" x14ac:dyDescent="0.3">
      <c r="A2" t="s">
        <v>633</v>
      </c>
    </row>
    <row r="3" spans="1:1" x14ac:dyDescent="0.3">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4.4" x14ac:dyDescent="0.3"/>
  <cols>
    <col min="1" max="1" width="144.88671875" customWidth="1"/>
  </cols>
  <sheetData>
    <row r="1" spans="1:1" x14ac:dyDescent="0.3">
      <c r="A1" t="s">
        <v>573</v>
      </c>
    </row>
    <row r="2" spans="1:1" x14ac:dyDescent="0.3">
      <c r="A2" t="s">
        <v>574</v>
      </c>
    </row>
    <row r="3" spans="1:1" x14ac:dyDescent="0.3">
      <c r="A3" t="s">
        <v>575</v>
      </c>
    </row>
    <row r="4" spans="1:1" x14ac:dyDescent="0.3">
      <c r="A4" t="s">
        <v>576</v>
      </c>
    </row>
    <row r="5" spans="1:1" x14ac:dyDescent="0.3">
      <c r="A5" t="s">
        <v>577</v>
      </c>
    </row>
    <row r="6" spans="1:1" x14ac:dyDescent="0.3">
      <c r="A6" t="s">
        <v>578</v>
      </c>
    </row>
    <row r="7" spans="1:1" x14ac:dyDescent="0.3">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77" style="1" customWidth="1"/>
    <col min="18" max="18" width="64.109375"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1" customFormat="1" ht="18.75" customHeight="1" x14ac:dyDescent="0.25">
      <c r="A1" s="17"/>
      <c r="S1" s="38"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11" customFormat="1" ht="15.6" x14ac:dyDescent="0.25">
      <c r="A5" s="16"/>
    </row>
    <row r="6" spans="1:28" s="11" customFormat="1" ht="17.399999999999999" x14ac:dyDescent="0.25">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7.399999999999999" x14ac:dyDescent="0.25">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7.399999999999999" x14ac:dyDescent="0.25">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7.399999999999999" x14ac:dyDescent="0.25">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7.399999999999999" x14ac:dyDescent="0.25">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7.399999999999999" x14ac:dyDescent="0.25">
      <c r="A11" s="432" t="str">
        <f>'1. паспорт местоположение'!A12:C12</f>
        <v>N_22-0715</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7.399999999999999" x14ac:dyDescent="0.25">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5">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5">
      <c r="A14" s="432" t="str">
        <f>'1. паспорт местоположение'!A9:C9</f>
        <v>Акционерное общество "Россети Янтарь"</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5">
      <c r="A15" s="438" t="str">
        <f>'1. паспорт местоположение'!A15:C15</f>
        <v>Переустройство ВЛ 0,4 кВ Л-2 от ТП 55-05 (инв.№ 511409607) г. Зеленоградск, ул. Сибирякова Зеленоградский ГО</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5">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5">
      <c r="A17" s="440" t="s">
        <v>485</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5">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5">
      <c r="A19" s="430" t="s">
        <v>3</v>
      </c>
      <c r="B19" s="430" t="s">
        <v>94</v>
      </c>
      <c r="C19" s="433"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5" t="s">
        <v>479</v>
      </c>
      <c r="T19" s="4"/>
      <c r="U19" s="4"/>
      <c r="V19" s="4"/>
      <c r="W19" s="4"/>
      <c r="X19" s="4"/>
      <c r="Y19" s="4"/>
    </row>
    <row r="20" spans="1:28" s="3" customFormat="1" ht="180.75" customHeight="1" x14ac:dyDescent="0.25">
      <c r="A20" s="430"/>
      <c r="B20" s="430"/>
      <c r="C20" s="434"/>
      <c r="D20" s="430"/>
      <c r="E20" s="430"/>
      <c r="F20" s="430"/>
      <c r="G20" s="430"/>
      <c r="H20" s="430"/>
      <c r="I20" s="430"/>
      <c r="J20" s="430"/>
      <c r="K20" s="430"/>
      <c r="L20" s="430"/>
      <c r="M20" s="430"/>
      <c r="N20" s="430"/>
      <c r="O20" s="430"/>
      <c r="P20" s="430"/>
      <c r="Q20" s="40" t="s">
        <v>375</v>
      </c>
      <c r="R20" s="41" t="s">
        <v>376</v>
      </c>
      <c r="S20" s="435"/>
      <c r="T20" s="31"/>
      <c r="U20" s="31"/>
      <c r="V20" s="31"/>
      <c r="W20" s="31"/>
      <c r="X20" s="31"/>
      <c r="Y20" s="31"/>
      <c r="Z20" s="30"/>
      <c r="AA20" s="30"/>
      <c r="AB20" s="30"/>
    </row>
    <row r="21" spans="1:28" s="3" customFormat="1" ht="18" x14ac:dyDescent="0.25">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6" x14ac:dyDescent="0.3">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6" x14ac:dyDescent="0.3">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3">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6640625" defaultRowHeight="15.6" x14ac:dyDescent="0.3"/>
  <cols>
    <col min="1" max="1" width="9.5546875" style="48" customWidth="1"/>
    <col min="2" max="2" width="11.33203125" style="48" customWidth="1"/>
    <col min="3" max="3" width="14.33203125" style="48" customWidth="1"/>
    <col min="4" max="4" width="17.109375" style="48" customWidth="1"/>
    <col min="5" max="5" width="11.109375" style="48" customWidth="1"/>
    <col min="6" max="6" width="11" style="48" customWidth="1"/>
    <col min="7" max="7" width="8.6640625" style="48" customWidth="1"/>
    <col min="8" max="8" width="10.33203125" style="48" customWidth="1"/>
    <col min="9" max="9" width="7.33203125" style="48" customWidth="1"/>
    <col min="10" max="10" width="9.33203125" style="48" customWidth="1"/>
    <col min="11" max="11" width="10.33203125" style="48" customWidth="1"/>
    <col min="12" max="15" width="8.6640625" style="48" customWidth="1"/>
    <col min="16" max="16" width="19.44140625" style="48" customWidth="1"/>
    <col min="17" max="17" width="21.6640625" style="48" customWidth="1"/>
    <col min="18" max="18" width="22" style="48" customWidth="1"/>
    <col min="19" max="19" width="19.6640625" style="48" customWidth="1"/>
    <col min="20" max="20" width="18.44140625" style="48" customWidth="1"/>
    <col min="21" max="237" width="10.6640625" style="48"/>
    <col min="238" max="242" width="15.6640625" style="48" customWidth="1"/>
    <col min="243" max="246" width="12.6640625" style="48" customWidth="1"/>
    <col min="247" max="250" width="15.6640625" style="48" customWidth="1"/>
    <col min="251" max="251" width="22.88671875" style="48" customWidth="1"/>
    <col min="252" max="252" width="20.6640625" style="48" customWidth="1"/>
    <col min="253" max="253" width="16.6640625" style="48" customWidth="1"/>
    <col min="254" max="493" width="10.6640625" style="48"/>
    <col min="494" max="498" width="15.6640625" style="48" customWidth="1"/>
    <col min="499" max="502" width="12.6640625" style="48" customWidth="1"/>
    <col min="503" max="506" width="15.6640625" style="48" customWidth="1"/>
    <col min="507" max="507" width="22.88671875" style="48" customWidth="1"/>
    <col min="508" max="508" width="20.6640625" style="48" customWidth="1"/>
    <col min="509" max="509" width="16.6640625" style="48" customWidth="1"/>
    <col min="510" max="749" width="10.6640625" style="48"/>
    <col min="750" max="754" width="15.6640625" style="48" customWidth="1"/>
    <col min="755" max="758" width="12.6640625" style="48" customWidth="1"/>
    <col min="759" max="762" width="15.6640625" style="48" customWidth="1"/>
    <col min="763" max="763" width="22.88671875" style="48" customWidth="1"/>
    <col min="764" max="764" width="20.6640625" style="48" customWidth="1"/>
    <col min="765" max="765" width="16.6640625" style="48" customWidth="1"/>
    <col min="766" max="1005" width="10.6640625" style="48"/>
    <col min="1006" max="1010" width="15.6640625" style="48" customWidth="1"/>
    <col min="1011" max="1014" width="12.6640625" style="48" customWidth="1"/>
    <col min="1015" max="1018" width="15.6640625" style="48" customWidth="1"/>
    <col min="1019" max="1019" width="22.88671875" style="48" customWidth="1"/>
    <col min="1020" max="1020" width="20.6640625" style="48" customWidth="1"/>
    <col min="1021" max="1021" width="16.6640625" style="48" customWidth="1"/>
    <col min="1022" max="1261" width="10.6640625" style="48"/>
    <col min="1262" max="1266" width="15.6640625" style="48" customWidth="1"/>
    <col min="1267" max="1270" width="12.6640625" style="48" customWidth="1"/>
    <col min="1271" max="1274" width="15.6640625" style="48" customWidth="1"/>
    <col min="1275" max="1275" width="22.88671875" style="48" customWidth="1"/>
    <col min="1276" max="1276" width="20.6640625" style="48" customWidth="1"/>
    <col min="1277" max="1277" width="16.6640625" style="48" customWidth="1"/>
    <col min="1278" max="1517" width="10.6640625" style="48"/>
    <col min="1518" max="1522" width="15.6640625" style="48" customWidth="1"/>
    <col min="1523" max="1526" width="12.6640625" style="48" customWidth="1"/>
    <col min="1527" max="1530" width="15.6640625" style="48" customWidth="1"/>
    <col min="1531" max="1531" width="22.88671875" style="48" customWidth="1"/>
    <col min="1532" max="1532" width="20.6640625" style="48" customWidth="1"/>
    <col min="1533" max="1533" width="16.6640625" style="48" customWidth="1"/>
    <col min="1534" max="1773" width="10.6640625" style="48"/>
    <col min="1774" max="1778" width="15.6640625" style="48" customWidth="1"/>
    <col min="1779" max="1782" width="12.6640625" style="48" customWidth="1"/>
    <col min="1783" max="1786" width="15.6640625" style="48" customWidth="1"/>
    <col min="1787" max="1787" width="22.88671875" style="48" customWidth="1"/>
    <col min="1788" max="1788" width="20.6640625" style="48" customWidth="1"/>
    <col min="1789" max="1789" width="16.6640625" style="48" customWidth="1"/>
    <col min="1790" max="2029" width="10.6640625" style="48"/>
    <col min="2030" max="2034" width="15.6640625" style="48" customWidth="1"/>
    <col min="2035" max="2038" width="12.6640625" style="48" customWidth="1"/>
    <col min="2039" max="2042" width="15.6640625" style="48" customWidth="1"/>
    <col min="2043" max="2043" width="22.88671875" style="48" customWidth="1"/>
    <col min="2044" max="2044" width="20.6640625" style="48" customWidth="1"/>
    <col min="2045" max="2045" width="16.6640625" style="48" customWidth="1"/>
    <col min="2046" max="2285" width="10.6640625" style="48"/>
    <col min="2286" max="2290" width="15.6640625" style="48" customWidth="1"/>
    <col min="2291" max="2294" width="12.6640625" style="48" customWidth="1"/>
    <col min="2295" max="2298" width="15.6640625" style="48" customWidth="1"/>
    <col min="2299" max="2299" width="22.88671875" style="48" customWidth="1"/>
    <col min="2300" max="2300" width="20.6640625" style="48" customWidth="1"/>
    <col min="2301" max="2301" width="16.6640625" style="48" customWidth="1"/>
    <col min="2302" max="2541" width="10.6640625" style="48"/>
    <col min="2542" max="2546" width="15.6640625" style="48" customWidth="1"/>
    <col min="2547" max="2550" width="12.6640625" style="48" customWidth="1"/>
    <col min="2551" max="2554" width="15.6640625" style="48" customWidth="1"/>
    <col min="2555" max="2555" width="22.88671875" style="48" customWidth="1"/>
    <col min="2556" max="2556" width="20.6640625" style="48" customWidth="1"/>
    <col min="2557" max="2557" width="16.6640625" style="48" customWidth="1"/>
    <col min="2558" max="2797" width="10.6640625" style="48"/>
    <col min="2798" max="2802" width="15.6640625" style="48" customWidth="1"/>
    <col min="2803" max="2806" width="12.6640625" style="48" customWidth="1"/>
    <col min="2807" max="2810" width="15.6640625" style="48" customWidth="1"/>
    <col min="2811" max="2811" width="22.88671875" style="48" customWidth="1"/>
    <col min="2812" max="2812" width="20.6640625" style="48" customWidth="1"/>
    <col min="2813" max="2813" width="16.6640625" style="48" customWidth="1"/>
    <col min="2814" max="3053" width="10.6640625" style="48"/>
    <col min="3054" max="3058" width="15.6640625" style="48" customWidth="1"/>
    <col min="3059" max="3062" width="12.6640625" style="48" customWidth="1"/>
    <col min="3063" max="3066" width="15.6640625" style="48" customWidth="1"/>
    <col min="3067" max="3067" width="22.88671875" style="48" customWidth="1"/>
    <col min="3068" max="3068" width="20.6640625" style="48" customWidth="1"/>
    <col min="3069" max="3069" width="16.6640625" style="48" customWidth="1"/>
    <col min="3070" max="3309" width="10.6640625" style="48"/>
    <col min="3310" max="3314" width="15.6640625" style="48" customWidth="1"/>
    <col min="3315" max="3318" width="12.6640625" style="48" customWidth="1"/>
    <col min="3319" max="3322" width="15.6640625" style="48" customWidth="1"/>
    <col min="3323" max="3323" width="22.88671875" style="48" customWidth="1"/>
    <col min="3324" max="3324" width="20.6640625" style="48" customWidth="1"/>
    <col min="3325" max="3325" width="16.6640625" style="48" customWidth="1"/>
    <col min="3326" max="3565" width="10.6640625" style="48"/>
    <col min="3566" max="3570" width="15.6640625" style="48" customWidth="1"/>
    <col min="3571" max="3574" width="12.6640625" style="48" customWidth="1"/>
    <col min="3575" max="3578" width="15.6640625" style="48" customWidth="1"/>
    <col min="3579" max="3579" width="22.88671875" style="48" customWidth="1"/>
    <col min="3580" max="3580" width="20.6640625" style="48" customWidth="1"/>
    <col min="3581" max="3581" width="16.6640625" style="48" customWidth="1"/>
    <col min="3582" max="3821" width="10.6640625" style="48"/>
    <col min="3822" max="3826" width="15.6640625" style="48" customWidth="1"/>
    <col min="3827" max="3830" width="12.6640625" style="48" customWidth="1"/>
    <col min="3831" max="3834" width="15.6640625" style="48" customWidth="1"/>
    <col min="3835" max="3835" width="22.88671875" style="48" customWidth="1"/>
    <col min="3836" max="3836" width="20.6640625" style="48" customWidth="1"/>
    <col min="3837" max="3837" width="16.6640625" style="48" customWidth="1"/>
    <col min="3838" max="4077" width="10.6640625" style="48"/>
    <col min="4078" max="4082" width="15.6640625" style="48" customWidth="1"/>
    <col min="4083" max="4086" width="12.6640625" style="48" customWidth="1"/>
    <col min="4087" max="4090" width="15.6640625" style="48" customWidth="1"/>
    <col min="4091" max="4091" width="22.88671875" style="48" customWidth="1"/>
    <col min="4092" max="4092" width="20.6640625" style="48" customWidth="1"/>
    <col min="4093" max="4093" width="16.6640625" style="48" customWidth="1"/>
    <col min="4094" max="4333" width="10.6640625" style="48"/>
    <col min="4334" max="4338" width="15.6640625" style="48" customWidth="1"/>
    <col min="4339" max="4342" width="12.6640625" style="48" customWidth="1"/>
    <col min="4343" max="4346" width="15.6640625" style="48" customWidth="1"/>
    <col min="4347" max="4347" width="22.88671875" style="48" customWidth="1"/>
    <col min="4348" max="4348" width="20.6640625" style="48" customWidth="1"/>
    <col min="4349" max="4349" width="16.6640625" style="48" customWidth="1"/>
    <col min="4350" max="4589" width="10.6640625" style="48"/>
    <col min="4590" max="4594" width="15.6640625" style="48" customWidth="1"/>
    <col min="4595" max="4598" width="12.6640625" style="48" customWidth="1"/>
    <col min="4599" max="4602" width="15.6640625" style="48" customWidth="1"/>
    <col min="4603" max="4603" width="22.88671875" style="48" customWidth="1"/>
    <col min="4604" max="4604" width="20.6640625" style="48" customWidth="1"/>
    <col min="4605" max="4605" width="16.6640625" style="48" customWidth="1"/>
    <col min="4606" max="4845" width="10.6640625" style="48"/>
    <col min="4846" max="4850" width="15.6640625" style="48" customWidth="1"/>
    <col min="4851" max="4854" width="12.6640625" style="48" customWidth="1"/>
    <col min="4855" max="4858" width="15.6640625" style="48" customWidth="1"/>
    <col min="4859" max="4859" width="22.88671875" style="48" customWidth="1"/>
    <col min="4860" max="4860" width="20.6640625" style="48" customWidth="1"/>
    <col min="4861" max="4861" width="16.6640625" style="48" customWidth="1"/>
    <col min="4862" max="5101" width="10.6640625" style="48"/>
    <col min="5102" max="5106" width="15.6640625" style="48" customWidth="1"/>
    <col min="5107" max="5110" width="12.6640625" style="48" customWidth="1"/>
    <col min="5111" max="5114" width="15.6640625" style="48" customWidth="1"/>
    <col min="5115" max="5115" width="22.88671875" style="48" customWidth="1"/>
    <col min="5116" max="5116" width="20.6640625" style="48" customWidth="1"/>
    <col min="5117" max="5117" width="16.6640625" style="48" customWidth="1"/>
    <col min="5118" max="5357" width="10.6640625" style="48"/>
    <col min="5358" max="5362" width="15.6640625" style="48" customWidth="1"/>
    <col min="5363" max="5366" width="12.6640625" style="48" customWidth="1"/>
    <col min="5367" max="5370" width="15.6640625" style="48" customWidth="1"/>
    <col min="5371" max="5371" width="22.88671875" style="48" customWidth="1"/>
    <col min="5372" max="5372" width="20.6640625" style="48" customWidth="1"/>
    <col min="5373" max="5373" width="16.6640625" style="48" customWidth="1"/>
    <col min="5374" max="5613" width="10.6640625" style="48"/>
    <col min="5614" max="5618" width="15.6640625" style="48" customWidth="1"/>
    <col min="5619" max="5622" width="12.6640625" style="48" customWidth="1"/>
    <col min="5623" max="5626" width="15.6640625" style="48" customWidth="1"/>
    <col min="5627" max="5627" width="22.88671875" style="48" customWidth="1"/>
    <col min="5628" max="5628" width="20.6640625" style="48" customWidth="1"/>
    <col min="5629" max="5629" width="16.6640625" style="48" customWidth="1"/>
    <col min="5630" max="5869" width="10.6640625" style="48"/>
    <col min="5870" max="5874" width="15.6640625" style="48" customWidth="1"/>
    <col min="5875" max="5878" width="12.6640625" style="48" customWidth="1"/>
    <col min="5879" max="5882" width="15.6640625" style="48" customWidth="1"/>
    <col min="5883" max="5883" width="22.88671875" style="48" customWidth="1"/>
    <col min="5884" max="5884" width="20.6640625" style="48" customWidth="1"/>
    <col min="5885" max="5885" width="16.6640625" style="48" customWidth="1"/>
    <col min="5886" max="6125" width="10.6640625" style="48"/>
    <col min="6126" max="6130" width="15.6640625" style="48" customWidth="1"/>
    <col min="6131" max="6134" width="12.6640625" style="48" customWidth="1"/>
    <col min="6135" max="6138" width="15.6640625" style="48" customWidth="1"/>
    <col min="6139" max="6139" width="22.88671875" style="48" customWidth="1"/>
    <col min="6140" max="6140" width="20.6640625" style="48" customWidth="1"/>
    <col min="6141" max="6141" width="16.6640625" style="48" customWidth="1"/>
    <col min="6142" max="6381" width="10.6640625" style="48"/>
    <col min="6382" max="6386" width="15.6640625" style="48" customWidth="1"/>
    <col min="6387" max="6390" width="12.6640625" style="48" customWidth="1"/>
    <col min="6391" max="6394" width="15.6640625" style="48" customWidth="1"/>
    <col min="6395" max="6395" width="22.88671875" style="48" customWidth="1"/>
    <col min="6396" max="6396" width="20.6640625" style="48" customWidth="1"/>
    <col min="6397" max="6397" width="16.6640625" style="48" customWidth="1"/>
    <col min="6398" max="6637" width="10.6640625" style="48"/>
    <col min="6638" max="6642" width="15.6640625" style="48" customWidth="1"/>
    <col min="6643" max="6646" width="12.6640625" style="48" customWidth="1"/>
    <col min="6647" max="6650" width="15.6640625" style="48" customWidth="1"/>
    <col min="6651" max="6651" width="22.88671875" style="48" customWidth="1"/>
    <col min="6652" max="6652" width="20.6640625" style="48" customWidth="1"/>
    <col min="6653" max="6653" width="16.6640625" style="48" customWidth="1"/>
    <col min="6654" max="6893" width="10.6640625" style="48"/>
    <col min="6894" max="6898" width="15.6640625" style="48" customWidth="1"/>
    <col min="6899" max="6902" width="12.6640625" style="48" customWidth="1"/>
    <col min="6903" max="6906" width="15.6640625" style="48" customWidth="1"/>
    <col min="6907" max="6907" width="22.88671875" style="48" customWidth="1"/>
    <col min="6908" max="6908" width="20.6640625" style="48" customWidth="1"/>
    <col min="6909" max="6909" width="16.6640625" style="48" customWidth="1"/>
    <col min="6910" max="7149" width="10.6640625" style="48"/>
    <col min="7150" max="7154" width="15.6640625" style="48" customWidth="1"/>
    <col min="7155" max="7158" width="12.6640625" style="48" customWidth="1"/>
    <col min="7159" max="7162" width="15.6640625" style="48" customWidth="1"/>
    <col min="7163" max="7163" width="22.88671875" style="48" customWidth="1"/>
    <col min="7164" max="7164" width="20.6640625" style="48" customWidth="1"/>
    <col min="7165" max="7165" width="16.6640625" style="48" customWidth="1"/>
    <col min="7166" max="7405" width="10.6640625" style="48"/>
    <col min="7406" max="7410" width="15.6640625" style="48" customWidth="1"/>
    <col min="7411" max="7414" width="12.6640625" style="48" customWidth="1"/>
    <col min="7415" max="7418" width="15.6640625" style="48" customWidth="1"/>
    <col min="7419" max="7419" width="22.88671875" style="48" customWidth="1"/>
    <col min="7420" max="7420" width="20.6640625" style="48" customWidth="1"/>
    <col min="7421" max="7421" width="16.6640625" style="48" customWidth="1"/>
    <col min="7422" max="7661" width="10.6640625" style="48"/>
    <col min="7662" max="7666" width="15.6640625" style="48" customWidth="1"/>
    <col min="7667" max="7670" width="12.6640625" style="48" customWidth="1"/>
    <col min="7671" max="7674" width="15.6640625" style="48" customWidth="1"/>
    <col min="7675" max="7675" width="22.88671875" style="48" customWidth="1"/>
    <col min="7676" max="7676" width="20.6640625" style="48" customWidth="1"/>
    <col min="7677" max="7677" width="16.6640625" style="48" customWidth="1"/>
    <col min="7678" max="7917" width="10.6640625" style="48"/>
    <col min="7918" max="7922" width="15.6640625" style="48" customWidth="1"/>
    <col min="7923" max="7926" width="12.6640625" style="48" customWidth="1"/>
    <col min="7927" max="7930" width="15.6640625" style="48" customWidth="1"/>
    <col min="7931" max="7931" width="22.88671875" style="48" customWidth="1"/>
    <col min="7932" max="7932" width="20.6640625" style="48" customWidth="1"/>
    <col min="7933" max="7933" width="16.6640625" style="48" customWidth="1"/>
    <col min="7934" max="8173" width="10.6640625" style="48"/>
    <col min="8174" max="8178" width="15.6640625" style="48" customWidth="1"/>
    <col min="8179" max="8182" width="12.6640625" style="48" customWidth="1"/>
    <col min="8183" max="8186" width="15.6640625" style="48" customWidth="1"/>
    <col min="8187" max="8187" width="22.88671875" style="48" customWidth="1"/>
    <col min="8188" max="8188" width="20.6640625" style="48" customWidth="1"/>
    <col min="8189" max="8189" width="16.6640625" style="48" customWidth="1"/>
    <col min="8190" max="8429" width="10.6640625" style="48"/>
    <col min="8430" max="8434" width="15.6640625" style="48" customWidth="1"/>
    <col min="8435" max="8438" width="12.6640625" style="48" customWidth="1"/>
    <col min="8439" max="8442" width="15.6640625" style="48" customWidth="1"/>
    <col min="8443" max="8443" width="22.88671875" style="48" customWidth="1"/>
    <col min="8444" max="8444" width="20.6640625" style="48" customWidth="1"/>
    <col min="8445" max="8445" width="16.6640625" style="48" customWidth="1"/>
    <col min="8446" max="8685" width="10.6640625" style="48"/>
    <col min="8686" max="8690" width="15.6640625" style="48" customWidth="1"/>
    <col min="8691" max="8694" width="12.6640625" style="48" customWidth="1"/>
    <col min="8695" max="8698" width="15.6640625" style="48" customWidth="1"/>
    <col min="8699" max="8699" width="22.88671875" style="48" customWidth="1"/>
    <col min="8700" max="8700" width="20.6640625" style="48" customWidth="1"/>
    <col min="8701" max="8701" width="16.6640625" style="48" customWidth="1"/>
    <col min="8702" max="8941" width="10.6640625" style="48"/>
    <col min="8942" max="8946" width="15.6640625" style="48" customWidth="1"/>
    <col min="8947" max="8950" width="12.6640625" style="48" customWidth="1"/>
    <col min="8951" max="8954" width="15.6640625" style="48" customWidth="1"/>
    <col min="8955" max="8955" width="22.88671875" style="48" customWidth="1"/>
    <col min="8956" max="8956" width="20.6640625" style="48" customWidth="1"/>
    <col min="8957" max="8957" width="16.6640625" style="48" customWidth="1"/>
    <col min="8958" max="9197" width="10.6640625" style="48"/>
    <col min="9198" max="9202" width="15.6640625" style="48" customWidth="1"/>
    <col min="9203" max="9206" width="12.6640625" style="48" customWidth="1"/>
    <col min="9207" max="9210" width="15.6640625" style="48" customWidth="1"/>
    <col min="9211" max="9211" width="22.88671875" style="48" customWidth="1"/>
    <col min="9212" max="9212" width="20.6640625" style="48" customWidth="1"/>
    <col min="9213" max="9213" width="16.6640625" style="48" customWidth="1"/>
    <col min="9214" max="9453" width="10.6640625" style="48"/>
    <col min="9454" max="9458" width="15.6640625" style="48" customWidth="1"/>
    <col min="9459" max="9462" width="12.6640625" style="48" customWidth="1"/>
    <col min="9463" max="9466" width="15.6640625" style="48" customWidth="1"/>
    <col min="9467" max="9467" width="22.88671875" style="48" customWidth="1"/>
    <col min="9468" max="9468" width="20.6640625" style="48" customWidth="1"/>
    <col min="9469" max="9469" width="16.6640625" style="48" customWidth="1"/>
    <col min="9470" max="9709" width="10.6640625" style="48"/>
    <col min="9710" max="9714" width="15.6640625" style="48" customWidth="1"/>
    <col min="9715" max="9718" width="12.6640625" style="48" customWidth="1"/>
    <col min="9719" max="9722" width="15.6640625" style="48" customWidth="1"/>
    <col min="9723" max="9723" width="22.88671875" style="48" customWidth="1"/>
    <col min="9724" max="9724" width="20.6640625" style="48" customWidth="1"/>
    <col min="9725" max="9725" width="16.6640625" style="48" customWidth="1"/>
    <col min="9726" max="9965" width="10.6640625" style="48"/>
    <col min="9966" max="9970" width="15.6640625" style="48" customWidth="1"/>
    <col min="9971" max="9974" width="12.6640625" style="48" customWidth="1"/>
    <col min="9975" max="9978" width="15.6640625" style="48" customWidth="1"/>
    <col min="9979" max="9979" width="22.88671875" style="48" customWidth="1"/>
    <col min="9980" max="9980" width="20.6640625" style="48" customWidth="1"/>
    <col min="9981" max="9981" width="16.6640625" style="48" customWidth="1"/>
    <col min="9982" max="10221" width="10.6640625" style="48"/>
    <col min="10222" max="10226" width="15.6640625" style="48" customWidth="1"/>
    <col min="10227" max="10230" width="12.6640625" style="48" customWidth="1"/>
    <col min="10231" max="10234" width="15.6640625" style="48" customWidth="1"/>
    <col min="10235" max="10235" width="22.88671875" style="48" customWidth="1"/>
    <col min="10236" max="10236" width="20.6640625" style="48" customWidth="1"/>
    <col min="10237" max="10237" width="16.6640625" style="48" customWidth="1"/>
    <col min="10238" max="10477" width="10.6640625" style="48"/>
    <col min="10478" max="10482" width="15.6640625" style="48" customWidth="1"/>
    <col min="10483" max="10486" width="12.6640625" style="48" customWidth="1"/>
    <col min="10487" max="10490" width="15.6640625" style="48" customWidth="1"/>
    <col min="10491" max="10491" width="22.88671875" style="48" customWidth="1"/>
    <col min="10492" max="10492" width="20.6640625" style="48" customWidth="1"/>
    <col min="10493" max="10493" width="16.6640625" style="48" customWidth="1"/>
    <col min="10494" max="10733" width="10.6640625" style="48"/>
    <col min="10734" max="10738" width="15.6640625" style="48" customWidth="1"/>
    <col min="10739" max="10742" width="12.6640625" style="48" customWidth="1"/>
    <col min="10743" max="10746" width="15.6640625" style="48" customWidth="1"/>
    <col min="10747" max="10747" width="22.88671875" style="48" customWidth="1"/>
    <col min="10748" max="10748" width="20.6640625" style="48" customWidth="1"/>
    <col min="10749" max="10749" width="16.6640625" style="48" customWidth="1"/>
    <col min="10750" max="10989" width="10.6640625" style="48"/>
    <col min="10990" max="10994" width="15.6640625" style="48" customWidth="1"/>
    <col min="10995" max="10998" width="12.6640625" style="48" customWidth="1"/>
    <col min="10999" max="11002" width="15.6640625" style="48" customWidth="1"/>
    <col min="11003" max="11003" width="22.88671875" style="48" customWidth="1"/>
    <col min="11004" max="11004" width="20.6640625" style="48" customWidth="1"/>
    <col min="11005" max="11005" width="16.6640625" style="48" customWidth="1"/>
    <col min="11006" max="11245" width="10.6640625" style="48"/>
    <col min="11246" max="11250" width="15.6640625" style="48" customWidth="1"/>
    <col min="11251" max="11254" width="12.6640625" style="48" customWidth="1"/>
    <col min="11255" max="11258" width="15.6640625" style="48" customWidth="1"/>
    <col min="11259" max="11259" width="22.88671875" style="48" customWidth="1"/>
    <col min="11260" max="11260" width="20.6640625" style="48" customWidth="1"/>
    <col min="11261" max="11261" width="16.6640625" style="48" customWidth="1"/>
    <col min="11262" max="11501" width="10.6640625" style="48"/>
    <col min="11502" max="11506" width="15.6640625" style="48" customWidth="1"/>
    <col min="11507" max="11510" width="12.6640625" style="48" customWidth="1"/>
    <col min="11511" max="11514" width="15.6640625" style="48" customWidth="1"/>
    <col min="11515" max="11515" width="22.88671875" style="48" customWidth="1"/>
    <col min="11516" max="11516" width="20.6640625" style="48" customWidth="1"/>
    <col min="11517" max="11517" width="16.6640625" style="48" customWidth="1"/>
    <col min="11518" max="11757" width="10.6640625" style="48"/>
    <col min="11758" max="11762" width="15.6640625" style="48" customWidth="1"/>
    <col min="11763" max="11766" width="12.6640625" style="48" customWidth="1"/>
    <col min="11767" max="11770" width="15.6640625" style="48" customWidth="1"/>
    <col min="11771" max="11771" width="22.88671875" style="48" customWidth="1"/>
    <col min="11772" max="11772" width="20.6640625" style="48" customWidth="1"/>
    <col min="11773" max="11773" width="16.6640625" style="48" customWidth="1"/>
    <col min="11774" max="12013" width="10.6640625" style="48"/>
    <col min="12014" max="12018" width="15.6640625" style="48" customWidth="1"/>
    <col min="12019" max="12022" width="12.6640625" style="48" customWidth="1"/>
    <col min="12023" max="12026" width="15.6640625" style="48" customWidth="1"/>
    <col min="12027" max="12027" width="22.88671875" style="48" customWidth="1"/>
    <col min="12028" max="12028" width="20.6640625" style="48" customWidth="1"/>
    <col min="12029" max="12029" width="16.6640625" style="48" customWidth="1"/>
    <col min="12030" max="12269" width="10.6640625" style="48"/>
    <col min="12270" max="12274" width="15.6640625" style="48" customWidth="1"/>
    <col min="12275" max="12278" width="12.6640625" style="48" customWidth="1"/>
    <col min="12279" max="12282" width="15.6640625" style="48" customWidth="1"/>
    <col min="12283" max="12283" width="22.88671875" style="48" customWidth="1"/>
    <col min="12284" max="12284" width="20.6640625" style="48" customWidth="1"/>
    <col min="12285" max="12285" width="16.6640625" style="48" customWidth="1"/>
    <col min="12286" max="12525" width="10.6640625" style="48"/>
    <col min="12526" max="12530" width="15.6640625" style="48" customWidth="1"/>
    <col min="12531" max="12534" width="12.6640625" style="48" customWidth="1"/>
    <col min="12535" max="12538" width="15.6640625" style="48" customWidth="1"/>
    <col min="12539" max="12539" width="22.88671875" style="48" customWidth="1"/>
    <col min="12540" max="12540" width="20.6640625" style="48" customWidth="1"/>
    <col min="12541" max="12541" width="16.6640625" style="48" customWidth="1"/>
    <col min="12542" max="12781" width="10.6640625" style="48"/>
    <col min="12782" max="12786" width="15.6640625" style="48" customWidth="1"/>
    <col min="12787" max="12790" width="12.6640625" style="48" customWidth="1"/>
    <col min="12791" max="12794" width="15.6640625" style="48" customWidth="1"/>
    <col min="12795" max="12795" width="22.88671875" style="48" customWidth="1"/>
    <col min="12796" max="12796" width="20.6640625" style="48" customWidth="1"/>
    <col min="12797" max="12797" width="16.6640625" style="48" customWidth="1"/>
    <col min="12798" max="13037" width="10.6640625" style="48"/>
    <col min="13038" max="13042" width="15.6640625" style="48" customWidth="1"/>
    <col min="13043" max="13046" width="12.6640625" style="48" customWidth="1"/>
    <col min="13047" max="13050" width="15.6640625" style="48" customWidth="1"/>
    <col min="13051" max="13051" width="22.88671875" style="48" customWidth="1"/>
    <col min="13052" max="13052" width="20.6640625" style="48" customWidth="1"/>
    <col min="13053" max="13053" width="16.6640625" style="48" customWidth="1"/>
    <col min="13054" max="13293" width="10.6640625" style="48"/>
    <col min="13294" max="13298" width="15.6640625" style="48" customWidth="1"/>
    <col min="13299" max="13302" width="12.6640625" style="48" customWidth="1"/>
    <col min="13303" max="13306" width="15.6640625" style="48" customWidth="1"/>
    <col min="13307" max="13307" width="22.88671875" style="48" customWidth="1"/>
    <col min="13308" max="13308" width="20.6640625" style="48" customWidth="1"/>
    <col min="13309" max="13309" width="16.6640625" style="48" customWidth="1"/>
    <col min="13310" max="13549" width="10.6640625" style="48"/>
    <col min="13550" max="13554" width="15.6640625" style="48" customWidth="1"/>
    <col min="13555" max="13558" width="12.6640625" style="48" customWidth="1"/>
    <col min="13559" max="13562" width="15.6640625" style="48" customWidth="1"/>
    <col min="13563" max="13563" width="22.88671875" style="48" customWidth="1"/>
    <col min="13564" max="13564" width="20.6640625" style="48" customWidth="1"/>
    <col min="13565" max="13565" width="16.6640625" style="48" customWidth="1"/>
    <col min="13566" max="13805" width="10.6640625" style="48"/>
    <col min="13806" max="13810" width="15.6640625" style="48" customWidth="1"/>
    <col min="13811" max="13814" width="12.6640625" style="48" customWidth="1"/>
    <col min="13815" max="13818" width="15.6640625" style="48" customWidth="1"/>
    <col min="13819" max="13819" width="22.88671875" style="48" customWidth="1"/>
    <col min="13820" max="13820" width="20.6640625" style="48" customWidth="1"/>
    <col min="13821" max="13821" width="16.6640625" style="48" customWidth="1"/>
    <col min="13822" max="14061" width="10.6640625" style="48"/>
    <col min="14062" max="14066" width="15.6640625" style="48" customWidth="1"/>
    <col min="14067" max="14070" width="12.6640625" style="48" customWidth="1"/>
    <col min="14071" max="14074" width="15.6640625" style="48" customWidth="1"/>
    <col min="14075" max="14075" width="22.88671875" style="48" customWidth="1"/>
    <col min="14076" max="14076" width="20.6640625" style="48" customWidth="1"/>
    <col min="14077" max="14077" width="16.6640625" style="48" customWidth="1"/>
    <col min="14078" max="14317" width="10.6640625" style="48"/>
    <col min="14318" max="14322" width="15.6640625" style="48" customWidth="1"/>
    <col min="14323" max="14326" width="12.6640625" style="48" customWidth="1"/>
    <col min="14327" max="14330" width="15.6640625" style="48" customWidth="1"/>
    <col min="14331" max="14331" width="22.88671875" style="48" customWidth="1"/>
    <col min="14332" max="14332" width="20.6640625" style="48" customWidth="1"/>
    <col min="14333" max="14333" width="16.6640625" style="48" customWidth="1"/>
    <col min="14334" max="14573" width="10.6640625" style="48"/>
    <col min="14574" max="14578" width="15.6640625" style="48" customWidth="1"/>
    <col min="14579" max="14582" width="12.6640625" style="48" customWidth="1"/>
    <col min="14583" max="14586" width="15.6640625" style="48" customWidth="1"/>
    <col min="14587" max="14587" width="22.88671875" style="48" customWidth="1"/>
    <col min="14588" max="14588" width="20.6640625" style="48" customWidth="1"/>
    <col min="14589" max="14589" width="16.6640625" style="48" customWidth="1"/>
    <col min="14590" max="14829" width="10.6640625" style="48"/>
    <col min="14830" max="14834" width="15.6640625" style="48" customWidth="1"/>
    <col min="14835" max="14838" width="12.6640625" style="48" customWidth="1"/>
    <col min="14839" max="14842" width="15.6640625" style="48" customWidth="1"/>
    <col min="14843" max="14843" width="22.88671875" style="48" customWidth="1"/>
    <col min="14844" max="14844" width="20.6640625" style="48" customWidth="1"/>
    <col min="14845" max="14845" width="16.6640625" style="48" customWidth="1"/>
    <col min="14846" max="15085" width="10.6640625" style="48"/>
    <col min="15086" max="15090" width="15.6640625" style="48" customWidth="1"/>
    <col min="15091" max="15094" width="12.6640625" style="48" customWidth="1"/>
    <col min="15095" max="15098" width="15.6640625" style="48" customWidth="1"/>
    <col min="15099" max="15099" width="22.88671875" style="48" customWidth="1"/>
    <col min="15100" max="15100" width="20.6640625" style="48" customWidth="1"/>
    <col min="15101" max="15101" width="16.6640625" style="48" customWidth="1"/>
    <col min="15102" max="15341" width="10.6640625" style="48"/>
    <col min="15342" max="15346" width="15.6640625" style="48" customWidth="1"/>
    <col min="15347" max="15350" width="12.6640625" style="48" customWidth="1"/>
    <col min="15351" max="15354" width="15.6640625" style="48" customWidth="1"/>
    <col min="15355" max="15355" width="22.88671875" style="48" customWidth="1"/>
    <col min="15356" max="15356" width="20.6640625" style="48" customWidth="1"/>
    <col min="15357" max="15357" width="16.6640625" style="48" customWidth="1"/>
    <col min="15358" max="15597" width="10.6640625" style="48"/>
    <col min="15598" max="15602" width="15.6640625" style="48" customWidth="1"/>
    <col min="15603" max="15606" width="12.6640625" style="48" customWidth="1"/>
    <col min="15607" max="15610" width="15.6640625" style="48" customWidth="1"/>
    <col min="15611" max="15611" width="22.88671875" style="48" customWidth="1"/>
    <col min="15612" max="15612" width="20.6640625" style="48" customWidth="1"/>
    <col min="15613" max="15613" width="16.6640625" style="48" customWidth="1"/>
    <col min="15614" max="15853" width="10.6640625" style="48"/>
    <col min="15854" max="15858" width="15.6640625" style="48" customWidth="1"/>
    <col min="15859" max="15862" width="12.6640625" style="48" customWidth="1"/>
    <col min="15863" max="15866" width="15.6640625" style="48" customWidth="1"/>
    <col min="15867" max="15867" width="22.88671875" style="48" customWidth="1"/>
    <col min="15868" max="15868" width="20.6640625" style="48" customWidth="1"/>
    <col min="15869" max="15869" width="16.6640625" style="48" customWidth="1"/>
    <col min="15870" max="16109" width="10.6640625" style="48"/>
    <col min="16110" max="16114" width="15.6640625" style="48" customWidth="1"/>
    <col min="16115" max="16118" width="12.6640625" style="48" customWidth="1"/>
    <col min="16119" max="16122" width="15.6640625" style="48" customWidth="1"/>
    <col min="16123" max="16123" width="22.88671875" style="48" customWidth="1"/>
    <col min="16124" max="16124" width="20.6640625" style="48" customWidth="1"/>
    <col min="16125" max="16125" width="16.6640625" style="48" customWidth="1"/>
    <col min="16126" max="16384" width="10.6640625" style="48"/>
  </cols>
  <sheetData>
    <row r="1" spans="1:20" ht="3" customHeight="1" x14ac:dyDescent="0.3"/>
    <row r="2" spans="1:20" ht="15" customHeight="1" x14ac:dyDescent="0.3">
      <c r="T2" s="38"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422" t="str">
        <f>'1. паспорт местоположение'!A5:C5</f>
        <v>Год раскрытия информации: 2023 год</v>
      </c>
      <c r="B6" s="422"/>
      <c r="C6" s="422"/>
      <c r="D6" s="422"/>
      <c r="E6" s="422"/>
      <c r="F6" s="422"/>
      <c r="G6" s="422"/>
      <c r="H6" s="422"/>
      <c r="I6" s="422"/>
      <c r="J6" s="422"/>
      <c r="K6" s="422"/>
      <c r="L6" s="422"/>
      <c r="M6" s="422"/>
      <c r="N6" s="422"/>
      <c r="O6" s="422"/>
      <c r="P6" s="422"/>
      <c r="Q6" s="422"/>
      <c r="R6" s="422"/>
      <c r="S6" s="422"/>
      <c r="T6" s="422"/>
    </row>
    <row r="7" spans="1:20" s="11" customFormat="1" x14ac:dyDescent="0.25">
      <c r="A7" s="16"/>
      <c r="H7" s="15"/>
    </row>
    <row r="8" spans="1:20" s="11" customFormat="1" ht="17.399999999999999" x14ac:dyDescent="0.25">
      <c r="A8" s="431" t="s">
        <v>7</v>
      </c>
      <c r="B8" s="431"/>
      <c r="C8" s="431"/>
      <c r="D8" s="431"/>
      <c r="E8" s="431"/>
      <c r="F8" s="431"/>
      <c r="G8" s="431"/>
      <c r="H8" s="431"/>
      <c r="I8" s="431"/>
      <c r="J8" s="431"/>
      <c r="K8" s="431"/>
      <c r="L8" s="431"/>
      <c r="M8" s="431"/>
      <c r="N8" s="431"/>
      <c r="O8" s="431"/>
      <c r="P8" s="431"/>
      <c r="Q8" s="431"/>
      <c r="R8" s="431"/>
      <c r="S8" s="431"/>
      <c r="T8" s="431"/>
    </row>
    <row r="9" spans="1:20" s="11" customFormat="1" ht="17.399999999999999" x14ac:dyDescent="0.25">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5">
      <c r="A10" s="432" t="str">
        <f>'1. паспорт местоположение'!A9:C9</f>
        <v>Акционерное общество "Россети Янтарь"</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5">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7.399999999999999" x14ac:dyDescent="0.25">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5">
      <c r="A13" s="432" t="str">
        <f>'1. паспорт местоположение'!A12:C12</f>
        <v>N_22-0715</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5">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5">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5">
      <c r="A16" s="432" t="str">
        <f>'1. паспорт местоположение'!A15</f>
        <v>Переустройство ВЛ 0,4 кВ Л-2 от ТП 55-05 (инв.№ 511409607) г. Зеленоградск, ул. Сибирякова Зеленоградский ГО</v>
      </c>
      <c r="B16" s="432"/>
      <c r="C16" s="432"/>
      <c r="D16" s="432"/>
      <c r="E16" s="432"/>
      <c r="F16" s="432"/>
      <c r="G16" s="432"/>
      <c r="H16" s="432"/>
      <c r="I16" s="432"/>
      <c r="J16" s="432"/>
      <c r="K16" s="432"/>
      <c r="L16" s="432"/>
      <c r="M16" s="432"/>
      <c r="N16" s="432"/>
      <c r="O16" s="432"/>
      <c r="P16" s="432"/>
      <c r="Q16" s="432"/>
      <c r="R16" s="432"/>
      <c r="S16" s="432"/>
      <c r="T16" s="432"/>
    </row>
    <row r="17" spans="1:113" s="3" customFormat="1" ht="15" customHeight="1" x14ac:dyDescent="0.25">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5">
      <c r="A18" s="439"/>
      <c r="B18" s="439"/>
      <c r="C18" s="439"/>
      <c r="D18" s="439"/>
      <c r="E18" s="439"/>
      <c r="F18" s="439"/>
      <c r="G18" s="439"/>
      <c r="H18" s="439"/>
      <c r="I18" s="439"/>
      <c r="J18" s="439"/>
      <c r="K18" s="439"/>
      <c r="L18" s="439"/>
      <c r="M18" s="439"/>
      <c r="N18" s="439"/>
      <c r="O18" s="439"/>
      <c r="P18" s="439"/>
      <c r="Q18" s="439"/>
      <c r="R18" s="439"/>
      <c r="S18" s="439"/>
      <c r="T18" s="439"/>
    </row>
    <row r="19" spans="1:113" s="3" customFormat="1" ht="15" customHeight="1" x14ac:dyDescent="0.25">
      <c r="A19" s="456" t="s">
        <v>490</v>
      </c>
      <c r="B19" s="456"/>
      <c r="C19" s="456"/>
      <c r="D19" s="456"/>
      <c r="E19" s="456"/>
      <c r="F19" s="456"/>
      <c r="G19" s="456"/>
      <c r="H19" s="456"/>
      <c r="I19" s="456"/>
      <c r="J19" s="456"/>
      <c r="K19" s="456"/>
      <c r="L19" s="456"/>
      <c r="M19" s="456"/>
      <c r="N19" s="456"/>
      <c r="O19" s="456"/>
      <c r="P19" s="456"/>
      <c r="Q19" s="456"/>
      <c r="R19" s="456"/>
      <c r="S19" s="456"/>
      <c r="T19" s="456"/>
    </row>
    <row r="20" spans="1:113" s="56" customFormat="1" ht="21" customHeight="1" x14ac:dyDescent="0.3">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3">
      <c r="A21" s="45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53" t="s">
        <v>111</v>
      </c>
      <c r="R21" s="454"/>
      <c r="S21" s="453" t="s">
        <v>110</v>
      </c>
      <c r="T21" s="455"/>
    </row>
    <row r="22" spans="1:113" ht="204.75" customHeight="1" x14ac:dyDescent="0.3">
      <c r="A22" s="451"/>
      <c r="B22" s="445"/>
      <c r="C22" s="446"/>
      <c r="D22" s="449"/>
      <c r="E22" s="445"/>
      <c r="F22" s="446"/>
      <c r="G22" s="445"/>
      <c r="H22" s="446"/>
      <c r="I22" s="445"/>
      <c r="J22" s="446"/>
      <c r="K22" s="448"/>
      <c r="L22" s="445"/>
      <c r="M22" s="446"/>
      <c r="N22" s="445"/>
      <c r="O22" s="446"/>
      <c r="P22" s="448"/>
      <c r="Q22" s="109" t="s">
        <v>109</v>
      </c>
      <c r="R22" s="109" t="s">
        <v>489</v>
      </c>
      <c r="S22" s="109" t="s">
        <v>108</v>
      </c>
      <c r="T22" s="109" t="s">
        <v>107</v>
      </c>
    </row>
    <row r="23" spans="1:113" ht="51.75" customHeight="1" x14ac:dyDescent="0.3">
      <c r="A23" s="45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3">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3"/>
    <row r="27" spans="1:113" s="54" customFormat="1" ht="13.2" x14ac:dyDescent="0.25">
      <c r="B27" s="55"/>
      <c r="C27" s="55"/>
      <c r="K27" s="55"/>
    </row>
    <row r="28" spans="1:113" s="54" customFormat="1" x14ac:dyDescent="0.3">
      <c r="B28" s="52" t="s">
        <v>104</v>
      </c>
      <c r="C28" s="52"/>
      <c r="D28" s="52"/>
      <c r="E28" s="52"/>
      <c r="F28" s="52"/>
      <c r="G28" s="52"/>
      <c r="H28" s="52"/>
      <c r="I28" s="52"/>
      <c r="J28" s="52"/>
      <c r="K28" s="52"/>
      <c r="L28" s="52"/>
      <c r="M28" s="52"/>
      <c r="N28" s="52"/>
      <c r="O28" s="52"/>
      <c r="P28" s="52"/>
      <c r="Q28" s="52"/>
      <c r="R28" s="52"/>
    </row>
    <row r="29" spans="1:113" x14ac:dyDescent="0.3">
      <c r="B29" s="442" t="s">
        <v>525</v>
      </c>
      <c r="C29" s="442"/>
      <c r="D29" s="442"/>
      <c r="E29" s="442"/>
      <c r="F29" s="442"/>
      <c r="G29" s="442"/>
      <c r="H29" s="442"/>
      <c r="I29" s="442"/>
      <c r="J29" s="442"/>
      <c r="K29" s="442"/>
      <c r="L29" s="442"/>
      <c r="M29" s="442"/>
      <c r="N29" s="442"/>
      <c r="O29" s="442"/>
      <c r="P29" s="442"/>
      <c r="Q29" s="442"/>
      <c r="R29" s="442"/>
    </row>
    <row r="30" spans="1:113" x14ac:dyDescent="0.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3">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3">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3">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3">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3">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3">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3">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3">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3">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3">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3">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3">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8" zoomScale="80" zoomScaleSheetLayoutView="80" workbookViewId="0">
      <selection activeCell="Q27" sqref="Q27"/>
    </sheetView>
  </sheetViews>
  <sheetFormatPr defaultColWidth="10.6640625" defaultRowHeight="15.6" x14ac:dyDescent="0.3"/>
  <cols>
    <col min="1" max="1" width="10.6640625" style="48"/>
    <col min="2" max="5" width="20.5546875" style="48" customWidth="1"/>
    <col min="6" max="6" width="8.6640625" style="48" customWidth="1"/>
    <col min="7" max="7" width="10.33203125" style="48" customWidth="1"/>
    <col min="8" max="8" width="8.6640625" style="48" customWidth="1"/>
    <col min="9" max="9" width="8.33203125" style="48" customWidth="1"/>
    <col min="10" max="10" width="20.109375" style="48" customWidth="1"/>
    <col min="11" max="11" width="11.109375" style="48" customWidth="1"/>
    <col min="12" max="12" width="8.88671875" style="48" customWidth="1"/>
    <col min="13" max="13" width="12" style="48" customWidth="1"/>
    <col min="14" max="14" width="13.6640625" style="48" customWidth="1"/>
    <col min="15" max="16" width="8.6640625" style="48" customWidth="1"/>
    <col min="17" max="17" width="11.88671875" style="48" customWidth="1"/>
    <col min="18" max="18" width="12" style="48" customWidth="1"/>
    <col min="19" max="19" width="18.33203125" style="48" customWidth="1"/>
    <col min="20" max="20" width="22.44140625" style="48" customWidth="1"/>
    <col min="21" max="21" width="30.6640625" style="48" customWidth="1"/>
    <col min="22" max="23" width="12.109375" style="48" customWidth="1"/>
    <col min="24" max="24" width="24.5546875" style="48" customWidth="1"/>
    <col min="25" max="25" width="15.33203125" style="48" customWidth="1"/>
    <col min="26" max="26" width="18.5546875" style="48" customWidth="1"/>
    <col min="27" max="27" width="19.109375" style="48" customWidth="1"/>
    <col min="28" max="240" width="10.6640625" style="48"/>
    <col min="241" max="242" width="15.6640625" style="48" customWidth="1"/>
    <col min="243" max="245" width="14.6640625" style="48" customWidth="1"/>
    <col min="246" max="249" width="13.6640625" style="48" customWidth="1"/>
    <col min="250" max="253" width="15.6640625" style="48" customWidth="1"/>
    <col min="254" max="254" width="22.88671875" style="48" customWidth="1"/>
    <col min="255" max="255" width="20.6640625" style="48" customWidth="1"/>
    <col min="256" max="256" width="17.6640625" style="48" customWidth="1"/>
    <col min="257" max="265" width="14.6640625" style="48" customWidth="1"/>
    <col min="266" max="496" width="10.6640625" style="48"/>
    <col min="497" max="498" width="15.6640625" style="48" customWidth="1"/>
    <col min="499" max="501" width="14.6640625" style="48" customWidth="1"/>
    <col min="502" max="505" width="13.6640625" style="48" customWidth="1"/>
    <col min="506" max="509" width="15.6640625" style="48" customWidth="1"/>
    <col min="510" max="510" width="22.88671875" style="48" customWidth="1"/>
    <col min="511" max="511" width="20.6640625" style="48" customWidth="1"/>
    <col min="512" max="512" width="17.6640625" style="48" customWidth="1"/>
    <col min="513" max="521" width="14.6640625" style="48" customWidth="1"/>
    <col min="522" max="752" width="10.6640625" style="48"/>
    <col min="753" max="754" width="15.6640625" style="48" customWidth="1"/>
    <col min="755" max="757" width="14.6640625" style="48" customWidth="1"/>
    <col min="758" max="761" width="13.6640625" style="48" customWidth="1"/>
    <col min="762" max="765" width="15.6640625" style="48" customWidth="1"/>
    <col min="766" max="766" width="22.88671875" style="48" customWidth="1"/>
    <col min="767" max="767" width="20.6640625" style="48" customWidth="1"/>
    <col min="768" max="768" width="17.6640625" style="48" customWidth="1"/>
    <col min="769" max="777" width="14.6640625" style="48" customWidth="1"/>
    <col min="778" max="1008" width="10.6640625" style="48"/>
    <col min="1009" max="1010" width="15.6640625" style="48" customWidth="1"/>
    <col min="1011" max="1013" width="14.6640625" style="48" customWidth="1"/>
    <col min="1014" max="1017" width="13.6640625" style="48" customWidth="1"/>
    <col min="1018" max="1021" width="15.6640625" style="48" customWidth="1"/>
    <col min="1022" max="1022" width="22.88671875" style="48" customWidth="1"/>
    <col min="1023" max="1023" width="20.6640625" style="48" customWidth="1"/>
    <col min="1024" max="1024" width="17.6640625" style="48" customWidth="1"/>
    <col min="1025" max="1033" width="14.6640625" style="48" customWidth="1"/>
    <col min="1034" max="1264" width="10.6640625" style="48"/>
    <col min="1265" max="1266" width="15.6640625" style="48" customWidth="1"/>
    <col min="1267" max="1269" width="14.6640625" style="48" customWidth="1"/>
    <col min="1270" max="1273" width="13.6640625" style="48" customWidth="1"/>
    <col min="1274" max="1277" width="15.6640625" style="48" customWidth="1"/>
    <col min="1278" max="1278" width="22.88671875" style="48" customWidth="1"/>
    <col min="1279" max="1279" width="20.6640625" style="48" customWidth="1"/>
    <col min="1280" max="1280" width="17.6640625" style="48" customWidth="1"/>
    <col min="1281" max="1289" width="14.6640625" style="48" customWidth="1"/>
    <col min="1290" max="1520" width="10.6640625" style="48"/>
    <col min="1521" max="1522" width="15.6640625" style="48" customWidth="1"/>
    <col min="1523" max="1525" width="14.6640625" style="48" customWidth="1"/>
    <col min="1526" max="1529" width="13.6640625" style="48" customWidth="1"/>
    <col min="1530" max="1533" width="15.6640625" style="48" customWidth="1"/>
    <col min="1534" max="1534" width="22.88671875" style="48" customWidth="1"/>
    <col min="1535" max="1535" width="20.6640625" style="48" customWidth="1"/>
    <col min="1536" max="1536" width="17.6640625" style="48" customWidth="1"/>
    <col min="1537" max="1545" width="14.6640625" style="48" customWidth="1"/>
    <col min="1546" max="1776" width="10.6640625" style="48"/>
    <col min="1777" max="1778" width="15.6640625" style="48" customWidth="1"/>
    <col min="1779" max="1781" width="14.6640625" style="48" customWidth="1"/>
    <col min="1782" max="1785" width="13.6640625" style="48" customWidth="1"/>
    <col min="1786" max="1789" width="15.6640625" style="48" customWidth="1"/>
    <col min="1790" max="1790" width="22.88671875" style="48" customWidth="1"/>
    <col min="1791" max="1791" width="20.6640625" style="48" customWidth="1"/>
    <col min="1792" max="1792" width="17.6640625" style="48" customWidth="1"/>
    <col min="1793" max="1801" width="14.6640625" style="48" customWidth="1"/>
    <col min="1802" max="2032" width="10.6640625" style="48"/>
    <col min="2033" max="2034" width="15.6640625" style="48" customWidth="1"/>
    <col min="2035" max="2037" width="14.6640625" style="48" customWidth="1"/>
    <col min="2038" max="2041" width="13.6640625" style="48" customWidth="1"/>
    <col min="2042" max="2045" width="15.6640625" style="48" customWidth="1"/>
    <col min="2046" max="2046" width="22.88671875" style="48" customWidth="1"/>
    <col min="2047" max="2047" width="20.6640625" style="48" customWidth="1"/>
    <col min="2048" max="2048" width="17.6640625" style="48" customWidth="1"/>
    <col min="2049" max="2057" width="14.6640625" style="48" customWidth="1"/>
    <col min="2058" max="2288" width="10.6640625" style="48"/>
    <col min="2289" max="2290" width="15.6640625" style="48" customWidth="1"/>
    <col min="2291" max="2293" width="14.6640625" style="48" customWidth="1"/>
    <col min="2294" max="2297" width="13.6640625" style="48" customWidth="1"/>
    <col min="2298" max="2301" width="15.6640625" style="48" customWidth="1"/>
    <col min="2302" max="2302" width="22.88671875" style="48" customWidth="1"/>
    <col min="2303" max="2303" width="20.6640625" style="48" customWidth="1"/>
    <col min="2304" max="2304" width="17.6640625" style="48" customWidth="1"/>
    <col min="2305" max="2313" width="14.6640625" style="48" customWidth="1"/>
    <col min="2314" max="2544" width="10.6640625" style="48"/>
    <col min="2545" max="2546" width="15.6640625" style="48" customWidth="1"/>
    <col min="2547" max="2549" width="14.6640625" style="48" customWidth="1"/>
    <col min="2550" max="2553" width="13.6640625" style="48" customWidth="1"/>
    <col min="2554" max="2557" width="15.6640625" style="48" customWidth="1"/>
    <col min="2558" max="2558" width="22.88671875" style="48" customWidth="1"/>
    <col min="2559" max="2559" width="20.6640625" style="48" customWidth="1"/>
    <col min="2560" max="2560" width="17.6640625" style="48" customWidth="1"/>
    <col min="2561" max="2569" width="14.6640625" style="48" customWidth="1"/>
    <col min="2570" max="2800" width="10.6640625" style="48"/>
    <col min="2801" max="2802" width="15.6640625" style="48" customWidth="1"/>
    <col min="2803" max="2805" width="14.6640625" style="48" customWidth="1"/>
    <col min="2806" max="2809" width="13.6640625" style="48" customWidth="1"/>
    <col min="2810" max="2813" width="15.6640625" style="48" customWidth="1"/>
    <col min="2814" max="2814" width="22.88671875" style="48" customWidth="1"/>
    <col min="2815" max="2815" width="20.6640625" style="48" customWidth="1"/>
    <col min="2816" max="2816" width="17.6640625" style="48" customWidth="1"/>
    <col min="2817" max="2825" width="14.6640625" style="48" customWidth="1"/>
    <col min="2826" max="3056" width="10.6640625" style="48"/>
    <col min="3057" max="3058" width="15.6640625" style="48" customWidth="1"/>
    <col min="3059" max="3061" width="14.6640625" style="48" customWidth="1"/>
    <col min="3062" max="3065" width="13.6640625" style="48" customWidth="1"/>
    <col min="3066" max="3069" width="15.6640625" style="48" customWidth="1"/>
    <col min="3070" max="3070" width="22.88671875" style="48" customWidth="1"/>
    <col min="3071" max="3071" width="20.6640625" style="48" customWidth="1"/>
    <col min="3072" max="3072" width="17.6640625" style="48" customWidth="1"/>
    <col min="3073" max="3081" width="14.6640625" style="48" customWidth="1"/>
    <col min="3082" max="3312" width="10.6640625" style="48"/>
    <col min="3313" max="3314" width="15.6640625" style="48" customWidth="1"/>
    <col min="3315" max="3317" width="14.6640625" style="48" customWidth="1"/>
    <col min="3318" max="3321" width="13.6640625" style="48" customWidth="1"/>
    <col min="3322" max="3325" width="15.6640625" style="48" customWidth="1"/>
    <col min="3326" max="3326" width="22.88671875" style="48" customWidth="1"/>
    <col min="3327" max="3327" width="20.6640625" style="48" customWidth="1"/>
    <col min="3328" max="3328" width="17.6640625" style="48" customWidth="1"/>
    <col min="3329" max="3337" width="14.6640625" style="48" customWidth="1"/>
    <col min="3338" max="3568" width="10.6640625" style="48"/>
    <col min="3569" max="3570" width="15.6640625" style="48" customWidth="1"/>
    <col min="3571" max="3573" width="14.6640625" style="48" customWidth="1"/>
    <col min="3574" max="3577" width="13.6640625" style="48" customWidth="1"/>
    <col min="3578" max="3581" width="15.6640625" style="48" customWidth="1"/>
    <col min="3582" max="3582" width="22.88671875" style="48" customWidth="1"/>
    <col min="3583" max="3583" width="20.6640625" style="48" customWidth="1"/>
    <col min="3584" max="3584" width="17.6640625" style="48" customWidth="1"/>
    <col min="3585" max="3593" width="14.6640625" style="48" customWidth="1"/>
    <col min="3594" max="3824" width="10.6640625" style="48"/>
    <col min="3825" max="3826" width="15.6640625" style="48" customWidth="1"/>
    <col min="3827" max="3829" width="14.6640625" style="48" customWidth="1"/>
    <col min="3830" max="3833" width="13.6640625" style="48" customWidth="1"/>
    <col min="3834" max="3837" width="15.6640625" style="48" customWidth="1"/>
    <col min="3838" max="3838" width="22.88671875" style="48" customWidth="1"/>
    <col min="3839" max="3839" width="20.6640625" style="48" customWidth="1"/>
    <col min="3840" max="3840" width="17.6640625" style="48" customWidth="1"/>
    <col min="3841" max="3849" width="14.6640625" style="48" customWidth="1"/>
    <col min="3850" max="4080" width="10.6640625" style="48"/>
    <col min="4081" max="4082" width="15.6640625" style="48" customWidth="1"/>
    <col min="4083" max="4085" width="14.6640625" style="48" customWidth="1"/>
    <col min="4086" max="4089" width="13.6640625" style="48" customWidth="1"/>
    <col min="4090" max="4093" width="15.6640625" style="48" customWidth="1"/>
    <col min="4094" max="4094" width="22.88671875" style="48" customWidth="1"/>
    <col min="4095" max="4095" width="20.6640625" style="48" customWidth="1"/>
    <col min="4096" max="4096" width="17.6640625" style="48" customWidth="1"/>
    <col min="4097" max="4105" width="14.6640625" style="48" customWidth="1"/>
    <col min="4106" max="4336" width="10.6640625" style="48"/>
    <col min="4337" max="4338" width="15.6640625" style="48" customWidth="1"/>
    <col min="4339" max="4341" width="14.6640625" style="48" customWidth="1"/>
    <col min="4342" max="4345" width="13.6640625" style="48" customWidth="1"/>
    <col min="4346" max="4349" width="15.6640625" style="48" customWidth="1"/>
    <col min="4350" max="4350" width="22.88671875" style="48" customWidth="1"/>
    <col min="4351" max="4351" width="20.6640625" style="48" customWidth="1"/>
    <col min="4352" max="4352" width="17.6640625" style="48" customWidth="1"/>
    <col min="4353" max="4361" width="14.6640625" style="48" customWidth="1"/>
    <col min="4362" max="4592" width="10.6640625" style="48"/>
    <col min="4593" max="4594" width="15.6640625" style="48" customWidth="1"/>
    <col min="4595" max="4597" width="14.6640625" style="48" customWidth="1"/>
    <col min="4598" max="4601" width="13.6640625" style="48" customWidth="1"/>
    <col min="4602" max="4605" width="15.6640625" style="48" customWidth="1"/>
    <col min="4606" max="4606" width="22.88671875" style="48" customWidth="1"/>
    <col min="4607" max="4607" width="20.6640625" style="48" customWidth="1"/>
    <col min="4608" max="4608" width="17.6640625" style="48" customWidth="1"/>
    <col min="4609" max="4617" width="14.6640625" style="48" customWidth="1"/>
    <col min="4618" max="4848" width="10.6640625" style="48"/>
    <col min="4849" max="4850" width="15.6640625" style="48" customWidth="1"/>
    <col min="4851" max="4853" width="14.6640625" style="48" customWidth="1"/>
    <col min="4854" max="4857" width="13.6640625" style="48" customWidth="1"/>
    <col min="4858" max="4861" width="15.6640625" style="48" customWidth="1"/>
    <col min="4862" max="4862" width="22.88671875" style="48" customWidth="1"/>
    <col min="4863" max="4863" width="20.6640625" style="48" customWidth="1"/>
    <col min="4864" max="4864" width="17.6640625" style="48" customWidth="1"/>
    <col min="4865" max="4873" width="14.6640625" style="48" customWidth="1"/>
    <col min="4874" max="5104" width="10.6640625" style="48"/>
    <col min="5105" max="5106" width="15.6640625" style="48" customWidth="1"/>
    <col min="5107" max="5109" width="14.6640625" style="48" customWidth="1"/>
    <col min="5110" max="5113" width="13.6640625" style="48" customWidth="1"/>
    <col min="5114" max="5117" width="15.6640625" style="48" customWidth="1"/>
    <col min="5118" max="5118" width="22.88671875" style="48" customWidth="1"/>
    <col min="5119" max="5119" width="20.6640625" style="48" customWidth="1"/>
    <col min="5120" max="5120" width="17.6640625" style="48" customWidth="1"/>
    <col min="5121" max="5129" width="14.6640625" style="48" customWidth="1"/>
    <col min="5130" max="5360" width="10.6640625" style="48"/>
    <col min="5361" max="5362" width="15.6640625" style="48" customWidth="1"/>
    <col min="5363" max="5365" width="14.6640625" style="48" customWidth="1"/>
    <col min="5366" max="5369" width="13.6640625" style="48" customWidth="1"/>
    <col min="5370" max="5373" width="15.6640625" style="48" customWidth="1"/>
    <col min="5374" max="5374" width="22.88671875" style="48" customWidth="1"/>
    <col min="5375" max="5375" width="20.6640625" style="48" customWidth="1"/>
    <col min="5376" max="5376" width="17.6640625" style="48" customWidth="1"/>
    <col min="5377" max="5385" width="14.6640625" style="48" customWidth="1"/>
    <col min="5386" max="5616" width="10.6640625" style="48"/>
    <col min="5617" max="5618" width="15.6640625" style="48" customWidth="1"/>
    <col min="5619" max="5621" width="14.6640625" style="48" customWidth="1"/>
    <col min="5622" max="5625" width="13.6640625" style="48" customWidth="1"/>
    <col min="5626" max="5629" width="15.6640625" style="48" customWidth="1"/>
    <col min="5630" max="5630" width="22.88671875" style="48" customWidth="1"/>
    <col min="5631" max="5631" width="20.6640625" style="48" customWidth="1"/>
    <col min="5632" max="5632" width="17.6640625" style="48" customWidth="1"/>
    <col min="5633" max="5641" width="14.6640625" style="48" customWidth="1"/>
    <col min="5642" max="5872" width="10.6640625" style="48"/>
    <col min="5873" max="5874" width="15.6640625" style="48" customWidth="1"/>
    <col min="5875" max="5877" width="14.6640625" style="48" customWidth="1"/>
    <col min="5878" max="5881" width="13.6640625" style="48" customWidth="1"/>
    <col min="5882" max="5885" width="15.6640625" style="48" customWidth="1"/>
    <col min="5886" max="5886" width="22.88671875" style="48" customWidth="1"/>
    <col min="5887" max="5887" width="20.6640625" style="48" customWidth="1"/>
    <col min="5888" max="5888" width="17.6640625" style="48" customWidth="1"/>
    <col min="5889" max="5897" width="14.6640625" style="48" customWidth="1"/>
    <col min="5898" max="6128" width="10.6640625" style="48"/>
    <col min="6129" max="6130" width="15.6640625" style="48" customWidth="1"/>
    <col min="6131" max="6133" width="14.6640625" style="48" customWidth="1"/>
    <col min="6134" max="6137" width="13.6640625" style="48" customWidth="1"/>
    <col min="6138" max="6141" width="15.6640625" style="48" customWidth="1"/>
    <col min="6142" max="6142" width="22.88671875" style="48" customWidth="1"/>
    <col min="6143" max="6143" width="20.6640625" style="48" customWidth="1"/>
    <col min="6144" max="6144" width="17.6640625" style="48" customWidth="1"/>
    <col min="6145" max="6153" width="14.6640625" style="48" customWidth="1"/>
    <col min="6154" max="6384" width="10.6640625" style="48"/>
    <col min="6385" max="6386" width="15.6640625" style="48" customWidth="1"/>
    <col min="6387" max="6389" width="14.6640625" style="48" customWidth="1"/>
    <col min="6390" max="6393" width="13.6640625" style="48" customWidth="1"/>
    <col min="6394" max="6397" width="15.6640625" style="48" customWidth="1"/>
    <col min="6398" max="6398" width="22.88671875" style="48" customWidth="1"/>
    <col min="6399" max="6399" width="20.6640625" style="48" customWidth="1"/>
    <col min="6400" max="6400" width="17.6640625" style="48" customWidth="1"/>
    <col min="6401" max="6409" width="14.6640625" style="48" customWidth="1"/>
    <col min="6410" max="6640" width="10.6640625" style="48"/>
    <col min="6641" max="6642" width="15.6640625" style="48" customWidth="1"/>
    <col min="6643" max="6645" width="14.6640625" style="48" customWidth="1"/>
    <col min="6646" max="6649" width="13.6640625" style="48" customWidth="1"/>
    <col min="6650" max="6653" width="15.6640625" style="48" customWidth="1"/>
    <col min="6654" max="6654" width="22.88671875" style="48" customWidth="1"/>
    <col min="6655" max="6655" width="20.6640625" style="48" customWidth="1"/>
    <col min="6656" max="6656" width="17.6640625" style="48" customWidth="1"/>
    <col min="6657" max="6665" width="14.6640625" style="48" customWidth="1"/>
    <col min="6666" max="6896" width="10.6640625" style="48"/>
    <col min="6897" max="6898" width="15.6640625" style="48" customWidth="1"/>
    <col min="6899" max="6901" width="14.6640625" style="48" customWidth="1"/>
    <col min="6902" max="6905" width="13.6640625" style="48" customWidth="1"/>
    <col min="6906" max="6909" width="15.6640625" style="48" customWidth="1"/>
    <col min="6910" max="6910" width="22.88671875" style="48" customWidth="1"/>
    <col min="6911" max="6911" width="20.6640625" style="48" customWidth="1"/>
    <col min="6912" max="6912" width="17.6640625" style="48" customWidth="1"/>
    <col min="6913" max="6921" width="14.6640625" style="48" customWidth="1"/>
    <col min="6922" max="7152" width="10.6640625" style="48"/>
    <col min="7153" max="7154" width="15.6640625" style="48" customWidth="1"/>
    <col min="7155" max="7157" width="14.6640625" style="48" customWidth="1"/>
    <col min="7158" max="7161" width="13.6640625" style="48" customWidth="1"/>
    <col min="7162" max="7165" width="15.6640625" style="48" customWidth="1"/>
    <col min="7166" max="7166" width="22.88671875" style="48" customWidth="1"/>
    <col min="7167" max="7167" width="20.6640625" style="48" customWidth="1"/>
    <col min="7168" max="7168" width="17.6640625" style="48" customWidth="1"/>
    <col min="7169" max="7177" width="14.6640625" style="48" customWidth="1"/>
    <col min="7178" max="7408" width="10.6640625" style="48"/>
    <col min="7409" max="7410" width="15.6640625" style="48" customWidth="1"/>
    <col min="7411" max="7413" width="14.6640625" style="48" customWidth="1"/>
    <col min="7414" max="7417" width="13.6640625" style="48" customWidth="1"/>
    <col min="7418" max="7421" width="15.6640625" style="48" customWidth="1"/>
    <col min="7422" max="7422" width="22.88671875" style="48" customWidth="1"/>
    <col min="7423" max="7423" width="20.6640625" style="48" customWidth="1"/>
    <col min="7424" max="7424" width="17.6640625" style="48" customWidth="1"/>
    <col min="7425" max="7433" width="14.6640625" style="48" customWidth="1"/>
    <col min="7434" max="7664" width="10.6640625" style="48"/>
    <col min="7665" max="7666" width="15.6640625" style="48" customWidth="1"/>
    <col min="7667" max="7669" width="14.6640625" style="48" customWidth="1"/>
    <col min="7670" max="7673" width="13.6640625" style="48" customWidth="1"/>
    <col min="7674" max="7677" width="15.6640625" style="48" customWidth="1"/>
    <col min="7678" max="7678" width="22.88671875" style="48" customWidth="1"/>
    <col min="7679" max="7679" width="20.6640625" style="48" customWidth="1"/>
    <col min="7680" max="7680" width="17.6640625" style="48" customWidth="1"/>
    <col min="7681" max="7689" width="14.6640625" style="48" customWidth="1"/>
    <col min="7690" max="7920" width="10.6640625" style="48"/>
    <col min="7921" max="7922" width="15.6640625" style="48" customWidth="1"/>
    <col min="7923" max="7925" width="14.6640625" style="48" customWidth="1"/>
    <col min="7926" max="7929" width="13.6640625" style="48" customWidth="1"/>
    <col min="7930" max="7933" width="15.6640625" style="48" customWidth="1"/>
    <col min="7934" max="7934" width="22.88671875" style="48" customWidth="1"/>
    <col min="7935" max="7935" width="20.6640625" style="48" customWidth="1"/>
    <col min="7936" max="7936" width="17.6640625" style="48" customWidth="1"/>
    <col min="7937" max="7945" width="14.6640625" style="48" customWidth="1"/>
    <col min="7946" max="8176" width="10.6640625" style="48"/>
    <col min="8177" max="8178" width="15.6640625" style="48" customWidth="1"/>
    <col min="8179" max="8181" width="14.6640625" style="48" customWidth="1"/>
    <col min="8182" max="8185" width="13.6640625" style="48" customWidth="1"/>
    <col min="8186" max="8189" width="15.6640625" style="48" customWidth="1"/>
    <col min="8190" max="8190" width="22.88671875" style="48" customWidth="1"/>
    <col min="8191" max="8191" width="20.6640625" style="48" customWidth="1"/>
    <col min="8192" max="8192" width="17.6640625" style="48" customWidth="1"/>
    <col min="8193" max="8201" width="14.6640625" style="48" customWidth="1"/>
    <col min="8202" max="8432" width="10.6640625" style="48"/>
    <col min="8433" max="8434" width="15.6640625" style="48" customWidth="1"/>
    <col min="8435" max="8437" width="14.6640625" style="48" customWidth="1"/>
    <col min="8438" max="8441" width="13.6640625" style="48" customWidth="1"/>
    <col min="8442" max="8445" width="15.6640625" style="48" customWidth="1"/>
    <col min="8446" max="8446" width="22.88671875" style="48" customWidth="1"/>
    <col min="8447" max="8447" width="20.6640625" style="48" customWidth="1"/>
    <col min="8448" max="8448" width="17.6640625" style="48" customWidth="1"/>
    <col min="8449" max="8457" width="14.6640625" style="48" customWidth="1"/>
    <col min="8458" max="8688" width="10.6640625" style="48"/>
    <col min="8689" max="8690" width="15.6640625" style="48" customWidth="1"/>
    <col min="8691" max="8693" width="14.6640625" style="48" customWidth="1"/>
    <col min="8694" max="8697" width="13.6640625" style="48" customWidth="1"/>
    <col min="8698" max="8701" width="15.6640625" style="48" customWidth="1"/>
    <col min="8702" max="8702" width="22.88671875" style="48" customWidth="1"/>
    <col min="8703" max="8703" width="20.6640625" style="48" customWidth="1"/>
    <col min="8704" max="8704" width="17.6640625" style="48" customWidth="1"/>
    <col min="8705" max="8713" width="14.6640625" style="48" customWidth="1"/>
    <col min="8714" max="8944" width="10.6640625" style="48"/>
    <col min="8945" max="8946" width="15.6640625" style="48" customWidth="1"/>
    <col min="8947" max="8949" width="14.6640625" style="48" customWidth="1"/>
    <col min="8950" max="8953" width="13.6640625" style="48" customWidth="1"/>
    <col min="8954" max="8957" width="15.6640625" style="48" customWidth="1"/>
    <col min="8958" max="8958" width="22.88671875" style="48" customWidth="1"/>
    <col min="8959" max="8959" width="20.6640625" style="48" customWidth="1"/>
    <col min="8960" max="8960" width="17.6640625" style="48" customWidth="1"/>
    <col min="8961" max="8969" width="14.6640625" style="48" customWidth="1"/>
    <col min="8970" max="9200" width="10.6640625" style="48"/>
    <col min="9201" max="9202" width="15.6640625" style="48" customWidth="1"/>
    <col min="9203" max="9205" width="14.6640625" style="48" customWidth="1"/>
    <col min="9206" max="9209" width="13.6640625" style="48" customWidth="1"/>
    <col min="9210" max="9213" width="15.6640625" style="48" customWidth="1"/>
    <col min="9214" max="9214" width="22.88671875" style="48" customWidth="1"/>
    <col min="9215" max="9215" width="20.6640625" style="48" customWidth="1"/>
    <col min="9216" max="9216" width="17.6640625" style="48" customWidth="1"/>
    <col min="9217" max="9225" width="14.6640625" style="48" customWidth="1"/>
    <col min="9226" max="9456" width="10.6640625" style="48"/>
    <col min="9457" max="9458" width="15.6640625" style="48" customWidth="1"/>
    <col min="9459" max="9461" width="14.6640625" style="48" customWidth="1"/>
    <col min="9462" max="9465" width="13.6640625" style="48" customWidth="1"/>
    <col min="9466" max="9469" width="15.6640625" style="48" customWidth="1"/>
    <col min="9470" max="9470" width="22.88671875" style="48" customWidth="1"/>
    <col min="9471" max="9471" width="20.6640625" style="48" customWidth="1"/>
    <col min="9472" max="9472" width="17.6640625" style="48" customWidth="1"/>
    <col min="9473" max="9481" width="14.6640625" style="48" customWidth="1"/>
    <col min="9482" max="9712" width="10.6640625" style="48"/>
    <col min="9713" max="9714" width="15.6640625" style="48" customWidth="1"/>
    <col min="9715" max="9717" width="14.6640625" style="48" customWidth="1"/>
    <col min="9718" max="9721" width="13.6640625" style="48" customWidth="1"/>
    <col min="9722" max="9725" width="15.6640625" style="48" customWidth="1"/>
    <col min="9726" max="9726" width="22.88671875" style="48" customWidth="1"/>
    <col min="9727" max="9727" width="20.6640625" style="48" customWidth="1"/>
    <col min="9728" max="9728" width="17.6640625" style="48" customWidth="1"/>
    <col min="9729" max="9737" width="14.6640625" style="48" customWidth="1"/>
    <col min="9738" max="9968" width="10.6640625" style="48"/>
    <col min="9969" max="9970" width="15.6640625" style="48" customWidth="1"/>
    <col min="9971" max="9973" width="14.6640625" style="48" customWidth="1"/>
    <col min="9974" max="9977" width="13.6640625" style="48" customWidth="1"/>
    <col min="9978" max="9981" width="15.6640625" style="48" customWidth="1"/>
    <col min="9982" max="9982" width="22.88671875" style="48" customWidth="1"/>
    <col min="9983" max="9983" width="20.6640625" style="48" customWidth="1"/>
    <col min="9984" max="9984" width="17.6640625" style="48" customWidth="1"/>
    <col min="9985" max="9993" width="14.6640625" style="48" customWidth="1"/>
    <col min="9994" max="10224" width="10.6640625" style="48"/>
    <col min="10225" max="10226" width="15.6640625" style="48" customWidth="1"/>
    <col min="10227" max="10229" width="14.6640625" style="48" customWidth="1"/>
    <col min="10230" max="10233" width="13.6640625" style="48" customWidth="1"/>
    <col min="10234" max="10237" width="15.6640625" style="48" customWidth="1"/>
    <col min="10238" max="10238" width="22.88671875" style="48" customWidth="1"/>
    <col min="10239" max="10239" width="20.6640625" style="48" customWidth="1"/>
    <col min="10240" max="10240" width="17.6640625" style="48" customWidth="1"/>
    <col min="10241" max="10249" width="14.6640625" style="48" customWidth="1"/>
    <col min="10250" max="10480" width="10.6640625" style="48"/>
    <col min="10481" max="10482" width="15.6640625" style="48" customWidth="1"/>
    <col min="10483" max="10485" width="14.6640625" style="48" customWidth="1"/>
    <col min="10486" max="10489" width="13.6640625" style="48" customWidth="1"/>
    <col min="10490" max="10493" width="15.6640625" style="48" customWidth="1"/>
    <col min="10494" max="10494" width="22.88671875" style="48" customWidth="1"/>
    <col min="10495" max="10495" width="20.6640625" style="48" customWidth="1"/>
    <col min="10496" max="10496" width="17.6640625" style="48" customWidth="1"/>
    <col min="10497" max="10505" width="14.6640625" style="48" customWidth="1"/>
    <col min="10506" max="10736" width="10.6640625" style="48"/>
    <col min="10737" max="10738" width="15.6640625" style="48" customWidth="1"/>
    <col min="10739" max="10741" width="14.6640625" style="48" customWidth="1"/>
    <col min="10742" max="10745" width="13.6640625" style="48" customWidth="1"/>
    <col min="10746" max="10749" width="15.6640625" style="48" customWidth="1"/>
    <col min="10750" max="10750" width="22.88671875" style="48" customWidth="1"/>
    <col min="10751" max="10751" width="20.6640625" style="48" customWidth="1"/>
    <col min="10752" max="10752" width="17.6640625" style="48" customWidth="1"/>
    <col min="10753" max="10761" width="14.6640625" style="48" customWidth="1"/>
    <col min="10762" max="10992" width="10.6640625" style="48"/>
    <col min="10993" max="10994" width="15.6640625" style="48" customWidth="1"/>
    <col min="10995" max="10997" width="14.6640625" style="48" customWidth="1"/>
    <col min="10998" max="11001" width="13.6640625" style="48" customWidth="1"/>
    <col min="11002" max="11005" width="15.6640625" style="48" customWidth="1"/>
    <col min="11006" max="11006" width="22.88671875" style="48" customWidth="1"/>
    <col min="11007" max="11007" width="20.6640625" style="48" customWidth="1"/>
    <col min="11008" max="11008" width="17.6640625" style="48" customWidth="1"/>
    <col min="11009" max="11017" width="14.6640625" style="48" customWidth="1"/>
    <col min="11018" max="11248" width="10.6640625" style="48"/>
    <col min="11249" max="11250" width="15.6640625" style="48" customWidth="1"/>
    <col min="11251" max="11253" width="14.6640625" style="48" customWidth="1"/>
    <col min="11254" max="11257" width="13.6640625" style="48" customWidth="1"/>
    <col min="11258" max="11261" width="15.6640625" style="48" customWidth="1"/>
    <col min="11262" max="11262" width="22.88671875" style="48" customWidth="1"/>
    <col min="11263" max="11263" width="20.6640625" style="48" customWidth="1"/>
    <col min="11264" max="11264" width="17.6640625" style="48" customWidth="1"/>
    <col min="11265" max="11273" width="14.6640625" style="48" customWidth="1"/>
    <col min="11274" max="11504" width="10.6640625" style="48"/>
    <col min="11505" max="11506" width="15.6640625" style="48" customWidth="1"/>
    <col min="11507" max="11509" width="14.6640625" style="48" customWidth="1"/>
    <col min="11510" max="11513" width="13.6640625" style="48" customWidth="1"/>
    <col min="11514" max="11517" width="15.6640625" style="48" customWidth="1"/>
    <col min="11518" max="11518" width="22.88671875" style="48" customWidth="1"/>
    <col min="11519" max="11519" width="20.6640625" style="48" customWidth="1"/>
    <col min="11520" max="11520" width="17.6640625" style="48" customWidth="1"/>
    <col min="11521" max="11529" width="14.6640625" style="48" customWidth="1"/>
    <col min="11530" max="11760" width="10.6640625" style="48"/>
    <col min="11761" max="11762" width="15.6640625" style="48" customWidth="1"/>
    <col min="11763" max="11765" width="14.6640625" style="48" customWidth="1"/>
    <col min="11766" max="11769" width="13.6640625" style="48" customWidth="1"/>
    <col min="11770" max="11773" width="15.6640625" style="48" customWidth="1"/>
    <col min="11774" max="11774" width="22.88671875" style="48" customWidth="1"/>
    <col min="11775" max="11775" width="20.6640625" style="48" customWidth="1"/>
    <col min="11776" max="11776" width="17.6640625" style="48" customWidth="1"/>
    <col min="11777" max="11785" width="14.6640625" style="48" customWidth="1"/>
    <col min="11786" max="12016" width="10.6640625" style="48"/>
    <col min="12017" max="12018" width="15.6640625" style="48" customWidth="1"/>
    <col min="12019" max="12021" width="14.6640625" style="48" customWidth="1"/>
    <col min="12022" max="12025" width="13.6640625" style="48" customWidth="1"/>
    <col min="12026" max="12029" width="15.6640625" style="48" customWidth="1"/>
    <col min="12030" max="12030" width="22.88671875" style="48" customWidth="1"/>
    <col min="12031" max="12031" width="20.6640625" style="48" customWidth="1"/>
    <col min="12032" max="12032" width="17.6640625" style="48" customWidth="1"/>
    <col min="12033" max="12041" width="14.6640625" style="48" customWidth="1"/>
    <col min="12042" max="12272" width="10.6640625" style="48"/>
    <col min="12273" max="12274" width="15.6640625" style="48" customWidth="1"/>
    <col min="12275" max="12277" width="14.6640625" style="48" customWidth="1"/>
    <col min="12278" max="12281" width="13.6640625" style="48" customWidth="1"/>
    <col min="12282" max="12285" width="15.6640625" style="48" customWidth="1"/>
    <col min="12286" max="12286" width="22.88671875" style="48" customWidth="1"/>
    <col min="12287" max="12287" width="20.6640625" style="48" customWidth="1"/>
    <col min="12288" max="12288" width="17.6640625" style="48" customWidth="1"/>
    <col min="12289" max="12297" width="14.6640625" style="48" customWidth="1"/>
    <col min="12298" max="12528" width="10.6640625" style="48"/>
    <col min="12529" max="12530" width="15.6640625" style="48" customWidth="1"/>
    <col min="12531" max="12533" width="14.6640625" style="48" customWidth="1"/>
    <col min="12534" max="12537" width="13.6640625" style="48" customWidth="1"/>
    <col min="12538" max="12541" width="15.6640625" style="48" customWidth="1"/>
    <col min="12542" max="12542" width="22.88671875" style="48" customWidth="1"/>
    <col min="12543" max="12543" width="20.6640625" style="48" customWidth="1"/>
    <col min="12544" max="12544" width="17.6640625" style="48" customWidth="1"/>
    <col min="12545" max="12553" width="14.6640625" style="48" customWidth="1"/>
    <col min="12554" max="12784" width="10.6640625" style="48"/>
    <col min="12785" max="12786" width="15.6640625" style="48" customWidth="1"/>
    <col min="12787" max="12789" width="14.6640625" style="48" customWidth="1"/>
    <col min="12790" max="12793" width="13.6640625" style="48" customWidth="1"/>
    <col min="12794" max="12797" width="15.6640625" style="48" customWidth="1"/>
    <col min="12798" max="12798" width="22.88671875" style="48" customWidth="1"/>
    <col min="12799" max="12799" width="20.6640625" style="48" customWidth="1"/>
    <col min="12800" max="12800" width="17.6640625" style="48" customWidth="1"/>
    <col min="12801" max="12809" width="14.6640625" style="48" customWidth="1"/>
    <col min="12810" max="13040" width="10.6640625" style="48"/>
    <col min="13041" max="13042" width="15.6640625" style="48" customWidth="1"/>
    <col min="13043" max="13045" width="14.6640625" style="48" customWidth="1"/>
    <col min="13046" max="13049" width="13.6640625" style="48" customWidth="1"/>
    <col min="13050" max="13053" width="15.6640625" style="48" customWidth="1"/>
    <col min="13054" max="13054" width="22.88671875" style="48" customWidth="1"/>
    <col min="13055" max="13055" width="20.6640625" style="48" customWidth="1"/>
    <col min="13056" max="13056" width="17.6640625" style="48" customWidth="1"/>
    <col min="13057" max="13065" width="14.6640625" style="48" customWidth="1"/>
    <col min="13066" max="13296" width="10.6640625" style="48"/>
    <col min="13297" max="13298" width="15.6640625" style="48" customWidth="1"/>
    <col min="13299" max="13301" width="14.6640625" style="48" customWidth="1"/>
    <col min="13302" max="13305" width="13.6640625" style="48" customWidth="1"/>
    <col min="13306" max="13309" width="15.6640625" style="48" customWidth="1"/>
    <col min="13310" max="13310" width="22.88671875" style="48" customWidth="1"/>
    <col min="13311" max="13311" width="20.6640625" style="48" customWidth="1"/>
    <col min="13312" max="13312" width="17.6640625" style="48" customWidth="1"/>
    <col min="13313" max="13321" width="14.6640625" style="48" customWidth="1"/>
    <col min="13322" max="13552" width="10.6640625" style="48"/>
    <col min="13553" max="13554" width="15.6640625" style="48" customWidth="1"/>
    <col min="13555" max="13557" width="14.6640625" style="48" customWidth="1"/>
    <col min="13558" max="13561" width="13.6640625" style="48" customWidth="1"/>
    <col min="13562" max="13565" width="15.6640625" style="48" customWidth="1"/>
    <col min="13566" max="13566" width="22.88671875" style="48" customWidth="1"/>
    <col min="13567" max="13567" width="20.6640625" style="48" customWidth="1"/>
    <col min="13568" max="13568" width="17.6640625" style="48" customWidth="1"/>
    <col min="13569" max="13577" width="14.6640625" style="48" customWidth="1"/>
    <col min="13578" max="13808" width="10.6640625" style="48"/>
    <col min="13809" max="13810" width="15.6640625" style="48" customWidth="1"/>
    <col min="13811" max="13813" width="14.6640625" style="48" customWidth="1"/>
    <col min="13814" max="13817" width="13.6640625" style="48" customWidth="1"/>
    <col min="13818" max="13821" width="15.6640625" style="48" customWidth="1"/>
    <col min="13822" max="13822" width="22.88671875" style="48" customWidth="1"/>
    <col min="13823" max="13823" width="20.6640625" style="48" customWidth="1"/>
    <col min="13824" max="13824" width="17.6640625" style="48" customWidth="1"/>
    <col min="13825" max="13833" width="14.6640625" style="48" customWidth="1"/>
    <col min="13834" max="14064" width="10.6640625" style="48"/>
    <col min="14065" max="14066" width="15.6640625" style="48" customWidth="1"/>
    <col min="14067" max="14069" width="14.6640625" style="48" customWidth="1"/>
    <col min="14070" max="14073" width="13.6640625" style="48" customWidth="1"/>
    <col min="14074" max="14077" width="15.6640625" style="48" customWidth="1"/>
    <col min="14078" max="14078" width="22.88671875" style="48" customWidth="1"/>
    <col min="14079" max="14079" width="20.6640625" style="48" customWidth="1"/>
    <col min="14080" max="14080" width="17.6640625" style="48" customWidth="1"/>
    <col min="14081" max="14089" width="14.6640625" style="48" customWidth="1"/>
    <col min="14090" max="14320" width="10.6640625" style="48"/>
    <col min="14321" max="14322" width="15.6640625" style="48" customWidth="1"/>
    <col min="14323" max="14325" width="14.6640625" style="48" customWidth="1"/>
    <col min="14326" max="14329" width="13.6640625" style="48" customWidth="1"/>
    <col min="14330" max="14333" width="15.6640625" style="48" customWidth="1"/>
    <col min="14334" max="14334" width="22.88671875" style="48" customWidth="1"/>
    <col min="14335" max="14335" width="20.6640625" style="48" customWidth="1"/>
    <col min="14336" max="14336" width="17.6640625" style="48" customWidth="1"/>
    <col min="14337" max="14345" width="14.6640625" style="48" customWidth="1"/>
    <col min="14346" max="14576" width="10.6640625" style="48"/>
    <col min="14577" max="14578" width="15.6640625" style="48" customWidth="1"/>
    <col min="14579" max="14581" width="14.6640625" style="48" customWidth="1"/>
    <col min="14582" max="14585" width="13.6640625" style="48" customWidth="1"/>
    <col min="14586" max="14589" width="15.6640625" style="48" customWidth="1"/>
    <col min="14590" max="14590" width="22.88671875" style="48" customWidth="1"/>
    <col min="14591" max="14591" width="20.6640625" style="48" customWidth="1"/>
    <col min="14592" max="14592" width="17.6640625" style="48" customWidth="1"/>
    <col min="14593" max="14601" width="14.6640625" style="48" customWidth="1"/>
    <col min="14602" max="14832" width="10.6640625" style="48"/>
    <col min="14833" max="14834" width="15.6640625" style="48" customWidth="1"/>
    <col min="14835" max="14837" width="14.6640625" style="48" customWidth="1"/>
    <col min="14838" max="14841" width="13.6640625" style="48" customWidth="1"/>
    <col min="14842" max="14845" width="15.6640625" style="48" customWidth="1"/>
    <col min="14846" max="14846" width="22.88671875" style="48" customWidth="1"/>
    <col min="14847" max="14847" width="20.6640625" style="48" customWidth="1"/>
    <col min="14848" max="14848" width="17.6640625" style="48" customWidth="1"/>
    <col min="14849" max="14857" width="14.6640625" style="48" customWidth="1"/>
    <col min="14858" max="15088" width="10.6640625" style="48"/>
    <col min="15089" max="15090" width="15.6640625" style="48" customWidth="1"/>
    <col min="15091" max="15093" width="14.6640625" style="48" customWidth="1"/>
    <col min="15094" max="15097" width="13.6640625" style="48" customWidth="1"/>
    <col min="15098" max="15101" width="15.6640625" style="48" customWidth="1"/>
    <col min="15102" max="15102" width="22.88671875" style="48" customWidth="1"/>
    <col min="15103" max="15103" width="20.6640625" style="48" customWidth="1"/>
    <col min="15104" max="15104" width="17.6640625" style="48" customWidth="1"/>
    <col min="15105" max="15113" width="14.6640625" style="48" customWidth="1"/>
    <col min="15114" max="15344" width="10.6640625" style="48"/>
    <col min="15345" max="15346" width="15.6640625" style="48" customWidth="1"/>
    <col min="15347" max="15349" width="14.6640625" style="48" customWidth="1"/>
    <col min="15350" max="15353" width="13.6640625" style="48" customWidth="1"/>
    <col min="15354" max="15357" width="15.6640625" style="48" customWidth="1"/>
    <col min="15358" max="15358" width="22.88671875" style="48" customWidth="1"/>
    <col min="15359" max="15359" width="20.6640625" style="48" customWidth="1"/>
    <col min="15360" max="15360" width="17.6640625" style="48" customWidth="1"/>
    <col min="15361" max="15369" width="14.6640625" style="48" customWidth="1"/>
    <col min="15370" max="15600" width="10.6640625" style="48"/>
    <col min="15601" max="15602" width="15.6640625" style="48" customWidth="1"/>
    <col min="15603" max="15605" width="14.6640625" style="48" customWidth="1"/>
    <col min="15606" max="15609" width="13.6640625" style="48" customWidth="1"/>
    <col min="15610" max="15613" width="15.6640625" style="48" customWidth="1"/>
    <col min="15614" max="15614" width="22.88671875" style="48" customWidth="1"/>
    <col min="15615" max="15615" width="20.6640625" style="48" customWidth="1"/>
    <col min="15616" max="15616" width="17.6640625" style="48" customWidth="1"/>
    <col min="15617" max="15625" width="14.6640625" style="48" customWidth="1"/>
    <col min="15626" max="15856" width="10.6640625" style="48"/>
    <col min="15857" max="15858" width="15.6640625" style="48" customWidth="1"/>
    <col min="15859" max="15861" width="14.6640625" style="48" customWidth="1"/>
    <col min="15862" max="15865" width="13.6640625" style="48" customWidth="1"/>
    <col min="15866" max="15869" width="15.6640625" style="48" customWidth="1"/>
    <col min="15870" max="15870" width="22.88671875" style="48" customWidth="1"/>
    <col min="15871" max="15871" width="20.6640625" style="48" customWidth="1"/>
    <col min="15872" max="15872" width="17.6640625" style="48" customWidth="1"/>
    <col min="15873" max="15881" width="14.6640625" style="48" customWidth="1"/>
    <col min="15882" max="16112" width="10.6640625" style="48"/>
    <col min="16113" max="16114" width="15.6640625" style="48" customWidth="1"/>
    <col min="16115" max="16117" width="14.6640625" style="48" customWidth="1"/>
    <col min="16118" max="16121" width="13.6640625" style="48" customWidth="1"/>
    <col min="16122" max="16125" width="15.6640625" style="48" customWidth="1"/>
    <col min="16126" max="16126" width="22.88671875" style="48" customWidth="1"/>
    <col min="16127" max="16127" width="20.6640625" style="48" customWidth="1"/>
    <col min="16128" max="16128" width="17.6640625" style="48" customWidth="1"/>
    <col min="16129" max="16137" width="14.6640625" style="48" customWidth="1"/>
    <col min="16138" max="16384" width="10.6640625" style="48"/>
  </cols>
  <sheetData>
    <row r="1" spans="1:27" ht="25.5" customHeight="1" x14ac:dyDescent="0.3">
      <c r="AA1" s="38"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5">
      <c r="A6" s="161"/>
      <c r="B6" s="161"/>
      <c r="C6" s="161"/>
      <c r="D6" s="161"/>
      <c r="E6" s="161"/>
      <c r="F6" s="161"/>
      <c r="G6" s="161"/>
      <c r="H6" s="161"/>
      <c r="I6" s="161"/>
      <c r="J6" s="161"/>
      <c r="K6" s="161"/>
      <c r="L6" s="161"/>
      <c r="M6" s="161"/>
      <c r="N6" s="161"/>
      <c r="O6" s="161"/>
      <c r="P6" s="161"/>
      <c r="Q6" s="161"/>
      <c r="R6" s="161"/>
      <c r="S6" s="161"/>
      <c r="T6" s="161"/>
    </row>
    <row r="7" spans="1:27" s="11" customFormat="1" ht="17.399999999999999" x14ac:dyDescent="0.25">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432" t="str">
        <f>'1. паспорт местоположение'!A9</f>
        <v>Акционерное общество "Россети Янтарь"</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5">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432" t="str">
        <f>'1. паспорт местоположение'!A12</f>
        <v>N_22-0715</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5">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12" x14ac:dyDescent="0.25">
      <c r="E15" s="432" t="str">
        <f>'1. паспорт местоположение'!A15</f>
        <v>Переустройство ВЛ 0,4 кВ Л-2 от ТП 55-05 (инв.№ 511409607) г. Зеленоградск, ул. Сибирякова Зеленоградский ГО</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5">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3">
      <c r="A19" s="456" t="s">
        <v>492</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56" customFormat="1" ht="21" customHeight="1" x14ac:dyDescent="0.3"/>
    <row r="21" spans="1:27" ht="15.75" customHeight="1" x14ac:dyDescent="0.3">
      <c r="A21" s="460" t="s">
        <v>3</v>
      </c>
      <c r="B21" s="463" t="s">
        <v>499</v>
      </c>
      <c r="C21" s="464"/>
      <c r="D21" s="463" t="s">
        <v>501</v>
      </c>
      <c r="E21" s="464"/>
      <c r="F21" s="453" t="s">
        <v>88</v>
      </c>
      <c r="G21" s="455"/>
      <c r="H21" s="455"/>
      <c r="I21" s="454"/>
      <c r="J21" s="460" t="s">
        <v>502</v>
      </c>
      <c r="K21" s="463" t="s">
        <v>503</v>
      </c>
      <c r="L21" s="464"/>
      <c r="M21" s="463" t="s">
        <v>504</v>
      </c>
      <c r="N21" s="464"/>
      <c r="O21" s="463" t="s">
        <v>491</v>
      </c>
      <c r="P21" s="464"/>
      <c r="Q21" s="463" t="s">
        <v>121</v>
      </c>
      <c r="R21" s="464"/>
      <c r="S21" s="460" t="s">
        <v>120</v>
      </c>
      <c r="T21" s="460" t="s">
        <v>505</v>
      </c>
      <c r="U21" s="460" t="s">
        <v>500</v>
      </c>
      <c r="V21" s="463" t="s">
        <v>119</v>
      </c>
      <c r="W21" s="464"/>
      <c r="X21" s="453" t="s">
        <v>111</v>
      </c>
      <c r="Y21" s="455"/>
      <c r="Z21" s="453" t="s">
        <v>110</v>
      </c>
      <c r="AA21" s="455"/>
    </row>
    <row r="22" spans="1:27" ht="216" customHeight="1" x14ac:dyDescent="0.3">
      <c r="A22" s="461"/>
      <c r="B22" s="465"/>
      <c r="C22" s="466"/>
      <c r="D22" s="465"/>
      <c r="E22" s="466"/>
      <c r="F22" s="453" t="s">
        <v>118</v>
      </c>
      <c r="G22" s="454"/>
      <c r="H22" s="453" t="s">
        <v>117</v>
      </c>
      <c r="I22" s="454"/>
      <c r="J22" s="462"/>
      <c r="K22" s="465"/>
      <c r="L22" s="466"/>
      <c r="M22" s="465"/>
      <c r="N22" s="466"/>
      <c r="O22" s="465"/>
      <c r="P22" s="466"/>
      <c r="Q22" s="465"/>
      <c r="R22" s="466"/>
      <c r="S22" s="462"/>
      <c r="T22" s="462"/>
      <c r="U22" s="462"/>
      <c r="V22" s="465"/>
      <c r="W22" s="466"/>
      <c r="X22" s="109" t="s">
        <v>109</v>
      </c>
      <c r="Y22" s="109" t="s">
        <v>489</v>
      </c>
      <c r="Z22" s="109" t="s">
        <v>108</v>
      </c>
      <c r="AA22" s="109" t="s">
        <v>107</v>
      </c>
    </row>
    <row r="23" spans="1:27" ht="60" customHeight="1" x14ac:dyDescent="0.3">
      <c r="A23" s="462"/>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3">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3">
      <c r="A25" s="458">
        <v>1</v>
      </c>
      <c r="B25" s="458" t="s">
        <v>684</v>
      </c>
      <c r="C25" s="458" t="s">
        <v>685</v>
      </c>
      <c r="D25" s="458" t="s">
        <v>686</v>
      </c>
      <c r="E25" s="382" t="s">
        <v>687</v>
      </c>
      <c r="F25" s="458">
        <v>0.4</v>
      </c>
      <c r="G25" s="458">
        <v>0.4</v>
      </c>
      <c r="H25" s="458">
        <v>0.4</v>
      </c>
      <c r="I25" s="458">
        <v>0.4</v>
      </c>
      <c r="J25" s="458" t="s">
        <v>636</v>
      </c>
      <c r="K25" s="458">
        <v>1</v>
      </c>
      <c r="L25" s="458">
        <v>1</v>
      </c>
      <c r="M25" s="458">
        <v>50</v>
      </c>
      <c r="N25" s="340">
        <v>70</v>
      </c>
      <c r="O25" s="458" t="s">
        <v>640</v>
      </c>
      <c r="P25" s="458" t="s">
        <v>637</v>
      </c>
      <c r="Q25" s="458">
        <v>2.5000000000000001E-2</v>
      </c>
      <c r="R25" s="385">
        <v>0.01</v>
      </c>
      <c r="S25" s="458" t="s">
        <v>373</v>
      </c>
      <c r="T25" s="458" t="s">
        <v>373</v>
      </c>
      <c r="U25" s="458" t="s">
        <v>373</v>
      </c>
      <c r="V25" s="458" t="s">
        <v>678</v>
      </c>
      <c r="W25" s="458" t="s">
        <v>674</v>
      </c>
      <c r="X25" s="458" t="s">
        <v>373</v>
      </c>
      <c r="Y25" s="458" t="s">
        <v>373</v>
      </c>
      <c r="Z25" s="458" t="s">
        <v>373</v>
      </c>
      <c r="AA25" s="458" t="s">
        <v>373</v>
      </c>
    </row>
    <row r="26" spans="1:27" s="56" customFormat="1" x14ac:dyDescent="0.3">
      <c r="A26" s="459"/>
      <c r="B26" s="459"/>
      <c r="C26" s="459"/>
      <c r="D26" s="459"/>
      <c r="E26" s="382" t="s">
        <v>688</v>
      </c>
      <c r="F26" s="459"/>
      <c r="G26" s="459"/>
      <c r="H26" s="459"/>
      <c r="I26" s="459"/>
      <c r="J26" s="459"/>
      <c r="K26" s="459"/>
      <c r="L26" s="459"/>
      <c r="M26" s="459"/>
      <c r="N26" s="340">
        <v>35</v>
      </c>
      <c r="O26" s="459" t="s">
        <v>640</v>
      </c>
      <c r="P26" s="459" t="s">
        <v>637</v>
      </c>
      <c r="Q26" s="459"/>
      <c r="R26" s="385">
        <v>7.0000000000000007E-2</v>
      </c>
      <c r="S26" s="459" t="s">
        <v>373</v>
      </c>
      <c r="T26" s="459" t="s">
        <v>373</v>
      </c>
      <c r="U26" s="459" t="s">
        <v>373</v>
      </c>
      <c r="V26" s="459" t="s">
        <v>678</v>
      </c>
      <c r="W26" s="459" t="s">
        <v>674</v>
      </c>
      <c r="X26" s="459" t="s">
        <v>373</v>
      </c>
      <c r="Y26" s="459" t="s">
        <v>373</v>
      </c>
      <c r="Z26" s="459" t="s">
        <v>373</v>
      </c>
      <c r="AA26" s="459" t="s">
        <v>373</v>
      </c>
    </row>
    <row r="27" spans="1:27" x14ac:dyDescent="0.3">
      <c r="Q27" s="48">
        <f>SUM(Q25:Q26)</f>
        <v>2.5000000000000001E-2</v>
      </c>
      <c r="R27" s="48">
        <f>SUM(R25:R26)</f>
        <v>0.08</v>
      </c>
      <c r="S27" s="48">
        <f>R27-Q27</f>
        <v>5.5E-2</v>
      </c>
    </row>
  </sheetData>
  <mergeCells count="51">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B25:B26"/>
    <mergeCell ref="A25:A26"/>
    <mergeCell ref="C25:C26"/>
    <mergeCell ref="D25:D26"/>
    <mergeCell ref="F25:F26"/>
    <mergeCell ref="G25:G26"/>
    <mergeCell ref="H25:H26"/>
    <mergeCell ref="I25:I26"/>
    <mergeCell ref="J25:J26"/>
    <mergeCell ref="K25:K26"/>
    <mergeCell ref="X25:X26"/>
    <mergeCell ref="Y25:Y26"/>
    <mergeCell ref="Z25:Z26"/>
    <mergeCell ref="AA25:AA26"/>
    <mergeCell ref="L25:L26"/>
    <mergeCell ref="M25:M26"/>
    <mergeCell ref="O25:O26"/>
    <mergeCell ref="P25:P26"/>
    <mergeCell ref="Q25:Q26"/>
    <mergeCell ref="S25:S26"/>
    <mergeCell ref="T25:T26"/>
    <mergeCell ref="U25:U26"/>
    <mergeCell ref="V25:V26"/>
    <mergeCell ref="W25:W26"/>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9" sqref="C29"/>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8"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422" t="str">
        <f>'1. паспорт местоположение'!A5:C5</f>
        <v>Год раскрытия информации: 2023 год</v>
      </c>
      <c r="B5" s="422"/>
      <c r="C5" s="42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 x14ac:dyDescent="0.35">
      <c r="A6" s="16"/>
      <c r="E6" s="15"/>
      <c r="F6" s="15"/>
      <c r="G6" s="14"/>
    </row>
    <row r="7" spans="1:29" s="11" customFormat="1" ht="17.399999999999999" x14ac:dyDescent="0.25">
      <c r="A7" s="431" t="s">
        <v>7</v>
      </c>
      <c r="B7" s="431"/>
      <c r="C7" s="431"/>
      <c r="D7" s="12"/>
      <c r="E7" s="12"/>
      <c r="F7" s="12"/>
      <c r="G7" s="12"/>
      <c r="H7" s="12"/>
      <c r="I7" s="12"/>
      <c r="J7" s="12"/>
      <c r="K7" s="12"/>
      <c r="L7" s="12"/>
      <c r="M7" s="12"/>
      <c r="N7" s="12"/>
      <c r="O7" s="12"/>
      <c r="P7" s="12"/>
      <c r="Q7" s="12"/>
      <c r="R7" s="12"/>
      <c r="S7" s="12"/>
      <c r="T7" s="12"/>
      <c r="U7" s="12"/>
    </row>
    <row r="8" spans="1:29" s="11" customFormat="1" ht="17.399999999999999" x14ac:dyDescent="0.25">
      <c r="A8" s="431"/>
      <c r="B8" s="431"/>
      <c r="C8" s="431"/>
      <c r="D8" s="13"/>
      <c r="E8" s="13"/>
      <c r="F8" s="13"/>
      <c r="G8" s="13"/>
      <c r="H8" s="12"/>
      <c r="I8" s="12"/>
      <c r="J8" s="12"/>
      <c r="K8" s="12"/>
      <c r="L8" s="12"/>
      <c r="M8" s="12"/>
      <c r="N8" s="12"/>
      <c r="O8" s="12"/>
      <c r="P8" s="12"/>
      <c r="Q8" s="12"/>
      <c r="R8" s="12"/>
      <c r="S8" s="12"/>
      <c r="T8" s="12"/>
      <c r="U8" s="12"/>
    </row>
    <row r="9" spans="1:29" s="11" customFormat="1" ht="17.399999999999999" x14ac:dyDescent="0.25">
      <c r="A9" s="432" t="str">
        <f>'1. паспорт местоположение'!A9:C9</f>
        <v>Акционерное общество "Россети Янтарь"</v>
      </c>
      <c r="B9" s="432"/>
      <c r="C9" s="432"/>
      <c r="D9" s="7"/>
      <c r="E9" s="7"/>
      <c r="F9" s="7"/>
      <c r="G9" s="7"/>
      <c r="H9" s="12"/>
      <c r="I9" s="12"/>
      <c r="J9" s="12"/>
      <c r="K9" s="12"/>
      <c r="L9" s="12"/>
      <c r="M9" s="12"/>
      <c r="N9" s="12"/>
      <c r="O9" s="12"/>
      <c r="P9" s="12"/>
      <c r="Q9" s="12"/>
      <c r="R9" s="12"/>
      <c r="S9" s="12"/>
      <c r="T9" s="12"/>
      <c r="U9" s="12"/>
    </row>
    <row r="10" spans="1:29" s="11" customFormat="1" ht="17.399999999999999" x14ac:dyDescent="0.25">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431"/>
      <c r="B11" s="431"/>
      <c r="C11" s="431"/>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432" t="str">
        <f>'1. паспорт местоположение'!A12:C12</f>
        <v>N_22-0715</v>
      </c>
      <c r="B12" s="432"/>
      <c r="C12" s="432"/>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437"/>
      <c r="B14" s="437"/>
      <c r="C14" s="437"/>
      <c r="D14" s="9"/>
      <c r="E14" s="9"/>
      <c r="F14" s="9"/>
      <c r="G14" s="9"/>
      <c r="H14" s="9"/>
      <c r="I14" s="9"/>
      <c r="J14" s="9"/>
      <c r="K14" s="9"/>
      <c r="L14" s="9"/>
      <c r="M14" s="9"/>
      <c r="N14" s="9"/>
      <c r="O14" s="9"/>
      <c r="P14" s="9"/>
      <c r="Q14" s="9"/>
      <c r="R14" s="9"/>
      <c r="S14" s="9"/>
      <c r="T14" s="9"/>
      <c r="U14" s="9"/>
    </row>
    <row r="15" spans="1:29" s="3" customFormat="1" ht="12" x14ac:dyDescent="0.25">
      <c r="A15" s="432" t="str">
        <f>'1. паспорт местоположение'!A15</f>
        <v>Переустройство ВЛ 0,4 кВ Л-2 от ТП 55-05 (инв.№ 511409607) г. Зеленоградск, ул. Сибирякова Зеленоградский ГО</v>
      </c>
      <c r="B15" s="432"/>
      <c r="C15" s="432"/>
      <c r="D15" s="7"/>
      <c r="E15" s="7"/>
      <c r="F15" s="7"/>
      <c r="G15" s="7"/>
      <c r="H15" s="7"/>
      <c r="I15" s="7"/>
      <c r="J15" s="7"/>
      <c r="K15" s="7"/>
      <c r="L15" s="7"/>
      <c r="M15" s="7"/>
      <c r="N15" s="7"/>
      <c r="O15" s="7"/>
      <c r="P15" s="7"/>
      <c r="Q15" s="7"/>
      <c r="R15" s="7"/>
      <c r="S15" s="7"/>
      <c r="T15" s="7"/>
      <c r="U15" s="7"/>
    </row>
    <row r="16" spans="1:29" s="3" customFormat="1" ht="15" customHeight="1" x14ac:dyDescent="0.25">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5">
      <c r="A17" s="439"/>
      <c r="B17" s="439"/>
      <c r="C17" s="439"/>
      <c r="D17" s="4"/>
      <c r="E17" s="4"/>
      <c r="F17" s="4"/>
      <c r="G17" s="4"/>
      <c r="H17" s="4"/>
      <c r="I17" s="4"/>
      <c r="J17" s="4"/>
      <c r="K17" s="4"/>
      <c r="L17" s="4"/>
      <c r="M17" s="4"/>
      <c r="N17" s="4"/>
      <c r="O17" s="4"/>
      <c r="P17" s="4"/>
      <c r="Q17" s="4"/>
      <c r="R17" s="4"/>
    </row>
    <row r="18" spans="1:21" s="3" customFormat="1" ht="27.75" customHeight="1" x14ac:dyDescent="0.25">
      <c r="A18" s="440" t="s">
        <v>484</v>
      </c>
      <c r="B18" s="440"/>
      <c r="C18" s="440"/>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5">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5">
      <c r="A22" s="27" t="s">
        <v>62</v>
      </c>
      <c r="B22" s="33" t="s">
        <v>497</v>
      </c>
      <c r="C22" s="307" t="s">
        <v>689</v>
      </c>
      <c r="D22" s="32"/>
      <c r="E22" s="32"/>
      <c r="F22" s="31"/>
      <c r="G22" s="31"/>
      <c r="H22" s="31"/>
      <c r="I22" s="31"/>
      <c r="J22" s="31"/>
      <c r="K22" s="31"/>
      <c r="L22" s="31"/>
      <c r="M22" s="31"/>
      <c r="N22" s="31"/>
      <c r="O22" s="31"/>
      <c r="P22" s="31"/>
      <c r="Q22" s="30"/>
      <c r="R22" s="30"/>
      <c r="S22" s="30"/>
      <c r="T22" s="30"/>
      <c r="U22" s="30"/>
    </row>
    <row r="23" spans="1:21" ht="42.75" customHeight="1" x14ac:dyDescent="0.3">
      <c r="A23" s="27" t="s">
        <v>61</v>
      </c>
      <c r="B23" s="29" t="s">
        <v>58</v>
      </c>
      <c r="C23" s="307" t="s">
        <v>689</v>
      </c>
      <c r="D23" s="26"/>
      <c r="E23" s="26"/>
      <c r="F23" s="26"/>
      <c r="G23" s="26"/>
      <c r="H23" s="26"/>
      <c r="I23" s="26"/>
      <c r="J23" s="26"/>
      <c r="K23" s="26"/>
      <c r="L23" s="26"/>
      <c r="M23" s="26"/>
      <c r="N23" s="26"/>
      <c r="O23" s="26"/>
      <c r="P23" s="26"/>
      <c r="Q23" s="26"/>
      <c r="R23" s="26"/>
      <c r="S23" s="26"/>
      <c r="T23" s="26"/>
      <c r="U23" s="26"/>
    </row>
    <row r="24" spans="1:21" ht="63" customHeight="1" x14ac:dyDescent="0.3">
      <c r="A24" s="27" t="s">
        <v>60</v>
      </c>
      <c r="B24" s="29" t="s">
        <v>517</v>
      </c>
      <c r="C24" s="28" t="s">
        <v>690</v>
      </c>
      <c r="D24" s="26"/>
      <c r="E24" s="26"/>
      <c r="F24" s="26"/>
      <c r="G24" s="26"/>
      <c r="H24" s="26"/>
      <c r="I24" s="26"/>
      <c r="J24" s="26"/>
      <c r="K24" s="26"/>
      <c r="L24" s="26"/>
      <c r="M24" s="26"/>
      <c r="N24" s="26"/>
      <c r="O24" s="26"/>
      <c r="P24" s="26"/>
      <c r="Q24" s="26"/>
      <c r="R24" s="26"/>
      <c r="S24" s="26"/>
      <c r="T24" s="26"/>
      <c r="U24" s="26"/>
    </row>
    <row r="25" spans="1:21" ht="63" customHeight="1" x14ac:dyDescent="0.3">
      <c r="A25" s="27" t="s">
        <v>59</v>
      </c>
      <c r="B25" s="29" t="s">
        <v>518</v>
      </c>
      <c r="C25" s="302" t="s">
        <v>691</v>
      </c>
      <c r="D25" s="26"/>
      <c r="E25" s="26"/>
      <c r="F25" s="26"/>
      <c r="G25" s="26"/>
      <c r="H25" s="26"/>
      <c r="I25" s="26"/>
      <c r="J25" s="26"/>
      <c r="K25" s="26"/>
      <c r="L25" s="26"/>
      <c r="M25" s="26"/>
      <c r="N25" s="26"/>
      <c r="O25" s="26"/>
      <c r="P25" s="26"/>
      <c r="Q25" s="26"/>
      <c r="R25" s="26"/>
      <c r="S25" s="26"/>
      <c r="T25" s="26"/>
      <c r="U25" s="26"/>
    </row>
    <row r="26" spans="1:21" ht="42.75" customHeight="1" x14ac:dyDescent="0.3">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3">
      <c r="A27" s="27" t="s">
        <v>56</v>
      </c>
      <c r="B27" s="29" t="s">
        <v>498</v>
      </c>
      <c r="C27" s="301" t="s">
        <v>692</v>
      </c>
      <c r="D27" s="26"/>
      <c r="E27" s="26"/>
      <c r="F27" s="26"/>
      <c r="G27" s="26"/>
      <c r="H27" s="26"/>
      <c r="I27" s="26"/>
      <c r="J27" s="26"/>
      <c r="K27" s="26"/>
      <c r="L27" s="26"/>
      <c r="M27" s="26"/>
      <c r="N27" s="26"/>
      <c r="O27" s="26"/>
      <c r="P27" s="26"/>
      <c r="Q27" s="26"/>
      <c r="R27" s="26"/>
      <c r="S27" s="26"/>
      <c r="T27" s="26"/>
      <c r="U27" s="26"/>
    </row>
    <row r="28" spans="1:21" ht="42.75" customHeight="1" x14ac:dyDescent="0.3">
      <c r="A28" s="27" t="s">
        <v>54</v>
      </c>
      <c r="B28" s="29" t="s">
        <v>55</v>
      </c>
      <c r="C28" s="39">
        <v>2023</v>
      </c>
      <c r="D28" s="26"/>
      <c r="E28" s="26"/>
      <c r="F28" s="26"/>
      <c r="G28" s="26"/>
      <c r="H28" s="26"/>
      <c r="I28" s="26"/>
      <c r="J28" s="26"/>
      <c r="K28" s="26"/>
      <c r="L28" s="26"/>
      <c r="M28" s="26"/>
      <c r="N28" s="26"/>
      <c r="O28" s="26"/>
      <c r="P28" s="26"/>
      <c r="Q28" s="26"/>
      <c r="R28" s="26"/>
      <c r="S28" s="26"/>
      <c r="T28" s="26"/>
      <c r="U28" s="26"/>
    </row>
    <row r="29" spans="1:21" ht="42.75" customHeight="1" x14ac:dyDescent="0.3">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3">
      <c r="A30" s="27" t="s">
        <v>70</v>
      </c>
      <c r="B30" s="28" t="s">
        <v>51</v>
      </c>
      <c r="C30" s="28" t="s">
        <v>673</v>
      </c>
      <c r="D30" s="26"/>
      <c r="E30" s="26"/>
      <c r="F30" s="26"/>
      <c r="G30" s="26"/>
      <c r="H30" s="26"/>
      <c r="I30" s="26"/>
      <c r="J30" s="26"/>
      <c r="K30" s="26"/>
      <c r="L30" s="26"/>
      <c r="M30" s="26"/>
      <c r="N30" s="26"/>
      <c r="O30" s="26"/>
      <c r="P30" s="26"/>
      <c r="Q30" s="26"/>
      <c r="R30" s="26"/>
      <c r="S30" s="26"/>
      <c r="T30" s="26"/>
      <c r="U30" s="26"/>
    </row>
    <row r="31" spans="1:21" x14ac:dyDescent="0.3">
      <c r="A31" s="26"/>
      <c r="B31" s="26"/>
      <c r="C31" s="26"/>
      <c r="D31" s="26"/>
      <c r="E31" s="26"/>
      <c r="F31" s="26"/>
      <c r="G31" s="26"/>
      <c r="H31" s="26"/>
      <c r="I31" s="26"/>
      <c r="J31" s="26"/>
      <c r="K31" s="26"/>
      <c r="L31" s="26"/>
      <c r="M31" s="26"/>
      <c r="N31" s="26"/>
      <c r="O31" s="26"/>
      <c r="P31" s="26"/>
      <c r="Q31" s="26"/>
      <c r="R31" s="26"/>
      <c r="S31" s="26"/>
      <c r="T31" s="26"/>
      <c r="U31" s="26"/>
    </row>
    <row r="32" spans="1:21" x14ac:dyDescent="0.3">
      <c r="A32" s="26"/>
      <c r="B32" s="26"/>
      <c r="C32" s="26"/>
      <c r="D32" s="26"/>
      <c r="E32" s="26"/>
      <c r="F32" s="26"/>
      <c r="G32" s="26"/>
      <c r="H32" s="26"/>
      <c r="I32" s="26"/>
      <c r="J32" s="26"/>
      <c r="K32" s="26"/>
      <c r="L32" s="26"/>
      <c r="M32" s="26"/>
      <c r="N32" s="26"/>
      <c r="O32" s="26"/>
      <c r="P32" s="26"/>
      <c r="Q32" s="26"/>
      <c r="R32" s="26"/>
      <c r="S32" s="26"/>
      <c r="T32" s="26"/>
      <c r="U32" s="26"/>
    </row>
    <row r="33" spans="1:21" x14ac:dyDescent="0.3">
      <c r="A33" s="26"/>
      <c r="B33" s="26"/>
      <c r="C33" s="26"/>
      <c r="D33" s="26"/>
      <c r="E33" s="26"/>
      <c r="F33" s="26"/>
      <c r="G33" s="26"/>
      <c r="H33" s="26"/>
      <c r="I33" s="26"/>
      <c r="J33" s="26"/>
      <c r="K33" s="26"/>
      <c r="L33" s="26"/>
      <c r="M33" s="26"/>
      <c r="N33" s="26"/>
      <c r="O33" s="26"/>
      <c r="P33" s="26"/>
      <c r="Q33" s="26"/>
      <c r="R33" s="26"/>
      <c r="S33" s="26"/>
      <c r="T33" s="26"/>
      <c r="U33" s="26"/>
    </row>
    <row r="34" spans="1:21" x14ac:dyDescent="0.3">
      <c r="A34" s="26"/>
      <c r="B34" s="26"/>
      <c r="C34" s="26"/>
      <c r="D34" s="26"/>
      <c r="E34" s="26"/>
      <c r="F34" s="26"/>
      <c r="G34" s="26"/>
      <c r="H34" s="26"/>
      <c r="I34" s="26"/>
      <c r="J34" s="26"/>
      <c r="K34" s="26"/>
      <c r="L34" s="26"/>
      <c r="M34" s="26"/>
      <c r="N34" s="26"/>
      <c r="O34" s="26"/>
      <c r="P34" s="26"/>
      <c r="Q34" s="26"/>
      <c r="R34" s="26"/>
      <c r="S34" s="26"/>
      <c r="T34" s="26"/>
      <c r="U34" s="26"/>
    </row>
    <row r="35" spans="1:21" x14ac:dyDescent="0.3">
      <c r="A35" s="26"/>
      <c r="B35" s="26"/>
      <c r="C35" s="26"/>
      <c r="D35" s="26"/>
      <c r="E35" s="26"/>
      <c r="F35" s="26"/>
      <c r="G35" s="26"/>
      <c r="H35" s="26"/>
      <c r="I35" s="26"/>
      <c r="J35" s="26"/>
      <c r="K35" s="26"/>
      <c r="L35" s="26"/>
      <c r="M35" s="26"/>
      <c r="N35" s="26"/>
      <c r="O35" s="26"/>
      <c r="P35" s="26"/>
      <c r="Q35" s="26"/>
      <c r="R35" s="26"/>
      <c r="S35" s="26"/>
      <c r="T35" s="26"/>
      <c r="U35" s="26"/>
    </row>
    <row r="36" spans="1:21" x14ac:dyDescent="0.3">
      <c r="A36" s="26"/>
      <c r="B36" s="26"/>
      <c r="C36" s="26"/>
      <c r="D36" s="26"/>
      <c r="E36" s="26"/>
      <c r="F36" s="26"/>
      <c r="G36" s="26"/>
      <c r="H36" s="26"/>
      <c r="I36" s="26"/>
      <c r="J36" s="26"/>
      <c r="K36" s="26"/>
      <c r="L36" s="26"/>
      <c r="M36" s="26"/>
      <c r="N36" s="26"/>
      <c r="O36" s="26"/>
      <c r="P36" s="26"/>
      <c r="Q36" s="26"/>
      <c r="R36" s="26"/>
      <c r="S36" s="26"/>
      <c r="T36" s="26"/>
      <c r="U36" s="26"/>
    </row>
    <row r="37" spans="1:21" x14ac:dyDescent="0.3">
      <c r="A37" s="26"/>
      <c r="B37" s="26"/>
      <c r="C37" s="26"/>
      <c r="D37" s="26"/>
      <c r="E37" s="26"/>
      <c r="F37" s="26"/>
      <c r="G37" s="26"/>
      <c r="H37" s="26"/>
      <c r="I37" s="26"/>
      <c r="J37" s="26"/>
      <c r="K37" s="26"/>
      <c r="L37" s="26"/>
      <c r="M37" s="26"/>
      <c r="N37" s="26"/>
      <c r="O37" s="26"/>
      <c r="P37" s="26"/>
      <c r="Q37" s="26"/>
      <c r="R37" s="26"/>
      <c r="S37" s="26"/>
      <c r="T37" s="26"/>
      <c r="U37" s="26"/>
    </row>
    <row r="38" spans="1:21" x14ac:dyDescent="0.3">
      <c r="A38" s="26"/>
      <c r="B38" s="26"/>
      <c r="C38" s="26"/>
      <c r="D38" s="26"/>
      <c r="E38" s="26"/>
      <c r="F38" s="26"/>
      <c r="G38" s="26"/>
      <c r="H38" s="26"/>
      <c r="I38" s="26"/>
      <c r="J38" s="26"/>
      <c r="K38" s="26"/>
      <c r="L38" s="26"/>
      <c r="M38" s="26"/>
      <c r="N38" s="26"/>
      <c r="O38" s="26"/>
      <c r="P38" s="26"/>
      <c r="Q38" s="26"/>
      <c r="R38" s="26"/>
      <c r="S38" s="26"/>
      <c r="T38" s="26"/>
      <c r="U38" s="26"/>
    </row>
    <row r="39" spans="1:21" x14ac:dyDescent="0.3">
      <c r="A39" s="26"/>
      <c r="B39" s="26"/>
      <c r="C39" s="26"/>
      <c r="D39" s="26"/>
      <c r="E39" s="26"/>
      <c r="F39" s="26"/>
      <c r="G39" s="26"/>
      <c r="H39" s="26"/>
      <c r="I39" s="26"/>
      <c r="J39" s="26"/>
      <c r="K39" s="26"/>
      <c r="L39" s="26"/>
      <c r="M39" s="26"/>
      <c r="N39" s="26"/>
      <c r="O39" s="26"/>
      <c r="P39" s="26"/>
      <c r="Q39" s="26"/>
      <c r="R39" s="26"/>
      <c r="S39" s="26"/>
      <c r="T39" s="26"/>
      <c r="U39" s="26"/>
    </row>
    <row r="40" spans="1:21" x14ac:dyDescent="0.3">
      <c r="A40" s="26"/>
      <c r="B40" s="26"/>
      <c r="C40" s="26"/>
      <c r="D40" s="26"/>
      <c r="E40" s="26"/>
      <c r="F40" s="26"/>
      <c r="G40" s="26"/>
      <c r="H40" s="26"/>
      <c r="I40" s="26"/>
      <c r="J40" s="26"/>
      <c r="K40" s="26"/>
      <c r="L40" s="26"/>
      <c r="M40" s="26"/>
      <c r="N40" s="26"/>
      <c r="O40" s="26"/>
      <c r="P40" s="26"/>
      <c r="Q40" s="26"/>
      <c r="R40" s="26"/>
      <c r="S40" s="26"/>
      <c r="T40" s="26"/>
      <c r="U40" s="26"/>
    </row>
    <row r="41" spans="1:21" x14ac:dyDescent="0.3">
      <c r="A41" s="26"/>
      <c r="B41" s="26"/>
      <c r="C41" s="26"/>
      <c r="D41" s="26"/>
      <c r="E41" s="26"/>
      <c r="F41" s="26"/>
      <c r="G41" s="26"/>
      <c r="H41" s="26"/>
      <c r="I41" s="26"/>
      <c r="J41" s="26"/>
      <c r="K41" s="26"/>
      <c r="L41" s="26"/>
      <c r="M41" s="26"/>
      <c r="N41" s="26"/>
      <c r="O41" s="26"/>
      <c r="P41" s="26"/>
      <c r="Q41" s="26"/>
      <c r="R41" s="26"/>
      <c r="S41" s="26"/>
      <c r="T41" s="26"/>
      <c r="U41" s="26"/>
    </row>
    <row r="42" spans="1:21" x14ac:dyDescent="0.3">
      <c r="A42" s="26"/>
      <c r="B42" s="26"/>
      <c r="C42" s="26"/>
      <c r="D42" s="26"/>
      <c r="E42" s="26"/>
      <c r="F42" s="26"/>
      <c r="G42" s="26"/>
      <c r="H42" s="26"/>
      <c r="I42" s="26"/>
      <c r="J42" s="26"/>
      <c r="K42" s="26"/>
      <c r="L42" s="26"/>
      <c r="M42" s="26"/>
      <c r="N42" s="26"/>
      <c r="O42" s="26"/>
      <c r="P42" s="26"/>
      <c r="Q42" s="26"/>
      <c r="R42" s="26"/>
      <c r="S42" s="26"/>
      <c r="T42" s="26"/>
      <c r="U42" s="26"/>
    </row>
    <row r="43" spans="1:21" x14ac:dyDescent="0.3">
      <c r="A43" s="26"/>
      <c r="B43" s="26"/>
      <c r="C43" s="26"/>
      <c r="D43" s="26"/>
      <c r="E43" s="26"/>
      <c r="F43" s="26"/>
      <c r="G43" s="26"/>
      <c r="H43" s="26"/>
      <c r="I43" s="26"/>
      <c r="J43" s="26"/>
      <c r="K43" s="26"/>
      <c r="L43" s="26"/>
      <c r="M43" s="26"/>
      <c r="N43" s="26"/>
      <c r="O43" s="26"/>
      <c r="P43" s="26"/>
      <c r="Q43" s="26"/>
      <c r="R43" s="26"/>
      <c r="S43" s="26"/>
      <c r="T43" s="26"/>
      <c r="U43" s="26"/>
    </row>
    <row r="44" spans="1:21" x14ac:dyDescent="0.3">
      <c r="A44" s="26"/>
      <c r="B44" s="26"/>
      <c r="C44" s="26"/>
      <c r="D44" s="26"/>
      <c r="E44" s="26"/>
      <c r="F44" s="26"/>
      <c r="G44" s="26"/>
      <c r="H44" s="26"/>
      <c r="I44" s="26"/>
      <c r="J44" s="26"/>
      <c r="K44" s="26"/>
      <c r="L44" s="26"/>
      <c r="M44" s="26"/>
      <c r="N44" s="26"/>
      <c r="O44" s="26"/>
      <c r="P44" s="26"/>
      <c r="Q44" s="26"/>
      <c r="R44" s="26"/>
      <c r="S44" s="26"/>
      <c r="T44" s="26"/>
      <c r="U44" s="26"/>
    </row>
    <row r="45" spans="1:21" x14ac:dyDescent="0.3">
      <c r="A45" s="26"/>
      <c r="B45" s="26"/>
      <c r="C45" s="26"/>
      <c r="D45" s="26"/>
      <c r="E45" s="26"/>
      <c r="F45" s="26"/>
      <c r="G45" s="26"/>
      <c r="H45" s="26"/>
      <c r="I45" s="26"/>
      <c r="J45" s="26"/>
      <c r="K45" s="26"/>
      <c r="L45" s="26"/>
      <c r="M45" s="26"/>
      <c r="N45" s="26"/>
      <c r="O45" s="26"/>
      <c r="P45" s="26"/>
      <c r="Q45" s="26"/>
      <c r="R45" s="26"/>
      <c r="S45" s="26"/>
      <c r="T45" s="26"/>
      <c r="U45" s="26"/>
    </row>
    <row r="46" spans="1:21" x14ac:dyDescent="0.3">
      <c r="A46" s="26"/>
      <c r="B46" s="26"/>
      <c r="C46" s="26"/>
      <c r="D46" s="26"/>
      <c r="E46" s="26"/>
      <c r="F46" s="26"/>
      <c r="G46" s="26"/>
      <c r="H46" s="26"/>
      <c r="I46" s="26"/>
      <c r="J46" s="26"/>
      <c r="K46" s="26"/>
      <c r="L46" s="26"/>
      <c r="M46" s="26"/>
      <c r="N46" s="26"/>
      <c r="O46" s="26"/>
      <c r="P46" s="26"/>
      <c r="Q46" s="26"/>
      <c r="R46" s="26"/>
      <c r="S46" s="26"/>
      <c r="T46" s="26"/>
      <c r="U46" s="26"/>
    </row>
    <row r="47" spans="1:21" x14ac:dyDescent="0.3">
      <c r="A47" s="26"/>
      <c r="B47" s="26"/>
      <c r="C47" s="26"/>
      <c r="D47" s="26"/>
      <c r="E47" s="26"/>
      <c r="F47" s="26"/>
      <c r="G47" s="26"/>
      <c r="H47" s="26"/>
      <c r="I47" s="26"/>
      <c r="J47" s="26"/>
      <c r="K47" s="26"/>
      <c r="L47" s="26"/>
      <c r="M47" s="26"/>
      <c r="N47" s="26"/>
      <c r="O47" s="26"/>
      <c r="P47" s="26"/>
      <c r="Q47" s="26"/>
      <c r="R47" s="26"/>
      <c r="S47" s="26"/>
      <c r="T47" s="26"/>
      <c r="U47" s="26"/>
    </row>
    <row r="48" spans="1:21" x14ac:dyDescent="0.3">
      <c r="A48" s="26"/>
      <c r="B48" s="26"/>
      <c r="C48" s="26"/>
      <c r="D48" s="26"/>
      <c r="E48" s="26"/>
      <c r="F48" s="26"/>
      <c r="G48" s="26"/>
      <c r="H48" s="26"/>
      <c r="I48" s="26"/>
      <c r="J48" s="26"/>
      <c r="K48" s="26"/>
      <c r="L48" s="26"/>
      <c r="M48" s="26"/>
      <c r="N48" s="26"/>
      <c r="O48" s="26"/>
      <c r="P48" s="26"/>
      <c r="Q48" s="26"/>
      <c r="R48" s="26"/>
      <c r="S48" s="26"/>
      <c r="T48" s="26"/>
      <c r="U48" s="26"/>
    </row>
    <row r="49" spans="1:21" x14ac:dyDescent="0.3">
      <c r="A49" s="26"/>
      <c r="B49" s="26"/>
      <c r="C49" s="26"/>
      <c r="D49" s="26"/>
      <c r="E49" s="26"/>
      <c r="F49" s="26"/>
      <c r="G49" s="26"/>
      <c r="H49" s="26"/>
      <c r="I49" s="26"/>
      <c r="J49" s="26"/>
      <c r="K49" s="26"/>
      <c r="L49" s="26"/>
      <c r="M49" s="26"/>
      <c r="N49" s="26"/>
      <c r="O49" s="26"/>
      <c r="P49" s="26"/>
      <c r="Q49" s="26"/>
      <c r="R49" s="26"/>
      <c r="S49" s="26"/>
      <c r="T49" s="26"/>
      <c r="U49" s="26"/>
    </row>
    <row r="50" spans="1:21" x14ac:dyDescent="0.3">
      <c r="A50" s="26"/>
      <c r="B50" s="26"/>
      <c r="C50" s="26"/>
      <c r="D50" s="26"/>
      <c r="E50" s="26"/>
      <c r="F50" s="26"/>
      <c r="G50" s="26"/>
      <c r="H50" s="26"/>
      <c r="I50" s="26"/>
      <c r="J50" s="26"/>
      <c r="K50" s="26"/>
      <c r="L50" s="26"/>
      <c r="M50" s="26"/>
      <c r="N50" s="26"/>
      <c r="O50" s="26"/>
      <c r="P50" s="26"/>
      <c r="Q50" s="26"/>
      <c r="R50" s="26"/>
      <c r="S50" s="26"/>
      <c r="T50" s="26"/>
      <c r="U50" s="26"/>
    </row>
    <row r="51" spans="1:21" x14ac:dyDescent="0.3">
      <c r="A51" s="26"/>
      <c r="B51" s="26"/>
      <c r="C51" s="26"/>
      <c r="D51" s="26"/>
      <c r="E51" s="26"/>
      <c r="F51" s="26"/>
      <c r="G51" s="26"/>
      <c r="H51" s="26"/>
      <c r="I51" s="26"/>
      <c r="J51" s="26"/>
      <c r="K51" s="26"/>
      <c r="L51" s="26"/>
      <c r="M51" s="26"/>
      <c r="N51" s="26"/>
      <c r="O51" s="26"/>
      <c r="P51" s="26"/>
      <c r="Q51" s="26"/>
      <c r="R51" s="26"/>
      <c r="S51" s="26"/>
      <c r="T51" s="26"/>
      <c r="U51" s="26"/>
    </row>
    <row r="52" spans="1:21" x14ac:dyDescent="0.3">
      <c r="A52" s="26"/>
      <c r="B52" s="26"/>
      <c r="C52" s="26"/>
      <c r="D52" s="26"/>
      <c r="E52" s="26"/>
      <c r="F52" s="26"/>
      <c r="G52" s="26"/>
      <c r="H52" s="26"/>
      <c r="I52" s="26"/>
      <c r="J52" s="26"/>
      <c r="K52" s="26"/>
      <c r="L52" s="26"/>
      <c r="M52" s="26"/>
      <c r="N52" s="26"/>
      <c r="O52" s="26"/>
      <c r="P52" s="26"/>
      <c r="Q52" s="26"/>
      <c r="R52" s="26"/>
      <c r="S52" s="26"/>
      <c r="T52" s="26"/>
      <c r="U52" s="26"/>
    </row>
    <row r="53" spans="1:21" x14ac:dyDescent="0.3">
      <c r="A53" s="26"/>
      <c r="B53" s="26"/>
      <c r="C53" s="26"/>
      <c r="D53" s="26"/>
      <c r="E53" s="26"/>
      <c r="F53" s="26"/>
      <c r="G53" s="26"/>
      <c r="H53" s="26"/>
      <c r="I53" s="26"/>
      <c r="J53" s="26"/>
      <c r="K53" s="26"/>
      <c r="L53" s="26"/>
      <c r="M53" s="26"/>
      <c r="N53" s="26"/>
      <c r="O53" s="26"/>
      <c r="P53" s="26"/>
      <c r="Q53" s="26"/>
      <c r="R53" s="26"/>
      <c r="S53" s="26"/>
      <c r="T53" s="26"/>
      <c r="U53" s="26"/>
    </row>
    <row r="54" spans="1:21" x14ac:dyDescent="0.3">
      <c r="A54" s="26"/>
      <c r="B54" s="26"/>
      <c r="C54" s="26"/>
      <c r="D54" s="26"/>
      <c r="E54" s="26"/>
      <c r="F54" s="26"/>
      <c r="G54" s="26"/>
      <c r="H54" s="26"/>
      <c r="I54" s="26"/>
      <c r="J54" s="26"/>
      <c r="K54" s="26"/>
      <c r="L54" s="26"/>
      <c r="M54" s="26"/>
      <c r="N54" s="26"/>
      <c r="O54" s="26"/>
      <c r="P54" s="26"/>
      <c r="Q54" s="26"/>
      <c r="R54" s="26"/>
      <c r="S54" s="26"/>
      <c r="T54" s="26"/>
      <c r="U54" s="26"/>
    </row>
    <row r="55" spans="1:21" x14ac:dyDescent="0.3">
      <c r="A55" s="26"/>
      <c r="B55" s="26"/>
      <c r="C55" s="26"/>
      <c r="D55" s="26"/>
      <c r="E55" s="26"/>
      <c r="F55" s="26"/>
      <c r="G55" s="26"/>
      <c r="H55" s="26"/>
      <c r="I55" s="26"/>
      <c r="J55" s="26"/>
      <c r="K55" s="26"/>
      <c r="L55" s="26"/>
      <c r="M55" s="26"/>
      <c r="N55" s="26"/>
      <c r="O55" s="26"/>
      <c r="P55" s="26"/>
      <c r="Q55" s="26"/>
      <c r="R55" s="26"/>
      <c r="S55" s="26"/>
      <c r="T55" s="26"/>
      <c r="U55" s="26"/>
    </row>
    <row r="56" spans="1:21" x14ac:dyDescent="0.3">
      <c r="A56" s="26"/>
      <c r="B56" s="26"/>
      <c r="C56" s="26"/>
      <c r="D56" s="26"/>
      <c r="E56" s="26"/>
      <c r="F56" s="26"/>
      <c r="G56" s="26"/>
      <c r="H56" s="26"/>
      <c r="I56" s="26"/>
      <c r="J56" s="26"/>
      <c r="K56" s="26"/>
      <c r="L56" s="26"/>
      <c r="M56" s="26"/>
      <c r="N56" s="26"/>
      <c r="O56" s="26"/>
      <c r="P56" s="26"/>
      <c r="Q56" s="26"/>
      <c r="R56" s="26"/>
      <c r="S56" s="26"/>
      <c r="T56" s="26"/>
      <c r="U56" s="26"/>
    </row>
    <row r="57" spans="1:21" x14ac:dyDescent="0.3">
      <c r="A57" s="26"/>
      <c r="B57" s="26"/>
      <c r="C57" s="26"/>
      <c r="D57" s="26"/>
      <c r="E57" s="26"/>
      <c r="F57" s="26"/>
      <c r="G57" s="26"/>
      <c r="H57" s="26"/>
      <c r="I57" s="26"/>
      <c r="J57" s="26"/>
      <c r="K57" s="26"/>
      <c r="L57" s="26"/>
      <c r="M57" s="26"/>
      <c r="N57" s="26"/>
      <c r="O57" s="26"/>
      <c r="P57" s="26"/>
      <c r="Q57" s="26"/>
      <c r="R57" s="26"/>
      <c r="S57" s="26"/>
      <c r="T57" s="26"/>
      <c r="U57" s="26"/>
    </row>
    <row r="58" spans="1:21" x14ac:dyDescent="0.3">
      <c r="A58" s="26"/>
      <c r="B58" s="26"/>
      <c r="C58" s="26"/>
      <c r="D58" s="26"/>
      <c r="E58" s="26"/>
      <c r="F58" s="26"/>
      <c r="G58" s="26"/>
      <c r="H58" s="26"/>
      <c r="I58" s="26"/>
      <c r="J58" s="26"/>
      <c r="K58" s="26"/>
      <c r="L58" s="26"/>
      <c r="M58" s="26"/>
      <c r="N58" s="26"/>
      <c r="O58" s="26"/>
      <c r="P58" s="26"/>
      <c r="Q58" s="26"/>
      <c r="R58" s="26"/>
      <c r="S58" s="26"/>
      <c r="T58" s="26"/>
      <c r="U58" s="26"/>
    </row>
    <row r="59" spans="1:21" x14ac:dyDescent="0.3">
      <c r="A59" s="26"/>
      <c r="B59" s="26"/>
      <c r="C59" s="26"/>
      <c r="D59" s="26"/>
      <c r="E59" s="26"/>
      <c r="F59" s="26"/>
      <c r="G59" s="26"/>
      <c r="H59" s="26"/>
      <c r="I59" s="26"/>
      <c r="J59" s="26"/>
      <c r="K59" s="26"/>
      <c r="L59" s="26"/>
      <c r="M59" s="26"/>
      <c r="N59" s="26"/>
      <c r="O59" s="26"/>
      <c r="P59" s="26"/>
      <c r="Q59" s="26"/>
      <c r="R59" s="26"/>
      <c r="S59" s="26"/>
      <c r="T59" s="26"/>
      <c r="U59" s="26"/>
    </row>
    <row r="60" spans="1:21" x14ac:dyDescent="0.3">
      <c r="A60" s="26"/>
      <c r="B60" s="26"/>
      <c r="C60" s="26"/>
      <c r="D60" s="26"/>
      <c r="E60" s="26"/>
      <c r="F60" s="26"/>
      <c r="G60" s="26"/>
      <c r="H60" s="26"/>
      <c r="I60" s="26"/>
      <c r="J60" s="26"/>
      <c r="K60" s="26"/>
      <c r="L60" s="26"/>
      <c r="M60" s="26"/>
      <c r="N60" s="26"/>
      <c r="O60" s="26"/>
      <c r="P60" s="26"/>
      <c r="Q60" s="26"/>
      <c r="R60" s="26"/>
      <c r="S60" s="26"/>
      <c r="T60" s="26"/>
      <c r="U60" s="26"/>
    </row>
    <row r="61" spans="1:21" x14ac:dyDescent="0.3">
      <c r="A61" s="26"/>
      <c r="B61" s="26"/>
      <c r="C61" s="26"/>
      <c r="D61" s="26"/>
      <c r="E61" s="26"/>
      <c r="F61" s="26"/>
      <c r="G61" s="26"/>
      <c r="H61" s="26"/>
      <c r="I61" s="26"/>
      <c r="J61" s="26"/>
      <c r="K61" s="26"/>
      <c r="L61" s="26"/>
      <c r="M61" s="26"/>
      <c r="N61" s="26"/>
      <c r="O61" s="26"/>
      <c r="P61" s="26"/>
      <c r="Q61" s="26"/>
      <c r="R61" s="26"/>
      <c r="S61" s="26"/>
      <c r="T61" s="26"/>
      <c r="U61" s="26"/>
    </row>
    <row r="62" spans="1:21" x14ac:dyDescent="0.3">
      <c r="A62" s="26"/>
      <c r="B62" s="26"/>
      <c r="C62" s="26"/>
      <c r="D62" s="26"/>
      <c r="E62" s="26"/>
      <c r="F62" s="26"/>
      <c r="G62" s="26"/>
      <c r="H62" s="26"/>
      <c r="I62" s="26"/>
      <c r="J62" s="26"/>
      <c r="K62" s="26"/>
      <c r="L62" s="26"/>
      <c r="M62" s="26"/>
      <c r="N62" s="26"/>
      <c r="O62" s="26"/>
      <c r="P62" s="26"/>
      <c r="Q62" s="26"/>
      <c r="R62" s="26"/>
      <c r="S62" s="26"/>
      <c r="T62" s="26"/>
      <c r="U62" s="26"/>
    </row>
    <row r="63" spans="1:21" x14ac:dyDescent="0.3">
      <c r="A63" s="26"/>
      <c r="B63" s="26"/>
      <c r="C63" s="26"/>
      <c r="D63" s="26"/>
      <c r="E63" s="26"/>
      <c r="F63" s="26"/>
      <c r="G63" s="26"/>
      <c r="H63" s="26"/>
      <c r="I63" s="26"/>
      <c r="J63" s="26"/>
      <c r="K63" s="26"/>
      <c r="L63" s="26"/>
      <c r="M63" s="26"/>
      <c r="N63" s="26"/>
      <c r="O63" s="26"/>
      <c r="P63" s="26"/>
      <c r="Q63" s="26"/>
      <c r="R63" s="26"/>
      <c r="S63" s="26"/>
      <c r="T63" s="26"/>
      <c r="U63" s="26"/>
    </row>
    <row r="64" spans="1:21" x14ac:dyDescent="0.3">
      <c r="A64" s="26"/>
      <c r="B64" s="26"/>
      <c r="C64" s="26"/>
      <c r="D64" s="26"/>
      <c r="E64" s="26"/>
      <c r="F64" s="26"/>
      <c r="G64" s="26"/>
      <c r="H64" s="26"/>
      <c r="I64" s="26"/>
      <c r="J64" s="26"/>
      <c r="K64" s="26"/>
      <c r="L64" s="26"/>
      <c r="M64" s="26"/>
      <c r="N64" s="26"/>
      <c r="O64" s="26"/>
      <c r="P64" s="26"/>
      <c r="Q64" s="26"/>
      <c r="R64" s="26"/>
      <c r="S64" s="26"/>
      <c r="T64" s="26"/>
      <c r="U64" s="26"/>
    </row>
    <row r="65" spans="1:21" x14ac:dyDescent="0.3">
      <c r="A65" s="26"/>
      <c r="B65" s="26"/>
      <c r="C65" s="26"/>
      <c r="D65" s="26"/>
      <c r="E65" s="26"/>
      <c r="F65" s="26"/>
      <c r="G65" s="26"/>
      <c r="H65" s="26"/>
      <c r="I65" s="26"/>
      <c r="J65" s="26"/>
      <c r="K65" s="26"/>
      <c r="L65" s="26"/>
      <c r="M65" s="26"/>
      <c r="N65" s="26"/>
      <c r="O65" s="26"/>
      <c r="P65" s="26"/>
      <c r="Q65" s="26"/>
      <c r="R65" s="26"/>
      <c r="S65" s="26"/>
      <c r="T65" s="26"/>
      <c r="U65" s="26"/>
    </row>
    <row r="66" spans="1:21" x14ac:dyDescent="0.3">
      <c r="A66" s="26"/>
      <c r="B66" s="26"/>
      <c r="C66" s="26"/>
      <c r="D66" s="26"/>
      <c r="E66" s="26"/>
      <c r="F66" s="26"/>
      <c r="G66" s="26"/>
      <c r="H66" s="26"/>
      <c r="I66" s="26"/>
      <c r="J66" s="26"/>
      <c r="K66" s="26"/>
      <c r="L66" s="26"/>
      <c r="M66" s="26"/>
      <c r="N66" s="26"/>
      <c r="O66" s="26"/>
      <c r="P66" s="26"/>
      <c r="Q66" s="26"/>
      <c r="R66" s="26"/>
      <c r="S66" s="26"/>
      <c r="T66" s="26"/>
      <c r="U66" s="26"/>
    </row>
    <row r="67" spans="1:21" x14ac:dyDescent="0.3">
      <c r="A67" s="26"/>
      <c r="B67" s="26"/>
      <c r="C67" s="26"/>
      <c r="D67" s="26"/>
      <c r="E67" s="26"/>
      <c r="F67" s="26"/>
      <c r="G67" s="26"/>
      <c r="H67" s="26"/>
      <c r="I67" s="26"/>
      <c r="J67" s="26"/>
      <c r="K67" s="26"/>
      <c r="L67" s="26"/>
      <c r="M67" s="26"/>
      <c r="N67" s="26"/>
      <c r="O67" s="26"/>
      <c r="P67" s="26"/>
      <c r="Q67" s="26"/>
      <c r="R67" s="26"/>
      <c r="S67" s="26"/>
      <c r="T67" s="26"/>
      <c r="U67" s="26"/>
    </row>
    <row r="68" spans="1:21" x14ac:dyDescent="0.3">
      <c r="A68" s="26"/>
      <c r="B68" s="26"/>
      <c r="C68" s="26"/>
      <c r="D68" s="26"/>
      <c r="E68" s="26"/>
      <c r="F68" s="26"/>
      <c r="G68" s="26"/>
      <c r="H68" s="26"/>
      <c r="I68" s="26"/>
      <c r="J68" s="26"/>
      <c r="K68" s="26"/>
      <c r="L68" s="26"/>
      <c r="M68" s="26"/>
      <c r="N68" s="26"/>
      <c r="O68" s="26"/>
      <c r="P68" s="26"/>
      <c r="Q68" s="26"/>
      <c r="R68" s="26"/>
      <c r="S68" s="26"/>
      <c r="T68" s="26"/>
      <c r="U68" s="26"/>
    </row>
    <row r="69" spans="1:21" x14ac:dyDescent="0.3">
      <c r="A69" s="26"/>
      <c r="B69" s="26"/>
      <c r="C69" s="26"/>
      <c r="D69" s="26"/>
      <c r="E69" s="26"/>
      <c r="F69" s="26"/>
      <c r="G69" s="26"/>
      <c r="H69" s="26"/>
      <c r="I69" s="26"/>
      <c r="J69" s="26"/>
      <c r="K69" s="26"/>
      <c r="L69" s="26"/>
      <c r="M69" s="26"/>
      <c r="N69" s="26"/>
      <c r="O69" s="26"/>
      <c r="P69" s="26"/>
      <c r="Q69" s="26"/>
      <c r="R69" s="26"/>
      <c r="S69" s="26"/>
      <c r="T69" s="26"/>
      <c r="U69" s="26"/>
    </row>
    <row r="70" spans="1:21" x14ac:dyDescent="0.3">
      <c r="A70" s="26"/>
      <c r="B70" s="26"/>
      <c r="C70" s="26"/>
      <c r="D70" s="26"/>
      <c r="E70" s="26"/>
      <c r="F70" s="26"/>
      <c r="G70" s="26"/>
      <c r="H70" s="26"/>
      <c r="I70" s="26"/>
      <c r="J70" s="26"/>
      <c r="K70" s="26"/>
      <c r="L70" s="26"/>
      <c r="M70" s="26"/>
      <c r="N70" s="26"/>
      <c r="O70" s="26"/>
      <c r="P70" s="26"/>
      <c r="Q70" s="26"/>
      <c r="R70" s="26"/>
      <c r="S70" s="26"/>
      <c r="T70" s="26"/>
      <c r="U70" s="26"/>
    </row>
    <row r="71" spans="1:21" x14ac:dyDescent="0.3">
      <c r="A71" s="26"/>
      <c r="B71" s="26"/>
      <c r="C71" s="26"/>
      <c r="D71" s="26"/>
      <c r="E71" s="26"/>
      <c r="F71" s="26"/>
      <c r="G71" s="26"/>
      <c r="H71" s="26"/>
      <c r="I71" s="26"/>
      <c r="J71" s="26"/>
      <c r="K71" s="26"/>
      <c r="L71" s="26"/>
      <c r="M71" s="26"/>
      <c r="N71" s="26"/>
      <c r="O71" s="26"/>
      <c r="P71" s="26"/>
      <c r="Q71" s="26"/>
      <c r="R71" s="26"/>
      <c r="S71" s="26"/>
      <c r="T71" s="26"/>
      <c r="U71" s="26"/>
    </row>
    <row r="72" spans="1:21" x14ac:dyDescent="0.3">
      <c r="A72" s="26"/>
      <c r="B72" s="26"/>
      <c r="C72" s="26"/>
      <c r="D72" s="26"/>
      <c r="E72" s="26"/>
      <c r="F72" s="26"/>
      <c r="G72" s="26"/>
      <c r="H72" s="26"/>
      <c r="I72" s="26"/>
      <c r="J72" s="26"/>
      <c r="K72" s="26"/>
      <c r="L72" s="26"/>
      <c r="M72" s="26"/>
      <c r="N72" s="26"/>
      <c r="O72" s="26"/>
      <c r="P72" s="26"/>
      <c r="Q72" s="26"/>
      <c r="R72" s="26"/>
      <c r="S72" s="26"/>
      <c r="T72" s="26"/>
      <c r="U72" s="26"/>
    </row>
    <row r="73" spans="1:21" x14ac:dyDescent="0.3">
      <c r="A73" s="26"/>
      <c r="B73" s="26"/>
      <c r="C73" s="26"/>
      <c r="D73" s="26"/>
      <c r="E73" s="26"/>
      <c r="F73" s="26"/>
      <c r="G73" s="26"/>
      <c r="H73" s="26"/>
      <c r="I73" s="26"/>
      <c r="J73" s="26"/>
      <c r="K73" s="26"/>
      <c r="L73" s="26"/>
      <c r="M73" s="26"/>
      <c r="N73" s="26"/>
      <c r="O73" s="26"/>
      <c r="P73" s="26"/>
      <c r="Q73" s="26"/>
      <c r="R73" s="26"/>
      <c r="S73" s="26"/>
      <c r="T73" s="26"/>
      <c r="U73" s="26"/>
    </row>
    <row r="74" spans="1:21" x14ac:dyDescent="0.3">
      <c r="A74" s="26"/>
      <c r="B74" s="26"/>
      <c r="C74" s="26"/>
      <c r="D74" s="26"/>
      <c r="E74" s="26"/>
      <c r="F74" s="26"/>
      <c r="G74" s="26"/>
      <c r="H74" s="26"/>
      <c r="I74" s="26"/>
      <c r="J74" s="26"/>
      <c r="K74" s="26"/>
      <c r="L74" s="26"/>
      <c r="M74" s="26"/>
      <c r="N74" s="26"/>
      <c r="O74" s="26"/>
      <c r="P74" s="26"/>
      <c r="Q74" s="26"/>
      <c r="R74" s="26"/>
      <c r="S74" s="26"/>
      <c r="T74" s="26"/>
      <c r="U74" s="26"/>
    </row>
    <row r="75" spans="1:21" x14ac:dyDescent="0.3">
      <c r="A75" s="26"/>
      <c r="B75" s="26"/>
      <c r="C75" s="26"/>
      <c r="D75" s="26"/>
      <c r="E75" s="26"/>
      <c r="F75" s="26"/>
      <c r="G75" s="26"/>
      <c r="H75" s="26"/>
      <c r="I75" s="26"/>
      <c r="J75" s="26"/>
      <c r="K75" s="26"/>
      <c r="L75" s="26"/>
      <c r="M75" s="26"/>
      <c r="N75" s="26"/>
      <c r="O75" s="26"/>
      <c r="P75" s="26"/>
      <c r="Q75" s="26"/>
      <c r="R75" s="26"/>
      <c r="S75" s="26"/>
      <c r="T75" s="26"/>
      <c r="U75" s="26"/>
    </row>
    <row r="76" spans="1:21" x14ac:dyDescent="0.3">
      <c r="A76" s="26"/>
      <c r="B76" s="26"/>
      <c r="C76" s="26"/>
      <c r="D76" s="26"/>
      <c r="E76" s="26"/>
      <c r="F76" s="26"/>
      <c r="G76" s="26"/>
      <c r="H76" s="26"/>
      <c r="I76" s="26"/>
      <c r="J76" s="26"/>
      <c r="K76" s="26"/>
      <c r="L76" s="26"/>
      <c r="M76" s="26"/>
      <c r="N76" s="26"/>
      <c r="O76" s="26"/>
      <c r="P76" s="26"/>
      <c r="Q76" s="26"/>
      <c r="R76" s="26"/>
      <c r="S76" s="26"/>
      <c r="T76" s="26"/>
      <c r="U76" s="26"/>
    </row>
    <row r="77" spans="1:21" x14ac:dyDescent="0.3">
      <c r="A77" s="26"/>
      <c r="B77" s="26"/>
      <c r="C77" s="26"/>
      <c r="D77" s="26"/>
      <c r="E77" s="26"/>
      <c r="F77" s="26"/>
      <c r="G77" s="26"/>
      <c r="H77" s="26"/>
      <c r="I77" s="26"/>
      <c r="J77" s="26"/>
      <c r="K77" s="26"/>
      <c r="L77" s="26"/>
      <c r="M77" s="26"/>
      <c r="N77" s="26"/>
      <c r="O77" s="26"/>
      <c r="P77" s="26"/>
      <c r="Q77" s="26"/>
      <c r="R77" s="26"/>
      <c r="S77" s="26"/>
      <c r="T77" s="26"/>
      <c r="U77" s="26"/>
    </row>
    <row r="78" spans="1:21" x14ac:dyDescent="0.3">
      <c r="A78" s="26"/>
      <c r="B78" s="26"/>
      <c r="C78" s="26"/>
      <c r="D78" s="26"/>
      <c r="E78" s="26"/>
      <c r="F78" s="26"/>
      <c r="G78" s="26"/>
      <c r="H78" s="26"/>
      <c r="I78" s="26"/>
      <c r="J78" s="26"/>
      <c r="K78" s="26"/>
      <c r="L78" s="26"/>
      <c r="M78" s="26"/>
      <c r="N78" s="26"/>
      <c r="O78" s="26"/>
      <c r="P78" s="26"/>
      <c r="Q78" s="26"/>
      <c r="R78" s="26"/>
      <c r="S78" s="26"/>
      <c r="T78" s="26"/>
      <c r="U78" s="26"/>
    </row>
    <row r="79" spans="1:21" x14ac:dyDescent="0.3">
      <c r="A79" s="26"/>
      <c r="B79" s="26"/>
      <c r="C79" s="26"/>
      <c r="D79" s="26"/>
      <c r="E79" s="26"/>
      <c r="F79" s="26"/>
      <c r="G79" s="26"/>
      <c r="H79" s="26"/>
      <c r="I79" s="26"/>
      <c r="J79" s="26"/>
      <c r="K79" s="26"/>
      <c r="L79" s="26"/>
      <c r="M79" s="26"/>
      <c r="N79" s="26"/>
      <c r="O79" s="26"/>
      <c r="P79" s="26"/>
      <c r="Q79" s="26"/>
      <c r="R79" s="26"/>
      <c r="S79" s="26"/>
      <c r="T79" s="26"/>
      <c r="U79" s="26"/>
    </row>
    <row r="80" spans="1:21" x14ac:dyDescent="0.3">
      <c r="A80" s="26"/>
      <c r="B80" s="26"/>
      <c r="C80" s="26"/>
      <c r="D80" s="26"/>
      <c r="E80" s="26"/>
      <c r="F80" s="26"/>
      <c r="G80" s="26"/>
      <c r="H80" s="26"/>
      <c r="I80" s="26"/>
      <c r="J80" s="26"/>
      <c r="K80" s="26"/>
      <c r="L80" s="26"/>
      <c r="M80" s="26"/>
      <c r="N80" s="26"/>
      <c r="O80" s="26"/>
      <c r="P80" s="26"/>
      <c r="Q80" s="26"/>
      <c r="R80" s="26"/>
      <c r="S80" s="26"/>
      <c r="T80" s="26"/>
      <c r="U80" s="26"/>
    </row>
    <row r="81" spans="1:21" x14ac:dyDescent="0.3">
      <c r="A81" s="26"/>
      <c r="B81" s="26"/>
      <c r="C81" s="26"/>
      <c r="D81" s="26"/>
      <c r="E81" s="26"/>
      <c r="F81" s="26"/>
      <c r="G81" s="26"/>
      <c r="H81" s="26"/>
      <c r="I81" s="26"/>
      <c r="J81" s="26"/>
      <c r="K81" s="26"/>
      <c r="L81" s="26"/>
      <c r="M81" s="26"/>
      <c r="N81" s="26"/>
      <c r="O81" s="26"/>
      <c r="P81" s="26"/>
      <c r="Q81" s="26"/>
      <c r="R81" s="26"/>
      <c r="S81" s="26"/>
      <c r="T81" s="26"/>
      <c r="U81" s="26"/>
    </row>
    <row r="82" spans="1:21" x14ac:dyDescent="0.3">
      <c r="A82" s="26"/>
      <c r="B82" s="26"/>
      <c r="C82" s="26"/>
      <c r="D82" s="26"/>
      <c r="E82" s="26"/>
      <c r="F82" s="26"/>
      <c r="G82" s="26"/>
      <c r="H82" s="26"/>
      <c r="I82" s="26"/>
      <c r="J82" s="26"/>
      <c r="K82" s="26"/>
      <c r="L82" s="26"/>
      <c r="M82" s="26"/>
      <c r="N82" s="26"/>
      <c r="O82" s="26"/>
      <c r="P82" s="26"/>
      <c r="Q82" s="26"/>
      <c r="R82" s="26"/>
      <c r="S82" s="26"/>
      <c r="T82" s="26"/>
      <c r="U82" s="26"/>
    </row>
    <row r="83" spans="1:21" x14ac:dyDescent="0.3">
      <c r="A83" s="26"/>
      <c r="B83" s="26"/>
      <c r="C83" s="26"/>
      <c r="D83" s="26"/>
      <c r="E83" s="26"/>
      <c r="F83" s="26"/>
      <c r="G83" s="26"/>
      <c r="H83" s="26"/>
      <c r="I83" s="26"/>
      <c r="J83" s="26"/>
      <c r="K83" s="26"/>
      <c r="L83" s="26"/>
      <c r="M83" s="26"/>
      <c r="N83" s="26"/>
      <c r="O83" s="26"/>
      <c r="P83" s="26"/>
      <c r="Q83" s="26"/>
      <c r="R83" s="26"/>
      <c r="S83" s="26"/>
      <c r="T83" s="26"/>
      <c r="U83" s="26"/>
    </row>
    <row r="84" spans="1:21" x14ac:dyDescent="0.3">
      <c r="A84" s="26"/>
      <c r="B84" s="26"/>
      <c r="C84" s="26"/>
      <c r="D84" s="26"/>
      <c r="E84" s="26"/>
      <c r="F84" s="26"/>
      <c r="G84" s="26"/>
      <c r="H84" s="26"/>
      <c r="I84" s="26"/>
      <c r="J84" s="26"/>
      <c r="K84" s="26"/>
      <c r="L84" s="26"/>
      <c r="M84" s="26"/>
      <c r="N84" s="26"/>
      <c r="O84" s="26"/>
      <c r="P84" s="26"/>
      <c r="Q84" s="26"/>
      <c r="R84" s="26"/>
      <c r="S84" s="26"/>
      <c r="T84" s="26"/>
      <c r="U84" s="26"/>
    </row>
    <row r="85" spans="1:21" x14ac:dyDescent="0.3">
      <c r="A85" s="26"/>
      <c r="B85" s="26"/>
      <c r="C85" s="26"/>
      <c r="D85" s="26"/>
      <c r="E85" s="26"/>
      <c r="F85" s="26"/>
      <c r="G85" s="26"/>
      <c r="H85" s="26"/>
      <c r="I85" s="26"/>
      <c r="J85" s="26"/>
      <c r="K85" s="26"/>
      <c r="L85" s="26"/>
      <c r="M85" s="26"/>
      <c r="N85" s="26"/>
      <c r="O85" s="26"/>
      <c r="P85" s="26"/>
      <c r="Q85" s="26"/>
      <c r="R85" s="26"/>
      <c r="S85" s="26"/>
      <c r="T85" s="26"/>
      <c r="U85" s="26"/>
    </row>
    <row r="86" spans="1:21" x14ac:dyDescent="0.3">
      <c r="A86" s="26"/>
      <c r="B86" s="26"/>
      <c r="C86" s="26"/>
      <c r="D86" s="26"/>
      <c r="E86" s="26"/>
      <c r="F86" s="26"/>
      <c r="G86" s="26"/>
      <c r="H86" s="26"/>
      <c r="I86" s="26"/>
      <c r="J86" s="26"/>
      <c r="K86" s="26"/>
      <c r="L86" s="26"/>
      <c r="M86" s="26"/>
      <c r="N86" s="26"/>
      <c r="O86" s="26"/>
      <c r="P86" s="26"/>
      <c r="Q86" s="26"/>
      <c r="R86" s="26"/>
      <c r="S86" s="26"/>
      <c r="T86" s="26"/>
      <c r="U86" s="26"/>
    </row>
    <row r="87" spans="1:21" x14ac:dyDescent="0.3">
      <c r="A87" s="26"/>
      <c r="B87" s="26"/>
      <c r="C87" s="26"/>
      <c r="D87" s="26"/>
      <c r="E87" s="26"/>
      <c r="F87" s="26"/>
      <c r="G87" s="26"/>
      <c r="H87" s="26"/>
      <c r="I87" s="26"/>
      <c r="J87" s="26"/>
      <c r="K87" s="26"/>
      <c r="L87" s="26"/>
      <c r="M87" s="26"/>
      <c r="N87" s="26"/>
      <c r="O87" s="26"/>
      <c r="P87" s="26"/>
      <c r="Q87" s="26"/>
      <c r="R87" s="26"/>
      <c r="S87" s="26"/>
      <c r="T87" s="26"/>
      <c r="U87" s="26"/>
    </row>
    <row r="88" spans="1:21" x14ac:dyDescent="0.3">
      <c r="A88" s="26"/>
      <c r="B88" s="26"/>
      <c r="C88" s="26"/>
      <c r="D88" s="26"/>
      <c r="E88" s="26"/>
      <c r="F88" s="26"/>
      <c r="G88" s="26"/>
      <c r="H88" s="26"/>
      <c r="I88" s="26"/>
      <c r="J88" s="26"/>
      <c r="K88" s="26"/>
      <c r="L88" s="26"/>
      <c r="M88" s="26"/>
      <c r="N88" s="26"/>
      <c r="O88" s="26"/>
      <c r="P88" s="26"/>
      <c r="Q88" s="26"/>
      <c r="R88" s="26"/>
      <c r="S88" s="26"/>
      <c r="T88" s="26"/>
      <c r="U88" s="26"/>
    </row>
    <row r="89" spans="1:21" x14ac:dyDescent="0.3">
      <c r="A89" s="26"/>
      <c r="B89" s="26"/>
      <c r="C89" s="26"/>
      <c r="D89" s="26"/>
      <c r="E89" s="26"/>
      <c r="F89" s="26"/>
      <c r="G89" s="26"/>
      <c r="H89" s="26"/>
      <c r="I89" s="26"/>
      <c r="J89" s="26"/>
      <c r="K89" s="26"/>
      <c r="L89" s="26"/>
      <c r="M89" s="26"/>
      <c r="N89" s="26"/>
      <c r="O89" s="26"/>
      <c r="P89" s="26"/>
      <c r="Q89" s="26"/>
      <c r="R89" s="26"/>
      <c r="S89" s="26"/>
      <c r="T89" s="26"/>
      <c r="U89" s="26"/>
    </row>
    <row r="90" spans="1:21" x14ac:dyDescent="0.3">
      <c r="A90" s="26"/>
      <c r="B90" s="26"/>
      <c r="C90" s="26"/>
      <c r="D90" s="26"/>
      <c r="E90" s="26"/>
      <c r="F90" s="26"/>
      <c r="G90" s="26"/>
      <c r="H90" s="26"/>
      <c r="I90" s="26"/>
      <c r="J90" s="26"/>
      <c r="K90" s="26"/>
      <c r="L90" s="26"/>
      <c r="M90" s="26"/>
      <c r="N90" s="26"/>
      <c r="O90" s="26"/>
      <c r="P90" s="26"/>
      <c r="Q90" s="26"/>
      <c r="R90" s="26"/>
      <c r="S90" s="26"/>
      <c r="T90" s="26"/>
      <c r="U90" s="26"/>
    </row>
    <row r="91" spans="1:21" x14ac:dyDescent="0.3">
      <c r="A91" s="26"/>
      <c r="B91" s="26"/>
      <c r="C91" s="26"/>
      <c r="D91" s="26"/>
      <c r="E91" s="26"/>
      <c r="F91" s="26"/>
      <c r="G91" s="26"/>
      <c r="H91" s="26"/>
      <c r="I91" s="26"/>
      <c r="J91" s="26"/>
      <c r="K91" s="26"/>
      <c r="L91" s="26"/>
      <c r="M91" s="26"/>
      <c r="N91" s="26"/>
      <c r="O91" s="26"/>
      <c r="P91" s="26"/>
      <c r="Q91" s="26"/>
      <c r="R91" s="26"/>
      <c r="S91" s="26"/>
      <c r="T91" s="26"/>
      <c r="U91" s="26"/>
    </row>
    <row r="92" spans="1:21" x14ac:dyDescent="0.3">
      <c r="A92" s="26"/>
      <c r="B92" s="26"/>
      <c r="C92" s="26"/>
      <c r="D92" s="26"/>
      <c r="E92" s="26"/>
      <c r="F92" s="26"/>
      <c r="G92" s="26"/>
      <c r="H92" s="26"/>
      <c r="I92" s="26"/>
      <c r="J92" s="26"/>
      <c r="K92" s="26"/>
      <c r="L92" s="26"/>
      <c r="M92" s="26"/>
      <c r="N92" s="26"/>
      <c r="O92" s="26"/>
      <c r="P92" s="26"/>
      <c r="Q92" s="26"/>
      <c r="R92" s="26"/>
      <c r="S92" s="26"/>
      <c r="T92" s="26"/>
      <c r="U92" s="26"/>
    </row>
    <row r="93" spans="1:21" x14ac:dyDescent="0.3">
      <c r="A93" s="26"/>
      <c r="B93" s="26"/>
      <c r="C93" s="26"/>
      <c r="D93" s="26"/>
      <c r="E93" s="26"/>
      <c r="F93" s="26"/>
      <c r="G93" s="26"/>
      <c r="H93" s="26"/>
      <c r="I93" s="26"/>
      <c r="J93" s="26"/>
      <c r="K93" s="26"/>
      <c r="L93" s="26"/>
      <c r="M93" s="26"/>
      <c r="N93" s="26"/>
      <c r="O93" s="26"/>
      <c r="P93" s="26"/>
      <c r="Q93" s="26"/>
      <c r="R93" s="26"/>
      <c r="S93" s="26"/>
      <c r="T93" s="26"/>
      <c r="U93" s="26"/>
    </row>
    <row r="94" spans="1:21" x14ac:dyDescent="0.3">
      <c r="A94" s="26"/>
      <c r="B94" s="26"/>
      <c r="C94" s="26"/>
      <c r="D94" s="26"/>
      <c r="E94" s="26"/>
      <c r="F94" s="26"/>
      <c r="G94" s="26"/>
      <c r="H94" s="26"/>
      <c r="I94" s="26"/>
      <c r="J94" s="26"/>
      <c r="K94" s="26"/>
      <c r="L94" s="26"/>
      <c r="M94" s="26"/>
      <c r="N94" s="26"/>
      <c r="O94" s="26"/>
      <c r="P94" s="26"/>
      <c r="Q94" s="26"/>
      <c r="R94" s="26"/>
      <c r="S94" s="26"/>
      <c r="T94" s="26"/>
      <c r="U94" s="26"/>
    </row>
    <row r="95" spans="1:21" x14ac:dyDescent="0.3">
      <c r="A95" s="26"/>
      <c r="B95" s="26"/>
      <c r="C95" s="26"/>
      <c r="D95" s="26"/>
      <c r="E95" s="26"/>
      <c r="F95" s="26"/>
      <c r="G95" s="26"/>
      <c r="H95" s="26"/>
      <c r="I95" s="26"/>
      <c r="J95" s="26"/>
      <c r="K95" s="26"/>
      <c r="L95" s="26"/>
      <c r="M95" s="26"/>
      <c r="N95" s="26"/>
      <c r="O95" s="26"/>
      <c r="P95" s="26"/>
      <c r="Q95" s="26"/>
      <c r="R95" s="26"/>
      <c r="S95" s="26"/>
      <c r="T95" s="26"/>
      <c r="U95" s="26"/>
    </row>
    <row r="96" spans="1:21" x14ac:dyDescent="0.3">
      <c r="A96" s="26"/>
      <c r="B96" s="26"/>
      <c r="C96" s="26"/>
      <c r="D96" s="26"/>
      <c r="E96" s="26"/>
      <c r="F96" s="26"/>
      <c r="G96" s="26"/>
      <c r="H96" s="26"/>
      <c r="I96" s="26"/>
      <c r="J96" s="26"/>
      <c r="K96" s="26"/>
      <c r="L96" s="26"/>
      <c r="M96" s="26"/>
      <c r="N96" s="26"/>
      <c r="O96" s="26"/>
      <c r="P96" s="26"/>
      <c r="Q96" s="26"/>
      <c r="R96" s="26"/>
      <c r="S96" s="26"/>
      <c r="T96" s="26"/>
      <c r="U96" s="26"/>
    </row>
    <row r="97" spans="1:21" x14ac:dyDescent="0.3">
      <c r="A97" s="26"/>
      <c r="B97" s="26"/>
      <c r="C97" s="26"/>
      <c r="D97" s="26"/>
      <c r="E97" s="26"/>
      <c r="F97" s="26"/>
      <c r="G97" s="26"/>
      <c r="H97" s="26"/>
      <c r="I97" s="26"/>
      <c r="J97" s="26"/>
      <c r="K97" s="26"/>
      <c r="L97" s="26"/>
      <c r="M97" s="26"/>
      <c r="N97" s="26"/>
      <c r="O97" s="26"/>
      <c r="P97" s="26"/>
      <c r="Q97" s="26"/>
      <c r="R97" s="26"/>
      <c r="S97" s="26"/>
      <c r="T97" s="26"/>
      <c r="U97" s="26"/>
    </row>
    <row r="98" spans="1:21" x14ac:dyDescent="0.3">
      <c r="A98" s="26"/>
      <c r="B98" s="26"/>
      <c r="C98" s="26"/>
      <c r="D98" s="26"/>
      <c r="E98" s="26"/>
      <c r="F98" s="26"/>
      <c r="G98" s="26"/>
      <c r="H98" s="26"/>
      <c r="I98" s="26"/>
      <c r="J98" s="26"/>
      <c r="K98" s="26"/>
      <c r="L98" s="26"/>
      <c r="M98" s="26"/>
      <c r="N98" s="26"/>
      <c r="O98" s="26"/>
      <c r="P98" s="26"/>
      <c r="Q98" s="26"/>
      <c r="R98" s="26"/>
      <c r="S98" s="26"/>
      <c r="T98" s="26"/>
      <c r="U98" s="26"/>
    </row>
    <row r="99" spans="1:21" x14ac:dyDescent="0.3">
      <c r="A99" s="26"/>
      <c r="B99" s="26"/>
      <c r="C99" s="26"/>
      <c r="D99" s="26"/>
      <c r="E99" s="26"/>
      <c r="F99" s="26"/>
      <c r="G99" s="26"/>
      <c r="H99" s="26"/>
      <c r="I99" s="26"/>
      <c r="J99" s="26"/>
      <c r="K99" s="26"/>
      <c r="L99" s="26"/>
      <c r="M99" s="26"/>
      <c r="N99" s="26"/>
      <c r="O99" s="26"/>
      <c r="P99" s="26"/>
      <c r="Q99" s="26"/>
      <c r="R99" s="26"/>
      <c r="S99" s="26"/>
      <c r="T99" s="26"/>
      <c r="U99" s="26"/>
    </row>
    <row r="100" spans="1:21" x14ac:dyDescent="0.3">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3">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3">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3">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3">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3">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3">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3">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3">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3">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3">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3">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3">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3">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3">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3">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3">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3">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3">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3">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3">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3">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3">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3">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3">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3">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3">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3">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3">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3">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3">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3">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3">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3">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3">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3">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3">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3">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3">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3">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3">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3">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3">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3">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3">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3">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3">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3">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3">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3">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3">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3">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3">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3">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3">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3">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3">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3">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3">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3">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3">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3">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3">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3">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3">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3">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3">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3">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3">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3">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3">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3">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3">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3">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3">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3">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3">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3">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3">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3">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3">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3">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3">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3">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3">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3">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3">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3">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3">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3">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3">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3">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3">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3">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3">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3">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3">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3">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3">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3">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3">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3">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3">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3">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3">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3">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3">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3">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3">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3">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3">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3">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3">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3">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3">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3">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3">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3">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3">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3">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3">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3">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3">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3">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3">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3">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3">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3">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3">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3">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3">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3">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3">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3">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3">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3">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3">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3">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3">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3">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3">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3">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3">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3">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3">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3">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3">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3">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3">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3">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3">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3">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3">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3">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3">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3">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3">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3">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3">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3">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3">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3">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3">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3">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3">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3">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3">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3">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3">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3">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3">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3">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3">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3">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3">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3">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3">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3">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3">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3">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3">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3">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3">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3">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3">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3">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3">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3">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3">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3">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3">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3">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3">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3">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3">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3">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3">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3">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3">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3">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3">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3">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3">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3">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3">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3">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3">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3">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3">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3">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3">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3">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3">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3">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3">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3">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3">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3">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3">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3">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3">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3">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3">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3">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3">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3">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3">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3">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3">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3">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3">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3">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3">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3">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3">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3">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3">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3">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3">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3">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3">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3">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3">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3">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3">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3">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3">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3">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3">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3">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3">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3">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3">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3">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3">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3">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3">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3">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3">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3">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3">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3">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3">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3">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3">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3">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3">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3">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3">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3">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3">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3">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3">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3">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3">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3">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3">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3">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3">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3">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3">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3">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3">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8" t="s">
        <v>66</v>
      </c>
    </row>
    <row r="2" spans="1:28" ht="18" x14ac:dyDescent="0.35">
      <c r="Z2" s="14" t="s">
        <v>8</v>
      </c>
    </row>
    <row r="3" spans="1:28" ht="18" x14ac:dyDescent="0.35">
      <c r="Z3" s="14" t="s">
        <v>65</v>
      </c>
    </row>
    <row r="4" spans="1:28" ht="18.75" customHeight="1" x14ac:dyDescent="0.3">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7.399999999999999" x14ac:dyDescent="0.3">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53"/>
      <c r="AB6" s="153"/>
    </row>
    <row r="7" spans="1:28" ht="17.399999999999999" x14ac:dyDescent="0.3">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53"/>
      <c r="AB7" s="153"/>
    </row>
    <row r="8" spans="1:28" x14ac:dyDescent="0.3">
      <c r="A8" s="432" t="str">
        <f>'1. паспорт местоположение'!A9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54"/>
      <c r="AB8" s="154"/>
    </row>
    <row r="9" spans="1:28" ht="15.6" x14ac:dyDescent="0.3">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55"/>
      <c r="AB9" s="155"/>
    </row>
    <row r="10" spans="1:28" ht="17.399999999999999" x14ac:dyDescent="0.3">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53"/>
      <c r="AB10" s="153"/>
    </row>
    <row r="11" spans="1:28" x14ac:dyDescent="0.3">
      <c r="A11" s="432" t="str">
        <f>'1. паспорт местоположение'!A12:C12</f>
        <v>N_22-0715</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54"/>
      <c r="AB11" s="154"/>
    </row>
    <row r="12" spans="1:28" ht="15.6" x14ac:dyDescent="0.3">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55"/>
      <c r="AB12" s="155"/>
    </row>
    <row r="13" spans="1:28" ht="18" x14ac:dyDescent="0.3">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3">
      <c r="A14" s="432" t="str">
        <f>'1. паспорт местоположение'!A15</f>
        <v>Переустройство ВЛ 0,4 кВ Л-2 от ТП 55-05 (инв.№ 511409607) г. Зеленоградск, ул. Сибирякова Зеленоградский ГО</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54"/>
      <c r="AB14" s="154"/>
    </row>
    <row r="15" spans="1:28" ht="15.6" x14ac:dyDescent="0.3">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55"/>
      <c r="AB15" s="155"/>
    </row>
    <row r="16" spans="1:28" x14ac:dyDescent="0.3">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63"/>
      <c r="AB16" s="163"/>
    </row>
    <row r="17" spans="1:28" x14ac:dyDescent="0.3">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63"/>
      <c r="AB17" s="163"/>
    </row>
    <row r="18" spans="1:28" x14ac:dyDescent="0.3">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63"/>
      <c r="AB18" s="163"/>
    </row>
    <row r="19" spans="1:28" x14ac:dyDescent="0.3">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63"/>
      <c r="AB19" s="163"/>
    </row>
    <row r="20" spans="1:28" x14ac:dyDescent="0.3">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64"/>
      <c r="AB20" s="164"/>
    </row>
    <row r="21" spans="1:28" x14ac:dyDescent="0.3">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64"/>
      <c r="AB21" s="164"/>
    </row>
    <row r="22" spans="1:28" x14ac:dyDescent="0.3">
      <c r="A22" s="468" t="s">
        <v>516</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65"/>
      <c r="AB22" s="165"/>
    </row>
    <row r="23" spans="1:28" ht="32.25" customHeight="1" x14ac:dyDescent="0.3">
      <c r="A23" s="470" t="s">
        <v>370</v>
      </c>
      <c r="B23" s="471"/>
      <c r="C23" s="471"/>
      <c r="D23" s="471"/>
      <c r="E23" s="471"/>
      <c r="F23" s="471"/>
      <c r="G23" s="471"/>
      <c r="H23" s="471"/>
      <c r="I23" s="471"/>
      <c r="J23" s="471"/>
      <c r="K23" s="471"/>
      <c r="L23" s="472"/>
      <c r="M23" s="469" t="s">
        <v>371</v>
      </c>
      <c r="N23" s="469"/>
      <c r="O23" s="469"/>
      <c r="P23" s="469"/>
      <c r="Q23" s="469"/>
      <c r="R23" s="469"/>
      <c r="S23" s="469"/>
      <c r="T23" s="469"/>
      <c r="U23" s="469"/>
      <c r="V23" s="469"/>
      <c r="W23" s="469"/>
      <c r="X23" s="469"/>
      <c r="Y23" s="469"/>
      <c r="Z23" s="469"/>
    </row>
    <row r="24" spans="1:28" ht="151.5" customHeight="1" x14ac:dyDescent="0.3">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3">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3">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3">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3">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3">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3">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3">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28.8" x14ac:dyDescent="0.3">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3">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3">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2" sqref="B22"/>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3" width="16.33203125" style="1" customWidth="1"/>
    <col min="14" max="16384" width="9.109375" style="1"/>
  </cols>
  <sheetData>
    <row r="1" spans="1:26" s="11" customFormat="1" ht="18.75" customHeight="1" x14ac:dyDescent="0.25">
      <c r="A1" s="17"/>
      <c r="B1" s="17"/>
      <c r="M1" s="38"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162"/>
      <c r="O5" s="162"/>
      <c r="P5" s="162"/>
      <c r="Q5" s="162"/>
      <c r="R5" s="162"/>
      <c r="S5" s="162"/>
      <c r="T5" s="162"/>
      <c r="U5" s="162"/>
      <c r="V5" s="162"/>
      <c r="W5" s="162"/>
      <c r="X5" s="162"/>
      <c r="Y5" s="162"/>
      <c r="Z5" s="162"/>
    </row>
    <row r="6" spans="1:26" s="11" customFormat="1" ht="15.6" x14ac:dyDescent="0.25">
      <c r="A6" s="16"/>
      <c r="B6" s="16"/>
    </row>
    <row r="7" spans="1:26" s="11" customFormat="1" ht="17.399999999999999" x14ac:dyDescent="0.25">
      <c r="A7" s="431" t="s">
        <v>7</v>
      </c>
      <c r="B7" s="431"/>
      <c r="C7" s="431"/>
      <c r="D7" s="431"/>
      <c r="E7" s="431"/>
      <c r="F7" s="431"/>
      <c r="G7" s="431"/>
      <c r="H7" s="431"/>
      <c r="I7" s="431"/>
      <c r="J7" s="431"/>
      <c r="K7" s="431"/>
      <c r="L7" s="431"/>
      <c r="M7" s="431"/>
      <c r="N7" s="12"/>
      <c r="O7" s="12"/>
      <c r="P7" s="12"/>
      <c r="Q7" s="12"/>
      <c r="R7" s="12"/>
      <c r="S7" s="12"/>
      <c r="T7" s="12"/>
      <c r="U7" s="12"/>
      <c r="V7" s="12"/>
      <c r="W7" s="12"/>
      <c r="X7" s="12"/>
    </row>
    <row r="8" spans="1:26" s="11" customFormat="1" ht="17.399999999999999" x14ac:dyDescent="0.25">
      <c r="A8" s="431"/>
      <c r="B8" s="431"/>
      <c r="C8" s="431"/>
      <c r="D8" s="431"/>
      <c r="E8" s="431"/>
      <c r="F8" s="431"/>
      <c r="G8" s="431"/>
      <c r="H8" s="431"/>
      <c r="I8" s="431"/>
      <c r="J8" s="431"/>
      <c r="K8" s="431"/>
      <c r="L8" s="431"/>
      <c r="M8" s="431"/>
      <c r="N8" s="12"/>
      <c r="O8" s="12"/>
      <c r="P8" s="12"/>
      <c r="Q8" s="12"/>
      <c r="R8" s="12"/>
      <c r="S8" s="12"/>
      <c r="T8" s="12"/>
      <c r="U8" s="12"/>
      <c r="V8" s="12"/>
      <c r="W8" s="12"/>
      <c r="X8" s="12"/>
    </row>
    <row r="9" spans="1:26" s="11" customFormat="1" ht="17.399999999999999"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7.399999999999999" x14ac:dyDescent="0.25">
      <c r="A10" s="436" t="s">
        <v>6</v>
      </c>
      <c r="B10" s="436"/>
      <c r="C10" s="436"/>
      <c r="D10" s="436"/>
      <c r="E10" s="436"/>
      <c r="F10" s="436"/>
      <c r="G10" s="436"/>
      <c r="H10" s="436"/>
      <c r="I10" s="436"/>
      <c r="J10" s="436"/>
      <c r="K10" s="436"/>
      <c r="L10" s="436"/>
      <c r="M10" s="436"/>
      <c r="N10" s="12"/>
      <c r="O10" s="12"/>
      <c r="P10" s="12"/>
      <c r="Q10" s="12"/>
      <c r="R10" s="12"/>
      <c r="S10" s="12"/>
      <c r="T10" s="12"/>
      <c r="U10" s="12"/>
      <c r="V10" s="12"/>
      <c r="W10" s="12"/>
      <c r="X10" s="12"/>
    </row>
    <row r="11" spans="1:26" s="11" customFormat="1" ht="17.399999999999999" x14ac:dyDescent="0.25">
      <c r="A11" s="431"/>
      <c r="B11" s="431"/>
      <c r="C11" s="431"/>
      <c r="D11" s="431"/>
      <c r="E11" s="431"/>
      <c r="F11" s="431"/>
      <c r="G11" s="431"/>
      <c r="H11" s="431"/>
      <c r="I11" s="431"/>
      <c r="J11" s="431"/>
      <c r="K11" s="431"/>
      <c r="L11" s="431"/>
      <c r="M11" s="431"/>
      <c r="N11" s="12"/>
      <c r="O11" s="12"/>
      <c r="P11" s="12"/>
      <c r="Q11" s="12"/>
      <c r="R11" s="12"/>
      <c r="S11" s="12"/>
      <c r="T11" s="12"/>
      <c r="U11" s="12"/>
      <c r="V11" s="12"/>
      <c r="W11" s="12"/>
      <c r="X11" s="12"/>
    </row>
    <row r="12" spans="1:26" s="11" customFormat="1" ht="17.399999999999999" x14ac:dyDescent="0.25">
      <c r="A12" s="432" t="str">
        <f>'1. паспорт местоположение'!A12:C12</f>
        <v>N_22-0715</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7.399999999999999" x14ac:dyDescent="0.25">
      <c r="A13" s="436" t="s">
        <v>5</v>
      </c>
      <c r="B13" s="436"/>
      <c r="C13" s="436"/>
      <c r="D13" s="436"/>
      <c r="E13" s="436"/>
      <c r="F13" s="436"/>
      <c r="G13" s="436"/>
      <c r="H13" s="436"/>
      <c r="I13" s="436"/>
      <c r="J13" s="436"/>
      <c r="K13" s="436"/>
      <c r="L13" s="436"/>
      <c r="M13" s="436"/>
      <c r="N13" s="12"/>
      <c r="O13" s="12"/>
      <c r="P13" s="12"/>
      <c r="Q13" s="12"/>
      <c r="R13" s="12"/>
      <c r="S13" s="12"/>
      <c r="T13" s="12"/>
      <c r="U13" s="12"/>
      <c r="V13" s="12"/>
      <c r="W13" s="12"/>
      <c r="X13" s="12"/>
    </row>
    <row r="14" spans="1:26" s="8" customFormat="1" ht="15.75" customHeight="1" x14ac:dyDescent="0.25">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5">
      <c r="A15" s="432" t="str">
        <f>'1. паспорт местоположение'!A15</f>
        <v>Переустройство ВЛ 0,4 кВ Л-2 от ТП 55-05 (инв.№ 511409607) г. Зеленоградск, ул. Сибирякова Зеленоградский ГО</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5">
      <c r="A16" s="436" t="s">
        <v>4</v>
      </c>
      <c r="B16" s="436"/>
      <c r="C16" s="436"/>
      <c r="D16" s="436"/>
      <c r="E16" s="436"/>
      <c r="F16" s="436"/>
      <c r="G16" s="436"/>
      <c r="H16" s="436"/>
      <c r="I16" s="436"/>
      <c r="J16" s="436"/>
      <c r="K16" s="436"/>
      <c r="L16" s="436"/>
      <c r="M16" s="436"/>
      <c r="N16" s="5"/>
      <c r="O16" s="5"/>
      <c r="P16" s="5"/>
      <c r="Q16" s="5"/>
      <c r="R16" s="5"/>
      <c r="S16" s="5"/>
      <c r="T16" s="5"/>
      <c r="U16" s="5"/>
      <c r="V16" s="5"/>
      <c r="W16" s="5"/>
      <c r="X16" s="5"/>
    </row>
    <row r="17" spans="1:24" s="3" customFormat="1" ht="15" customHeight="1" x14ac:dyDescent="0.25">
      <c r="A17" s="439"/>
      <c r="B17" s="439"/>
      <c r="C17" s="439"/>
      <c r="D17" s="439"/>
      <c r="E17" s="439"/>
      <c r="F17" s="439"/>
      <c r="G17" s="439"/>
      <c r="H17" s="439"/>
      <c r="I17" s="439"/>
      <c r="J17" s="439"/>
      <c r="K17" s="439"/>
      <c r="L17" s="439"/>
      <c r="M17" s="439"/>
      <c r="N17" s="4"/>
      <c r="O17" s="4"/>
      <c r="P17" s="4"/>
      <c r="Q17" s="4"/>
      <c r="R17" s="4"/>
      <c r="S17" s="4"/>
      <c r="T17" s="4"/>
      <c r="U17" s="4"/>
    </row>
    <row r="18" spans="1:24" s="3" customFormat="1" ht="91.5" customHeight="1" x14ac:dyDescent="0.25">
      <c r="A18" s="477" t="s">
        <v>493</v>
      </c>
      <c r="B18" s="477"/>
      <c r="C18" s="477"/>
      <c r="D18" s="477"/>
      <c r="E18" s="477"/>
      <c r="F18" s="477"/>
      <c r="G18" s="477"/>
      <c r="H18" s="477"/>
      <c r="I18" s="477"/>
      <c r="J18" s="477"/>
      <c r="K18" s="477"/>
      <c r="L18" s="477"/>
      <c r="M18" s="477"/>
      <c r="N18" s="6"/>
      <c r="O18" s="6"/>
      <c r="P18" s="6"/>
      <c r="Q18" s="6"/>
      <c r="R18" s="6"/>
      <c r="S18" s="6"/>
      <c r="T18" s="6"/>
      <c r="U18" s="6"/>
      <c r="V18" s="6"/>
      <c r="W18" s="6"/>
      <c r="X18" s="6"/>
    </row>
    <row r="19" spans="1:24" s="3" customFormat="1" ht="78" customHeight="1" x14ac:dyDescent="0.25">
      <c r="A19" s="430" t="s">
        <v>3</v>
      </c>
      <c r="B19" s="430" t="s">
        <v>82</v>
      </c>
      <c r="C19" s="430" t="s">
        <v>81</v>
      </c>
      <c r="D19" s="430" t="s">
        <v>73</v>
      </c>
      <c r="E19" s="474" t="s">
        <v>80</v>
      </c>
      <c r="F19" s="475"/>
      <c r="G19" s="475"/>
      <c r="H19" s="475"/>
      <c r="I19" s="476"/>
      <c r="J19" s="430" t="s">
        <v>79</v>
      </c>
      <c r="K19" s="430"/>
      <c r="L19" s="430"/>
      <c r="M19" s="430"/>
      <c r="N19" s="4"/>
      <c r="O19" s="4"/>
      <c r="P19" s="4"/>
      <c r="Q19" s="4"/>
      <c r="R19" s="4"/>
      <c r="S19" s="4"/>
      <c r="T19" s="4"/>
      <c r="U19" s="4"/>
    </row>
    <row r="20" spans="1:24" s="3" customFormat="1" ht="51" customHeight="1" x14ac:dyDescent="0.25">
      <c r="A20" s="430"/>
      <c r="B20" s="430"/>
      <c r="C20" s="430"/>
      <c r="D20" s="430"/>
      <c r="E20" s="40" t="s">
        <v>78</v>
      </c>
      <c r="F20" s="40" t="s">
        <v>77</v>
      </c>
      <c r="G20" s="40" t="s">
        <v>76</v>
      </c>
      <c r="H20" s="40" t="s">
        <v>75</v>
      </c>
      <c r="I20" s="40" t="s">
        <v>74</v>
      </c>
      <c r="J20" s="386">
        <v>2020</v>
      </c>
      <c r="K20" s="386">
        <v>2021</v>
      </c>
      <c r="L20" s="386">
        <v>2022</v>
      </c>
      <c r="M20" s="386">
        <v>2023</v>
      </c>
      <c r="N20" s="31"/>
      <c r="O20" s="31"/>
      <c r="P20" s="31"/>
      <c r="Q20" s="31"/>
      <c r="R20" s="31"/>
      <c r="S20" s="31"/>
      <c r="T20" s="31"/>
      <c r="U20" s="31"/>
      <c r="V20" s="30"/>
      <c r="W20" s="30"/>
      <c r="X20" s="30"/>
    </row>
    <row r="21" spans="1:24"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5">
      <c r="A22" s="44" t="s">
        <v>62</v>
      </c>
      <c r="B22" s="46" t="s">
        <v>679</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3">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0" zoomScale="80" zoomScaleNormal="80" workbookViewId="0">
      <selection activeCell="B123" sqref="B123"/>
    </sheetView>
  </sheetViews>
  <sheetFormatPr defaultColWidth="9.109375" defaultRowHeight="15.6" x14ac:dyDescent="0.25"/>
  <cols>
    <col min="1" max="1" width="61.6640625" style="183" customWidth="1"/>
    <col min="2" max="2" width="18.5546875" style="168" customWidth="1"/>
    <col min="3" max="12" width="16.88671875" style="168" customWidth="1"/>
    <col min="13" max="42" width="16.88671875" style="168" hidden="1" customWidth="1"/>
    <col min="43" max="45" width="16.88671875" style="169" hidden="1" customWidth="1"/>
    <col min="46" max="46" width="16.88671875" style="170" hidden="1" customWidth="1"/>
    <col min="47" max="51" width="16.88671875" style="170" customWidth="1"/>
    <col min="52" max="256" width="9.109375" style="170"/>
    <col min="257" max="257" width="61.6640625" style="170" customWidth="1"/>
    <col min="258" max="258" width="18.5546875" style="170" customWidth="1"/>
    <col min="259" max="298" width="16.88671875" style="170" customWidth="1"/>
    <col min="299" max="300" width="18.5546875" style="170" customWidth="1"/>
    <col min="301" max="301" width="21.6640625" style="170" customWidth="1"/>
    <col min="302" max="512" width="9.109375" style="170"/>
    <col min="513" max="513" width="61.6640625" style="170" customWidth="1"/>
    <col min="514" max="514" width="18.5546875" style="170" customWidth="1"/>
    <col min="515" max="554" width="16.88671875" style="170" customWidth="1"/>
    <col min="555" max="556" width="18.5546875" style="170" customWidth="1"/>
    <col min="557" max="557" width="21.6640625" style="170" customWidth="1"/>
    <col min="558" max="768" width="9.109375" style="170"/>
    <col min="769" max="769" width="61.6640625" style="170" customWidth="1"/>
    <col min="770" max="770" width="18.5546875" style="170" customWidth="1"/>
    <col min="771" max="810" width="16.88671875" style="170" customWidth="1"/>
    <col min="811" max="812" width="18.5546875" style="170" customWidth="1"/>
    <col min="813" max="813" width="21.6640625" style="170" customWidth="1"/>
    <col min="814" max="1024" width="9.109375" style="170"/>
    <col min="1025" max="1025" width="61.6640625" style="170" customWidth="1"/>
    <col min="1026" max="1026" width="18.5546875" style="170" customWidth="1"/>
    <col min="1027" max="1066" width="16.88671875" style="170" customWidth="1"/>
    <col min="1067" max="1068" width="18.5546875" style="170" customWidth="1"/>
    <col min="1069" max="1069" width="21.6640625" style="170" customWidth="1"/>
    <col min="1070" max="1280" width="9.109375" style="170"/>
    <col min="1281" max="1281" width="61.6640625" style="170" customWidth="1"/>
    <col min="1282" max="1282" width="18.5546875" style="170" customWidth="1"/>
    <col min="1283" max="1322" width="16.88671875" style="170" customWidth="1"/>
    <col min="1323" max="1324" width="18.5546875" style="170" customWidth="1"/>
    <col min="1325" max="1325" width="21.6640625" style="170" customWidth="1"/>
    <col min="1326" max="1536" width="9.109375" style="170"/>
    <col min="1537" max="1537" width="61.6640625" style="170" customWidth="1"/>
    <col min="1538" max="1538" width="18.5546875" style="170" customWidth="1"/>
    <col min="1539" max="1578" width="16.88671875" style="170" customWidth="1"/>
    <col min="1579" max="1580" width="18.5546875" style="170" customWidth="1"/>
    <col min="1581" max="1581" width="21.6640625" style="170" customWidth="1"/>
    <col min="1582" max="1792" width="9.109375" style="170"/>
    <col min="1793" max="1793" width="61.6640625" style="170" customWidth="1"/>
    <col min="1794" max="1794" width="18.5546875" style="170" customWidth="1"/>
    <col min="1795" max="1834" width="16.88671875" style="170" customWidth="1"/>
    <col min="1835" max="1836" width="18.5546875" style="170" customWidth="1"/>
    <col min="1837" max="1837" width="21.6640625" style="170" customWidth="1"/>
    <col min="1838" max="2048" width="9.109375" style="170"/>
    <col min="2049" max="2049" width="61.6640625" style="170" customWidth="1"/>
    <col min="2050" max="2050" width="18.5546875" style="170" customWidth="1"/>
    <col min="2051" max="2090" width="16.88671875" style="170" customWidth="1"/>
    <col min="2091" max="2092" width="18.5546875" style="170" customWidth="1"/>
    <col min="2093" max="2093" width="21.6640625" style="170" customWidth="1"/>
    <col min="2094" max="2304" width="9.109375" style="170"/>
    <col min="2305" max="2305" width="61.6640625" style="170" customWidth="1"/>
    <col min="2306" max="2306" width="18.5546875" style="170" customWidth="1"/>
    <col min="2307" max="2346" width="16.88671875" style="170" customWidth="1"/>
    <col min="2347" max="2348" width="18.5546875" style="170" customWidth="1"/>
    <col min="2349" max="2349" width="21.6640625" style="170" customWidth="1"/>
    <col min="2350" max="2560" width="9.109375" style="170"/>
    <col min="2561" max="2561" width="61.6640625" style="170" customWidth="1"/>
    <col min="2562" max="2562" width="18.5546875" style="170" customWidth="1"/>
    <col min="2563" max="2602" width="16.88671875" style="170" customWidth="1"/>
    <col min="2603" max="2604" width="18.5546875" style="170" customWidth="1"/>
    <col min="2605" max="2605" width="21.6640625" style="170" customWidth="1"/>
    <col min="2606" max="2816" width="9.109375" style="170"/>
    <col min="2817" max="2817" width="61.6640625" style="170" customWidth="1"/>
    <col min="2818" max="2818" width="18.5546875" style="170" customWidth="1"/>
    <col min="2819" max="2858" width="16.88671875" style="170" customWidth="1"/>
    <col min="2859" max="2860" width="18.5546875" style="170" customWidth="1"/>
    <col min="2861" max="2861" width="21.6640625" style="170" customWidth="1"/>
    <col min="2862" max="3072" width="9.109375" style="170"/>
    <col min="3073" max="3073" width="61.6640625" style="170" customWidth="1"/>
    <col min="3074" max="3074" width="18.5546875" style="170" customWidth="1"/>
    <col min="3075" max="3114" width="16.88671875" style="170" customWidth="1"/>
    <col min="3115" max="3116" width="18.5546875" style="170" customWidth="1"/>
    <col min="3117" max="3117" width="21.6640625" style="170" customWidth="1"/>
    <col min="3118" max="3328" width="9.109375" style="170"/>
    <col min="3329" max="3329" width="61.6640625" style="170" customWidth="1"/>
    <col min="3330" max="3330" width="18.5546875" style="170" customWidth="1"/>
    <col min="3331" max="3370" width="16.88671875" style="170" customWidth="1"/>
    <col min="3371" max="3372" width="18.5546875" style="170" customWidth="1"/>
    <col min="3373" max="3373" width="21.6640625" style="170" customWidth="1"/>
    <col min="3374" max="3584" width="9.109375" style="170"/>
    <col min="3585" max="3585" width="61.6640625" style="170" customWidth="1"/>
    <col min="3586" max="3586" width="18.5546875" style="170" customWidth="1"/>
    <col min="3587" max="3626" width="16.88671875" style="170" customWidth="1"/>
    <col min="3627" max="3628" width="18.5546875" style="170" customWidth="1"/>
    <col min="3629" max="3629" width="21.6640625" style="170" customWidth="1"/>
    <col min="3630" max="3840" width="9.109375" style="170"/>
    <col min="3841" max="3841" width="61.6640625" style="170" customWidth="1"/>
    <col min="3842" max="3842" width="18.5546875" style="170" customWidth="1"/>
    <col min="3843" max="3882" width="16.88671875" style="170" customWidth="1"/>
    <col min="3883" max="3884" width="18.5546875" style="170" customWidth="1"/>
    <col min="3885" max="3885" width="21.6640625" style="170" customWidth="1"/>
    <col min="3886" max="4096" width="9.109375" style="170"/>
    <col min="4097" max="4097" width="61.6640625" style="170" customWidth="1"/>
    <col min="4098" max="4098" width="18.5546875" style="170" customWidth="1"/>
    <col min="4099" max="4138" width="16.88671875" style="170" customWidth="1"/>
    <col min="4139" max="4140" width="18.5546875" style="170" customWidth="1"/>
    <col min="4141" max="4141" width="21.6640625" style="170" customWidth="1"/>
    <col min="4142" max="4352" width="9.109375" style="170"/>
    <col min="4353" max="4353" width="61.6640625" style="170" customWidth="1"/>
    <col min="4354" max="4354" width="18.5546875" style="170" customWidth="1"/>
    <col min="4355" max="4394" width="16.88671875" style="170" customWidth="1"/>
    <col min="4395" max="4396" width="18.5546875" style="170" customWidth="1"/>
    <col min="4397" max="4397" width="21.6640625" style="170" customWidth="1"/>
    <col min="4398" max="4608" width="9.109375" style="170"/>
    <col min="4609" max="4609" width="61.6640625" style="170" customWidth="1"/>
    <col min="4610" max="4610" width="18.5546875" style="170" customWidth="1"/>
    <col min="4611" max="4650" width="16.88671875" style="170" customWidth="1"/>
    <col min="4651" max="4652" width="18.5546875" style="170" customWidth="1"/>
    <col min="4653" max="4653" width="21.6640625" style="170" customWidth="1"/>
    <col min="4654" max="4864" width="9.109375" style="170"/>
    <col min="4865" max="4865" width="61.6640625" style="170" customWidth="1"/>
    <col min="4866" max="4866" width="18.5546875" style="170" customWidth="1"/>
    <col min="4867" max="4906" width="16.88671875" style="170" customWidth="1"/>
    <col min="4907" max="4908" width="18.5546875" style="170" customWidth="1"/>
    <col min="4909" max="4909" width="21.6640625" style="170" customWidth="1"/>
    <col min="4910" max="5120" width="9.109375" style="170"/>
    <col min="5121" max="5121" width="61.6640625" style="170" customWidth="1"/>
    <col min="5122" max="5122" width="18.5546875" style="170" customWidth="1"/>
    <col min="5123" max="5162" width="16.88671875" style="170" customWidth="1"/>
    <col min="5163" max="5164" width="18.5546875" style="170" customWidth="1"/>
    <col min="5165" max="5165" width="21.6640625" style="170" customWidth="1"/>
    <col min="5166" max="5376" width="9.109375" style="170"/>
    <col min="5377" max="5377" width="61.6640625" style="170" customWidth="1"/>
    <col min="5378" max="5378" width="18.5546875" style="170" customWidth="1"/>
    <col min="5379" max="5418" width="16.88671875" style="170" customWidth="1"/>
    <col min="5419" max="5420" width="18.5546875" style="170" customWidth="1"/>
    <col min="5421" max="5421" width="21.6640625" style="170" customWidth="1"/>
    <col min="5422" max="5632" width="9.109375" style="170"/>
    <col min="5633" max="5633" width="61.6640625" style="170" customWidth="1"/>
    <col min="5634" max="5634" width="18.5546875" style="170" customWidth="1"/>
    <col min="5635" max="5674" width="16.88671875" style="170" customWidth="1"/>
    <col min="5675" max="5676" width="18.5546875" style="170" customWidth="1"/>
    <col min="5677" max="5677" width="21.6640625" style="170" customWidth="1"/>
    <col min="5678" max="5888" width="9.109375" style="170"/>
    <col min="5889" max="5889" width="61.6640625" style="170" customWidth="1"/>
    <col min="5890" max="5890" width="18.5546875" style="170" customWidth="1"/>
    <col min="5891" max="5930" width="16.88671875" style="170" customWidth="1"/>
    <col min="5931" max="5932" width="18.5546875" style="170" customWidth="1"/>
    <col min="5933" max="5933" width="21.6640625" style="170" customWidth="1"/>
    <col min="5934" max="6144" width="9.109375" style="170"/>
    <col min="6145" max="6145" width="61.6640625" style="170" customWidth="1"/>
    <col min="6146" max="6146" width="18.5546875" style="170" customWidth="1"/>
    <col min="6147" max="6186" width="16.88671875" style="170" customWidth="1"/>
    <col min="6187" max="6188" width="18.5546875" style="170" customWidth="1"/>
    <col min="6189" max="6189" width="21.6640625" style="170" customWidth="1"/>
    <col min="6190" max="6400" width="9.109375" style="170"/>
    <col min="6401" max="6401" width="61.6640625" style="170" customWidth="1"/>
    <col min="6402" max="6402" width="18.5546875" style="170" customWidth="1"/>
    <col min="6403" max="6442" width="16.88671875" style="170" customWidth="1"/>
    <col min="6443" max="6444" width="18.5546875" style="170" customWidth="1"/>
    <col min="6445" max="6445" width="21.6640625" style="170" customWidth="1"/>
    <col min="6446" max="6656" width="9.109375" style="170"/>
    <col min="6657" max="6657" width="61.6640625" style="170" customWidth="1"/>
    <col min="6658" max="6658" width="18.5546875" style="170" customWidth="1"/>
    <col min="6659" max="6698" width="16.88671875" style="170" customWidth="1"/>
    <col min="6699" max="6700" width="18.5546875" style="170" customWidth="1"/>
    <col min="6701" max="6701" width="21.6640625" style="170" customWidth="1"/>
    <col min="6702" max="6912" width="9.109375" style="170"/>
    <col min="6913" max="6913" width="61.6640625" style="170" customWidth="1"/>
    <col min="6914" max="6914" width="18.5546875" style="170" customWidth="1"/>
    <col min="6915" max="6954" width="16.88671875" style="170" customWidth="1"/>
    <col min="6955" max="6956" width="18.5546875" style="170" customWidth="1"/>
    <col min="6957" max="6957" width="21.6640625" style="170" customWidth="1"/>
    <col min="6958" max="7168" width="9.109375" style="170"/>
    <col min="7169" max="7169" width="61.6640625" style="170" customWidth="1"/>
    <col min="7170" max="7170" width="18.5546875" style="170" customWidth="1"/>
    <col min="7171" max="7210" width="16.88671875" style="170" customWidth="1"/>
    <col min="7211" max="7212" width="18.5546875" style="170" customWidth="1"/>
    <col min="7213" max="7213" width="21.6640625" style="170" customWidth="1"/>
    <col min="7214" max="7424" width="9.109375" style="170"/>
    <col min="7425" max="7425" width="61.6640625" style="170" customWidth="1"/>
    <col min="7426" max="7426" width="18.5546875" style="170" customWidth="1"/>
    <col min="7427" max="7466" width="16.88671875" style="170" customWidth="1"/>
    <col min="7467" max="7468" width="18.5546875" style="170" customWidth="1"/>
    <col min="7469" max="7469" width="21.6640625" style="170" customWidth="1"/>
    <col min="7470" max="7680" width="9.109375" style="170"/>
    <col min="7681" max="7681" width="61.6640625" style="170" customWidth="1"/>
    <col min="7682" max="7682" width="18.5546875" style="170" customWidth="1"/>
    <col min="7683" max="7722" width="16.88671875" style="170" customWidth="1"/>
    <col min="7723" max="7724" width="18.5546875" style="170" customWidth="1"/>
    <col min="7725" max="7725" width="21.6640625" style="170" customWidth="1"/>
    <col min="7726" max="7936" width="9.109375" style="170"/>
    <col min="7937" max="7937" width="61.6640625" style="170" customWidth="1"/>
    <col min="7938" max="7938" width="18.5546875" style="170" customWidth="1"/>
    <col min="7939" max="7978" width="16.88671875" style="170" customWidth="1"/>
    <col min="7979" max="7980" width="18.5546875" style="170" customWidth="1"/>
    <col min="7981" max="7981" width="21.6640625" style="170" customWidth="1"/>
    <col min="7982" max="8192" width="9.109375" style="170"/>
    <col min="8193" max="8193" width="61.6640625" style="170" customWidth="1"/>
    <col min="8194" max="8194" width="18.5546875" style="170" customWidth="1"/>
    <col min="8195" max="8234" width="16.88671875" style="170" customWidth="1"/>
    <col min="8235" max="8236" width="18.5546875" style="170" customWidth="1"/>
    <col min="8237" max="8237" width="21.6640625" style="170" customWidth="1"/>
    <col min="8238" max="8448" width="9.109375" style="170"/>
    <col min="8449" max="8449" width="61.6640625" style="170" customWidth="1"/>
    <col min="8450" max="8450" width="18.5546875" style="170" customWidth="1"/>
    <col min="8451" max="8490" width="16.88671875" style="170" customWidth="1"/>
    <col min="8491" max="8492" width="18.5546875" style="170" customWidth="1"/>
    <col min="8493" max="8493" width="21.6640625" style="170" customWidth="1"/>
    <col min="8494" max="8704" width="9.109375" style="170"/>
    <col min="8705" max="8705" width="61.6640625" style="170" customWidth="1"/>
    <col min="8706" max="8706" width="18.5546875" style="170" customWidth="1"/>
    <col min="8707" max="8746" width="16.88671875" style="170" customWidth="1"/>
    <col min="8747" max="8748" width="18.5546875" style="170" customWidth="1"/>
    <col min="8749" max="8749" width="21.6640625" style="170" customWidth="1"/>
    <col min="8750" max="8960" width="9.109375" style="170"/>
    <col min="8961" max="8961" width="61.6640625" style="170" customWidth="1"/>
    <col min="8962" max="8962" width="18.5546875" style="170" customWidth="1"/>
    <col min="8963" max="9002" width="16.88671875" style="170" customWidth="1"/>
    <col min="9003" max="9004" width="18.5546875" style="170" customWidth="1"/>
    <col min="9005" max="9005" width="21.6640625" style="170" customWidth="1"/>
    <col min="9006" max="9216" width="9.109375" style="170"/>
    <col min="9217" max="9217" width="61.6640625" style="170" customWidth="1"/>
    <col min="9218" max="9218" width="18.5546875" style="170" customWidth="1"/>
    <col min="9219" max="9258" width="16.88671875" style="170" customWidth="1"/>
    <col min="9259" max="9260" width="18.5546875" style="170" customWidth="1"/>
    <col min="9261" max="9261" width="21.6640625" style="170" customWidth="1"/>
    <col min="9262" max="9472" width="9.109375" style="170"/>
    <col min="9473" max="9473" width="61.6640625" style="170" customWidth="1"/>
    <col min="9474" max="9474" width="18.5546875" style="170" customWidth="1"/>
    <col min="9475" max="9514" width="16.88671875" style="170" customWidth="1"/>
    <col min="9515" max="9516" width="18.5546875" style="170" customWidth="1"/>
    <col min="9517" max="9517" width="21.6640625" style="170" customWidth="1"/>
    <col min="9518" max="9728" width="9.109375" style="170"/>
    <col min="9729" max="9729" width="61.6640625" style="170" customWidth="1"/>
    <col min="9730" max="9730" width="18.5546875" style="170" customWidth="1"/>
    <col min="9731" max="9770" width="16.88671875" style="170" customWidth="1"/>
    <col min="9771" max="9772" width="18.5546875" style="170" customWidth="1"/>
    <col min="9773" max="9773" width="21.6640625" style="170" customWidth="1"/>
    <col min="9774" max="9984" width="9.109375" style="170"/>
    <col min="9985" max="9985" width="61.6640625" style="170" customWidth="1"/>
    <col min="9986" max="9986" width="18.5546875" style="170" customWidth="1"/>
    <col min="9987" max="10026" width="16.88671875" style="170" customWidth="1"/>
    <col min="10027" max="10028" width="18.5546875" style="170" customWidth="1"/>
    <col min="10029" max="10029" width="21.6640625" style="170" customWidth="1"/>
    <col min="10030" max="10240" width="9.109375" style="170"/>
    <col min="10241" max="10241" width="61.6640625" style="170" customWidth="1"/>
    <col min="10242" max="10242" width="18.5546875" style="170" customWidth="1"/>
    <col min="10243" max="10282" width="16.88671875" style="170" customWidth="1"/>
    <col min="10283" max="10284" width="18.5546875" style="170" customWidth="1"/>
    <col min="10285" max="10285" width="21.6640625" style="170" customWidth="1"/>
    <col min="10286" max="10496" width="9.109375" style="170"/>
    <col min="10497" max="10497" width="61.6640625" style="170" customWidth="1"/>
    <col min="10498" max="10498" width="18.5546875" style="170" customWidth="1"/>
    <col min="10499" max="10538" width="16.88671875" style="170" customWidth="1"/>
    <col min="10539" max="10540" width="18.5546875" style="170" customWidth="1"/>
    <col min="10541" max="10541" width="21.6640625" style="170" customWidth="1"/>
    <col min="10542" max="10752" width="9.109375" style="170"/>
    <col min="10753" max="10753" width="61.6640625" style="170" customWidth="1"/>
    <col min="10754" max="10754" width="18.5546875" style="170" customWidth="1"/>
    <col min="10755" max="10794" width="16.88671875" style="170" customWidth="1"/>
    <col min="10795" max="10796" width="18.5546875" style="170" customWidth="1"/>
    <col min="10797" max="10797" width="21.6640625" style="170" customWidth="1"/>
    <col min="10798" max="11008" width="9.109375" style="170"/>
    <col min="11009" max="11009" width="61.6640625" style="170" customWidth="1"/>
    <col min="11010" max="11010" width="18.5546875" style="170" customWidth="1"/>
    <col min="11011" max="11050" width="16.88671875" style="170" customWidth="1"/>
    <col min="11051" max="11052" width="18.5546875" style="170" customWidth="1"/>
    <col min="11053" max="11053" width="21.6640625" style="170" customWidth="1"/>
    <col min="11054" max="11264" width="9.109375" style="170"/>
    <col min="11265" max="11265" width="61.6640625" style="170" customWidth="1"/>
    <col min="11266" max="11266" width="18.5546875" style="170" customWidth="1"/>
    <col min="11267" max="11306" width="16.88671875" style="170" customWidth="1"/>
    <col min="11307" max="11308" width="18.5546875" style="170" customWidth="1"/>
    <col min="11309" max="11309" width="21.6640625" style="170" customWidth="1"/>
    <col min="11310" max="11520" width="9.109375" style="170"/>
    <col min="11521" max="11521" width="61.6640625" style="170" customWidth="1"/>
    <col min="11522" max="11522" width="18.5546875" style="170" customWidth="1"/>
    <col min="11523" max="11562" width="16.88671875" style="170" customWidth="1"/>
    <col min="11563" max="11564" width="18.5546875" style="170" customWidth="1"/>
    <col min="11565" max="11565" width="21.6640625" style="170" customWidth="1"/>
    <col min="11566" max="11776" width="9.109375" style="170"/>
    <col min="11777" max="11777" width="61.6640625" style="170" customWidth="1"/>
    <col min="11778" max="11778" width="18.5546875" style="170" customWidth="1"/>
    <col min="11779" max="11818" width="16.88671875" style="170" customWidth="1"/>
    <col min="11819" max="11820" width="18.5546875" style="170" customWidth="1"/>
    <col min="11821" max="11821" width="21.6640625" style="170" customWidth="1"/>
    <col min="11822" max="12032" width="9.109375" style="170"/>
    <col min="12033" max="12033" width="61.6640625" style="170" customWidth="1"/>
    <col min="12034" max="12034" width="18.5546875" style="170" customWidth="1"/>
    <col min="12035" max="12074" width="16.88671875" style="170" customWidth="1"/>
    <col min="12075" max="12076" width="18.5546875" style="170" customWidth="1"/>
    <col min="12077" max="12077" width="21.6640625" style="170" customWidth="1"/>
    <col min="12078" max="12288" width="9.109375" style="170"/>
    <col min="12289" max="12289" width="61.6640625" style="170" customWidth="1"/>
    <col min="12290" max="12290" width="18.5546875" style="170" customWidth="1"/>
    <col min="12291" max="12330" width="16.88671875" style="170" customWidth="1"/>
    <col min="12331" max="12332" width="18.5546875" style="170" customWidth="1"/>
    <col min="12333" max="12333" width="21.6640625" style="170" customWidth="1"/>
    <col min="12334" max="12544" width="9.109375" style="170"/>
    <col min="12545" max="12545" width="61.6640625" style="170" customWidth="1"/>
    <col min="12546" max="12546" width="18.5546875" style="170" customWidth="1"/>
    <col min="12547" max="12586" width="16.88671875" style="170" customWidth="1"/>
    <col min="12587" max="12588" width="18.5546875" style="170" customWidth="1"/>
    <col min="12589" max="12589" width="21.6640625" style="170" customWidth="1"/>
    <col min="12590" max="12800" width="9.109375" style="170"/>
    <col min="12801" max="12801" width="61.6640625" style="170" customWidth="1"/>
    <col min="12802" max="12802" width="18.5546875" style="170" customWidth="1"/>
    <col min="12803" max="12842" width="16.88671875" style="170" customWidth="1"/>
    <col min="12843" max="12844" width="18.5546875" style="170" customWidth="1"/>
    <col min="12845" max="12845" width="21.6640625" style="170" customWidth="1"/>
    <col min="12846" max="13056" width="9.109375" style="170"/>
    <col min="13057" max="13057" width="61.6640625" style="170" customWidth="1"/>
    <col min="13058" max="13058" width="18.5546875" style="170" customWidth="1"/>
    <col min="13059" max="13098" width="16.88671875" style="170" customWidth="1"/>
    <col min="13099" max="13100" width="18.5546875" style="170" customWidth="1"/>
    <col min="13101" max="13101" width="21.6640625" style="170" customWidth="1"/>
    <col min="13102" max="13312" width="9.109375" style="170"/>
    <col min="13313" max="13313" width="61.6640625" style="170" customWidth="1"/>
    <col min="13314" max="13314" width="18.5546875" style="170" customWidth="1"/>
    <col min="13315" max="13354" width="16.88671875" style="170" customWidth="1"/>
    <col min="13355" max="13356" width="18.5546875" style="170" customWidth="1"/>
    <col min="13357" max="13357" width="21.6640625" style="170" customWidth="1"/>
    <col min="13358" max="13568" width="9.109375" style="170"/>
    <col min="13569" max="13569" width="61.6640625" style="170" customWidth="1"/>
    <col min="13570" max="13570" width="18.5546875" style="170" customWidth="1"/>
    <col min="13571" max="13610" width="16.88671875" style="170" customWidth="1"/>
    <col min="13611" max="13612" width="18.5546875" style="170" customWidth="1"/>
    <col min="13613" max="13613" width="21.6640625" style="170" customWidth="1"/>
    <col min="13614" max="13824" width="9.109375" style="170"/>
    <col min="13825" max="13825" width="61.6640625" style="170" customWidth="1"/>
    <col min="13826" max="13826" width="18.5546875" style="170" customWidth="1"/>
    <col min="13827" max="13866" width="16.88671875" style="170" customWidth="1"/>
    <col min="13867" max="13868" width="18.5546875" style="170" customWidth="1"/>
    <col min="13869" max="13869" width="21.6640625" style="170" customWidth="1"/>
    <col min="13870" max="14080" width="9.109375" style="170"/>
    <col min="14081" max="14081" width="61.6640625" style="170" customWidth="1"/>
    <col min="14082" max="14082" width="18.5546875" style="170" customWidth="1"/>
    <col min="14083" max="14122" width="16.88671875" style="170" customWidth="1"/>
    <col min="14123" max="14124" width="18.5546875" style="170" customWidth="1"/>
    <col min="14125" max="14125" width="21.6640625" style="170" customWidth="1"/>
    <col min="14126" max="14336" width="9.109375" style="170"/>
    <col min="14337" max="14337" width="61.6640625" style="170" customWidth="1"/>
    <col min="14338" max="14338" width="18.5546875" style="170" customWidth="1"/>
    <col min="14339" max="14378" width="16.88671875" style="170" customWidth="1"/>
    <col min="14379" max="14380" width="18.5546875" style="170" customWidth="1"/>
    <col min="14381" max="14381" width="21.6640625" style="170" customWidth="1"/>
    <col min="14382" max="14592" width="9.109375" style="170"/>
    <col min="14593" max="14593" width="61.6640625" style="170" customWidth="1"/>
    <col min="14594" max="14594" width="18.5546875" style="170" customWidth="1"/>
    <col min="14595" max="14634" width="16.88671875" style="170" customWidth="1"/>
    <col min="14635" max="14636" width="18.5546875" style="170" customWidth="1"/>
    <col min="14637" max="14637" width="21.6640625" style="170" customWidth="1"/>
    <col min="14638" max="14848" width="9.109375" style="170"/>
    <col min="14849" max="14849" width="61.6640625" style="170" customWidth="1"/>
    <col min="14850" max="14850" width="18.5546875" style="170" customWidth="1"/>
    <col min="14851" max="14890" width="16.88671875" style="170" customWidth="1"/>
    <col min="14891" max="14892" width="18.5546875" style="170" customWidth="1"/>
    <col min="14893" max="14893" width="21.6640625" style="170" customWidth="1"/>
    <col min="14894" max="15104" width="9.109375" style="170"/>
    <col min="15105" max="15105" width="61.6640625" style="170" customWidth="1"/>
    <col min="15106" max="15106" width="18.5546875" style="170" customWidth="1"/>
    <col min="15107" max="15146" width="16.88671875" style="170" customWidth="1"/>
    <col min="15147" max="15148" width="18.5546875" style="170" customWidth="1"/>
    <col min="15149" max="15149" width="21.6640625" style="170" customWidth="1"/>
    <col min="15150" max="15360" width="9.109375" style="170"/>
    <col min="15361" max="15361" width="61.6640625" style="170" customWidth="1"/>
    <col min="15362" max="15362" width="18.5546875" style="170" customWidth="1"/>
    <col min="15363" max="15402" width="16.88671875" style="170" customWidth="1"/>
    <col min="15403" max="15404" width="18.5546875" style="170" customWidth="1"/>
    <col min="15405" max="15405" width="21.6640625" style="170" customWidth="1"/>
    <col min="15406" max="15616" width="9.109375" style="170"/>
    <col min="15617" max="15617" width="61.6640625" style="170" customWidth="1"/>
    <col min="15618" max="15618" width="18.5546875" style="170" customWidth="1"/>
    <col min="15619" max="15658" width="16.88671875" style="170" customWidth="1"/>
    <col min="15659" max="15660" width="18.5546875" style="170" customWidth="1"/>
    <col min="15661" max="15661" width="21.6640625" style="170" customWidth="1"/>
    <col min="15662" max="15872" width="9.109375" style="170"/>
    <col min="15873" max="15873" width="61.6640625" style="170" customWidth="1"/>
    <col min="15874" max="15874" width="18.5546875" style="170" customWidth="1"/>
    <col min="15875" max="15914" width="16.88671875" style="170" customWidth="1"/>
    <col min="15915" max="15916" width="18.5546875" style="170" customWidth="1"/>
    <col min="15917" max="15917" width="21.6640625" style="170" customWidth="1"/>
    <col min="15918" max="16128" width="9.109375" style="170"/>
    <col min="16129" max="16129" width="61.6640625" style="170" customWidth="1"/>
    <col min="16130" max="16130" width="18.5546875" style="170" customWidth="1"/>
    <col min="16131" max="16170" width="16.88671875" style="170" customWidth="1"/>
    <col min="16171" max="16172" width="18.5546875" style="170" customWidth="1"/>
    <col min="16173" max="16173" width="21.6640625" style="170" customWidth="1"/>
    <col min="16174" max="16384" width="9.109375" style="170"/>
  </cols>
  <sheetData>
    <row r="1" spans="1:44" ht="18" x14ac:dyDescent="0.25">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 x14ac:dyDescent="0.35">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 x14ac:dyDescent="0.35">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 x14ac:dyDescent="0.35">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5">
      <c r="A5" s="493" t="str">
        <f>'1. паспорт местоположение'!A5:C5</f>
        <v>Год раскрытия информации: 2023 год</v>
      </c>
      <c r="B5" s="493"/>
      <c r="C5" s="493"/>
      <c r="D5" s="493"/>
      <c r="E5" s="493"/>
      <c r="F5" s="493"/>
      <c r="G5" s="493"/>
      <c r="H5" s="49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 x14ac:dyDescent="0.35">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7.399999999999999" x14ac:dyDescent="0.25">
      <c r="A7" s="431" t="s">
        <v>7</v>
      </c>
      <c r="B7" s="431"/>
      <c r="C7" s="431"/>
      <c r="D7" s="431"/>
      <c r="E7" s="431"/>
      <c r="F7" s="431"/>
      <c r="G7" s="431"/>
      <c r="H7" s="43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7.399999999999999" x14ac:dyDescent="0.25">
      <c r="A8" s="393"/>
      <c r="B8" s="393"/>
      <c r="C8" s="393"/>
      <c r="D8" s="393"/>
      <c r="E8" s="393"/>
      <c r="F8" s="393"/>
      <c r="G8" s="393"/>
      <c r="H8" s="393"/>
      <c r="I8" s="393"/>
      <c r="J8" s="393"/>
      <c r="K8" s="393"/>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7.399999999999999" x14ac:dyDescent="0.25">
      <c r="A9" s="456" t="str">
        <f>'1. паспорт местоположение'!A9:C9</f>
        <v>Акционерное общество "Россети Янтарь"</v>
      </c>
      <c r="B9" s="456"/>
      <c r="C9" s="456"/>
      <c r="D9" s="456"/>
      <c r="E9" s="456"/>
      <c r="F9" s="456"/>
      <c r="G9" s="456"/>
      <c r="H9" s="45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5">
      <c r="A10" s="436" t="s">
        <v>6</v>
      </c>
      <c r="B10" s="436"/>
      <c r="C10" s="436"/>
      <c r="D10" s="436"/>
      <c r="E10" s="436"/>
      <c r="F10" s="436"/>
      <c r="G10" s="436"/>
      <c r="H10" s="43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7.399999999999999" x14ac:dyDescent="0.25">
      <c r="A11" s="393"/>
      <c r="B11" s="393"/>
      <c r="C11" s="393"/>
      <c r="D11" s="393"/>
      <c r="E11" s="393"/>
      <c r="F11" s="393"/>
      <c r="G11" s="393"/>
      <c r="H11" s="393"/>
      <c r="I11" s="393"/>
      <c r="J11" s="393"/>
      <c r="K11" s="393"/>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7.399999999999999" x14ac:dyDescent="0.25">
      <c r="A12" s="456" t="str">
        <f>'1. паспорт местоположение'!A12:C12</f>
        <v>N_22-0715</v>
      </c>
      <c r="B12" s="456"/>
      <c r="C12" s="456"/>
      <c r="D12" s="456"/>
      <c r="E12" s="456"/>
      <c r="F12" s="456"/>
      <c r="G12" s="456"/>
      <c r="H12" s="45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5">
      <c r="A13" s="436" t="s">
        <v>5</v>
      </c>
      <c r="B13" s="436"/>
      <c r="C13" s="436"/>
      <c r="D13" s="436"/>
      <c r="E13" s="436"/>
      <c r="F13" s="436"/>
      <c r="G13" s="436"/>
      <c r="H13" s="43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8"/>
      <c r="AA14" s="8"/>
      <c r="AB14" s="8"/>
      <c r="AC14" s="8"/>
      <c r="AD14" s="8"/>
      <c r="AE14" s="8"/>
      <c r="AF14" s="8"/>
      <c r="AG14" s="8"/>
      <c r="AH14" s="8"/>
      <c r="AI14" s="8"/>
      <c r="AJ14" s="8"/>
      <c r="AK14" s="8"/>
      <c r="AL14" s="8"/>
      <c r="AM14" s="8"/>
      <c r="AN14" s="8"/>
      <c r="AO14" s="8"/>
      <c r="AP14" s="8"/>
      <c r="AQ14" s="178"/>
      <c r="AR14" s="178"/>
    </row>
    <row r="15" spans="1:44" ht="17.399999999999999" x14ac:dyDescent="0.25">
      <c r="A15" s="494" t="str">
        <f>'1. паспорт местоположение'!A15:C15</f>
        <v>Переустройство ВЛ 0,4 кВ Л-2 от ТП 55-05 (инв.№ 511409607) г. Зеленоградск, ул. Сибирякова Зеленоградский ГО</v>
      </c>
      <c r="B15" s="440"/>
      <c r="C15" s="440"/>
      <c r="D15" s="440"/>
      <c r="E15" s="440"/>
      <c r="F15" s="440"/>
      <c r="G15" s="440"/>
      <c r="H15" s="440"/>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5">
      <c r="A16" s="436" t="s">
        <v>4</v>
      </c>
      <c r="B16" s="436"/>
      <c r="C16" s="436"/>
      <c r="D16" s="436"/>
      <c r="E16" s="436"/>
      <c r="F16" s="436"/>
      <c r="G16" s="436"/>
      <c r="H16" s="43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
      <c r="X17" s="3"/>
      <c r="Y17" s="3"/>
      <c r="Z17" s="3"/>
      <c r="AA17" s="3"/>
      <c r="AB17" s="3"/>
      <c r="AC17" s="3"/>
      <c r="AD17" s="3"/>
      <c r="AE17" s="3"/>
      <c r="AF17" s="3"/>
      <c r="AG17" s="3"/>
      <c r="AH17" s="3"/>
      <c r="AI17" s="3"/>
      <c r="AJ17" s="3"/>
      <c r="AK17" s="3"/>
      <c r="AL17" s="3"/>
      <c r="AM17" s="3"/>
      <c r="AN17" s="3"/>
      <c r="AO17" s="3"/>
      <c r="AP17" s="3"/>
      <c r="AQ17" s="179"/>
      <c r="AR17" s="179"/>
    </row>
    <row r="18" spans="1:44" ht="17.399999999999999" x14ac:dyDescent="0.25">
      <c r="A18" s="456" t="s">
        <v>494</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5">
      <c r="A19" s="181"/>
      <c r="Q19" s="182"/>
    </row>
    <row r="20" spans="1:44" x14ac:dyDescent="0.25">
      <c r="A20" s="181"/>
      <c r="Q20" s="182"/>
    </row>
    <row r="21" spans="1:44" x14ac:dyDescent="0.25">
      <c r="A21" s="181"/>
      <c r="Q21" s="182"/>
    </row>
    <row r="22" spans="1:44" x14ac:dyDescent="0.25">
      <c r="A22" s="181"/>
      <c r="Q22" s="182"/>
    </row>
    <row r="23" spans="1:44" x14ac:dyDescent="0.25">
      <c r="D23" s="184"/>
      <c r="Q23" s="182"/>
    </row>
    <row r="24" spans="1:44" ht="16.2" thickBot="1" x14ac:dyDescent="0.3">
      <c r="A24" s="185" t="s">
        <v>344</v>
      </c>
      <c r="B24" s="186" t="s">
        <v>1</v>
      </c>
      <c r="D24" s="187"/>
      <c r="E24" s="188"/>
      <c r="F24" s="188"/>
      <c r="G24" s="188"/>
      <c r="H24" s="188"/>
    </row>
    <row r="25" spans="1:44" x14ac:dyDescent="0.25">
      <c r="A25" s="189" t="s">
        <v>532</v>
      </c>
      <c r="B25" s="190">
        <f>B126/1.2</f>
        <v>324075</v>
      </c>
    </row>
    <row r="26" spans="1:44" x14ac:dyDescent="0.25">
      <c r="A26" s="191" t="s">
        <v>342</v>
      </c>
      <c r="B26" s="313">
        <v>0</v>
      </c>
    </row>
    <row r="27" spans="1:44" x14ac:dyDescent="0.25">
      <c r="A27" s="191" t="s">
        <v>340</v>
      </c>
      <c r="B27" s="313">
        <f>$B$123</f>
        <v>30</v>
      </c>
      <c r="D27" s="184" t="s">
        <v>343</v>
      </c>
    </row>
    <row r="28" spans="1:44" ht="16.2" customHeight="1" thickBot="1" x14ac:dyDescent="0.3">
      <c r="A28" s="192" t="s">
        <v>338</v>
      </c>
      <c r="B28" s="193">
        <v>1</v>
      </c>
      <c r="D28" s="480" t="s">
        <v>341</v>
      </c>
      <c r="E28" s="481"/>
      <c r="F28" s="482"/>
      <c r="G28" s="491" t="str">
        <f>IF(SUM(B89:L89)=0,"не окупается",SUM(B89:L89))</f>
        <v>не окупается</v>
      </c>
      <c r="H28" s="492"/>
    </row>
    <row r="29" spans="1:44" ht="15.6" customHeight="1" x14ac:dyDescent="0.25">
      <c r="A29" s="189" t="s">
        <v>336</v>
      </c>
      <c r="B29" s="190">
        <f>$B$126*$B$127</f>
        <v>11666.699999999999</v>
      </c>
      <c r="D29" s="480" t="s">
        <v>339</v>
      </c>
      <c r="E29" s="481"/>
      <c r="F29" s="482"/>
      <c r="G29" s="491" t="str">
        <f>IF(SUM(B90:L90)=0,"не окупается",SUM(B90:L90))</f>
        <v>не окупается</v>
      </c>
      <c r="H29" s="492"/>
    </row>
    <row r="30" spans="1:44" ht="27.6" customHeight="1" x14ac:dyDescent="0.25">
      <c r="A30" s="191" t="s">
        <v>533</v>
      </c>
      <c r="B30" s="313">
        <v>1</v>
      </c>
      <c r="D30" s="480" t="s">
        <v>337</v>
      </c>
      <c r="E30" s="481"/>
      <c r="F30" s="482"/>
      <c r="G30" s="483">
        <f>L87</f>
        <v>-58960.267043784101</v>
      </c>
      <c r="H30" s="484"/>
    </row>
    <row r="31" spans="1:44" x14ac:dyDescent="0.25">
      <c r="A31" s="191" t="s">
        <v>335</v>
      </c>
      <c r="B31" s="313">
        <v>1</v>
      </c>
      <c r="D31" s="485"/>
      <c r="E31" s="486"/>
      <c r="F31" s="487"/>
      <c r="G31" s="485"/>
      <c r="H31" s="487"/>
    </row>
    <row r="32" spans="1:44" x14ac:dyDescent="0.25">
      <c r="A32" s="191" t="s">
        <v>313</v>
      </c>
      <c r="B32" s="313"/>
    </row>
    <row r="33" spans="1:42" x14ac:dyDescent="0.25">
      <c r="A33" s="191" t="s">
        <v>334</v>
      </c>
      <c r="B33" s="313"/>
    </row>
    <row r="34" spans="1:42" x14ac:dyDescent="0.25">
      <c r="A34" s="191" t="s">
        <v>333</v>
      </c>
      <c r="B34" s="313"/>
    </row>
    <row r="35" spans="1:42" x14ac:dyDescent="0.25">
      <c r="A35" s="314"/>
      <c r="B35" s="313"/>
    </row>
    <row r="36" spans="1:42" ht="16.2" thickBot="1" x14ac:dyDescent="0.3">
      <c r="A36" s="192" t="s">
        <v>305</v>
      </c>
      <c r="B36" s="194">
        <v>0.2</v>
      </c>
    </row>
    <row r="37" spans="1:42" x14ac:dyDescent="0.25">
      <c r="A37" s="189" t="s">
        <v>534</v>
      </c>
      <c r="B37" s="190">
        <v>0</v>
      </c>
    </row>
    <row r="38" spans="1:42" x14ac:dyDescent="0.25">
      <c r="A38" s="191" t="s">
        <v>332</v>
      </c>
      <c r="B38" s="313"/>
    </row>
    <row r="39" spans="1:42" ht="16.2" thickBot="1" x14ac:dyDescent="0.3">
      <c r="A39" s="315" t="s">
        <v>331</v>
      </c>
      <c r="B39" s="316"/>
    </row>
    <row r="40" spans="1:42" x14ac:dyDescent="0.25">
      <c r="A40" s="195" t="s">
        <v>535</v>
      </c>
      <c r="B40" s="196">
        <v>1</v>
      </c>
    </row>
    <row r="41" spans="1:42" x14ac:dyDescent="0.25">
      <c r="A41" s="197" t="s">
        <v>330</v>
      </c>
      <c r="B41" s="198"/>
    </row>
    <row r="42" spans="1:42" x14ac:dyDescent="0.25">
      <c r="A42" s="197" t="s">
        <v>329</v>
      </c>
      <c r="B42" s="199"/>
    </row>
    <row r="43" spans="1:42" x14ac:dyDescent="0.25">
      <c r="A43" s="197" t="s">
        <v>328</v>
      </c>
      <c r="B43" s="199">
        <v>0</v>
      </c>
    </row>
    <row r="44" spans="1:42" x14ac:dyDescent="0.25">
      <c r="A44" s="197" t="s">
        <v>327</v>
      </c>
      <c r="B44" s="199">
        <f>B129</f>
        <v>0.20499999999999999</v>
      </c>
    </row>
    <row r="45" spans="1:42" x14ac:dyDescent="0.25">
      <c r="A45" s="197" t="s">
        <v>326</v>
      </c>
      <c r="B45" s="199">
        <f>1-B43</f>
        <v>1</v>
      </c>
    </row>
    <row r="46" spans="1:42" ht="16.2" thickBot="1" x14ac:dyDescent="0.3">
      <c r="A46" s="317" t="s">
        <v>325</v>
      </c>
      <c r="B46" s="318">
        <f>B45*B44+B43*B42*(1-B36)</f>
        <v>0.20499999999999999</v>
      </c>
      <c r="C46" s="200"/>
    </row>
    <row r="47" spans="1:42" s="203" customFormat="1" x14ac:dyDescent="0.25">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5">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5">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2" thickBot="1" x14ac:dyDescent="0.3">
      <c r="A50" s="205" t="s">
        <v>536</v>
      </c>
      <c r="B50" s="206">
        <f>IF($B$124="да",($B$126-0.05),0)</f>
        <v>388889.95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2" thickBot="1" x14ac:dyDescent="0.3"/>
    <row r="52" spans="1:45" x14ac:dyDescent="0.25">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5">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5">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5">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2" thickBot="1" x14ac:dyDescent="0.3">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2" thickBot="1" x14ac:dyDescent="0.3">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5">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3.8" x14ac:dyDescent="0.25">
      <c r="A59" s="215" t="s">
        <v>316</v>
      </c>
      <c r="B59" s="345">
        <f t="shared" ref="B59:AP59" si="10">B50*$B$28</f>
        <v>388889.95</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5">
      <c r="A60" s="209" t="s">
        <v>315</v>
      </c>
      <c r="B60" s="344">
        <f t="shared" ref="B60:Z60" si="11">SUM(B61:B65)</f>
        <v>0</v>
      </c>
      <c r="C60" s="344">
        <f t="shared" si="11"/>
        <v>-15019.348327158061</v>
      </c>
      <c r="D60" s="344">
        <f>SUM(D61:D65)</f>
        <v>-15650.160956898699</v>
      </c>
      <c r="E60" s="344">
        <f t="shared" si="11"/>
        <v>-16307.467717088446</v>
      </c>
      <c r="F60" s="344">
        <f t="shared" si="11"/>
        <v>-16992.38136120616</v>
      </c>
      <c r="G60" s="344">
        <f t="shared" si="11"/>
        <v>-17706.061378376824</v>
      </c>
      <c r="H60" s="344">
        <f t="shared" si="11"/>
        <v>-18449.715956268647</v>
      </c>
      <c r="I60" s="344">
        <f t="shared" si="11"/>
        <v>-19224.604026431934</v>
      </c>
      <c r="J60" s="344">
        <f t="shared" si="11"/>
        <v>-20032.037395542076</v>
      </c>
      <c r="K60" s="344">
        <f t="shared" si="11"/>
        <v>-20873.382966154844</v>
      </c>
      <c r="L60" s="344">
        <f t="shared" si="11"/>
        <v>-21750.065050733348</v>
      </c>
      <c r="M60" s="344">
        <f t="shared" si="11"/>
        <v>-22663.567782864149</v>
      </c>
      <c r="N60" s="344">
        <f t="shared" si="11"/>
        <v>-23615.437629744443</v>
      </c>
      <c r="O60" s="344">
        <f t="shared" si="11"/>
        <v>-24607.286010193711</v>
      </c>
      <c r="P60" s="344">
        <f t="shared" si="11"/>
        <v>-25640.792022621848</v>
      </c>
      <c r="Q60" s="344">
        <f t="shared" si="11"/>
        <v>-26717.705287571967</v>
      </c>
      <c r="R60" s="344">
        <f t="shared" si="11"/>
        <v>-27839.848909649987</v>
      </c>
      <c r="S60" s="344">
        <f t="shared" si="11"/>
        <v>-29009.12256385529</v>
      </c>
      <c r="T60" s="344">
        <f t="shared" si="11"/>
        <v>-30227.505711537215</v>
      </c>
      <c r="U60" s="344">
        <f t="shared" si="11"/>
        <v>-31497.060951421779</v>
      </c>
      <c r="V60" s="344">
        <f t="shared" si="11"/>
        <v>-32819.937511381497</v>
      </c>
      <c r="W60" s="344">
        <f t="shared" si="11"/>
        <v>-34198.374886859514</v>
      </c>
      <c r="X60" s="344">
        <f t="shared" si="11"/>
        <v>-35634.70663210762</v>
      </c>
      <c r="Y60" s="344">
        <f t="shared" si="11"/>
        <v>-37131.364310656143</v>
      </c>
      <c r="Z60" s="344">
        <f t="shared" si="11"/>
        <v>-38690.881611703706</v>
      </c>
      <c r="AA60" s="344">
        <f t="shared" ref="AA60:AP60" si="12">SUM(AA61:AA65)</f>
        <v>-40315.898639395265</v>
      </c>
      <c r="AB60" s="344">
        <f t="shared" si="12"/>
        <v>-42009.166382249867</v>
      </c>
      <c r="AC60" s="344">
        <f t="shared" si="12"/>
        <v>-43773.551370304362</v>
      </c>
      <c r="AD60" s="344">
        <f t="shared" si="12"/>
        <v>-45612.040527857149</v>
      </c>
      <c r="AE60" s="344">
        <f t="shared" si="12"/>
        <v>-47527.746230027151</v>
      </c>
      <c r="AF60" s="344">
        <f t="shared" si="12"/>
        <v>-49523.911571688288</v>
      </c>
      <c r="AG60" s="344">
        <f t="shared" si="12"/>
        <v>-51603.91585769919</v>
      </c>
      <c r="AH60" s="344">
        <f t="shared" si="12"/>
        <v>-53771.28032372256</v>
      </c>
      <c r="AI60" s="344">
        <f t="shared" si="12"/>
        <v>-56029.674097318908</v>
      </c>
      <c r="AJ60" s="344">
        <f t="shared" si="12"/>
        <v>-58382.92040940631</v>
      </c>
      <c r="AK60" s="344">
        <f t="shared" si="12"/>
        <v>-60835.003066601377</v>
      </c>
      <c r="AL60" s="344">
        <f t="shared" si="12"/>
        <v>-63390.07319539864</v>
      </c>
      <c r="AM60" s="344">
        <f t="shared" si="12"/>
        <v>-66052.456269605391</v>
      </c>
      <c r="AN60" s="344">
        <f t="shared" si="12"/>
        <v>-68826.65943292882</v>
      </c>
      <c r="AO60" s="344">
        <f t="shared" si="12"/>
        <v>-71717.37912911184</v>
      </c>
      <c r="AP60" s="344">
        <f t="shared" si="12"/>
        <v>-74729.509052534529</v>
      </c>
    </row>
    <row r="61" spans="1:45" x14ac:dyDescent="0.25">
      <c r="A61" s="216" t="s">
        <v>314</v>
      </c>
      <c r="B61" s="344"/>
      <c r="C61" s="344">
        <f>-IF(C$47&lt;=$B$30,0,$B$29*(1+C$49)*$B$28)</f>
        <v>-15019.348327158061</v>
      </c>
      <c r="D61" s="344">
        <f>-IF(D$47&lt;=$B$30,0,$B$29*(1+D$49)*$B$28)</f>
        <v>-15650.160956898699</v>
      </c>
      <c r="E61" s="344">
        <f t="shared" ref="E61:AP61" si="13">-IF(E$47&lt;=$B$30,0,$B$29*(1+E$49)*$B$28)</f>
        <v>-16307.467717088446</v>
      </c>
      <c r="F61" s="344">
        <f t="shared" si="13"/>
        <v>-16992.38136120616</v>
      </c>
      <c r="G61" s="344">
        <f t="shared" si="13"/>
        <v>-17706.061378376824</v>
      </c>
      <c r="H61" s="344">
        <f t="shared" si="13"/>
        <v>-18449.715956268647</v>
      </c>
      <c r="I61" s="344">
        <f t="shared" si="13"/>
        <v>-19224.604026431934</v>
      </c>
      <c r="J61" s="344">
        <f t="shared" si="13"/>
        <v>-20032.037395542076</v>
      </c>
      <c r="K61" s="344">
        <f t="shared" si="13"/>
        <v>-20873.382966154844</v>
      </c>
      <c r="L61" s="344">
        <f t="shared" si="13"/>
        <v>-21750.065050733348</v>
      </c>
      <c r="M61" s="344">
        <f t="shared" si="13"/>
        <v>-22663.567782864149</v>
      </c>
      <c r="N61" s="344">
        <f t="shared" si="13"/>
        <v>-23615.437629744443</v>
      </c>
      <c r="O61" s="344">
        <f t="shared" si="13"/>
        <v>-24607.286010193711</v>
      </c>
      <c r="P61" s="344">
        <f t="shared" si="13"/>
        <v>-25640.792022621848</v>
      </c>
      <c r="Q61" s="344">
        <f t="shared" si="13"/>
        <v>-26717.705287571967</v>
      </c>
      <c r="R61" s="344">
        <f t="shared" si="13"/>
        <v>-27839.848909649987</v>
      </c>
      <c r="S61" s="344">
        <f t="shared" si="13"/>
        <v>-29009.12256385529</v>
      </c>
      <c r="T61" s="344">
        <f t="shared" si="13"/>
        <v>-30227.505711537215</v>
      </c>
      <c r="U61" s="344">
        <f t="shared" si="13"/>
        <v>-31497.060951421779</v>
      </c>
      <c r="V61" s="344">
        <f t="shared" si="13"/>
        <v>-32819.937511381497</v>
      </c>
      <c r="W61" s="344">
        <f t="shared" si="13"/>
        <v>-34198.374886859514</v>
      </c>
      <c r="X61" s="344">
        <f t="shared" si="13"/>
        <v>-35634.70663210762</v>
      </c>
      <c r="Y61" s="344">
        <f t="shared" si="13"/>
        <v>-37131.364310656143</v>
      </c>
      <c r="Z61" s="344">
        <f t="shared" si="13"/>
        <v>-38690.881611703706</v>
      </c>
      <c r="AA61" s="344">
        <f t="shared" si="13"/>
        <v>-40315.898639395265</v>
      </c>
      <c r="AB61" s="344">
        <f t="shared" si="13"/>
        <v>-42009.166382249867</v>
      </c>
      <c r="AC61" s="344">
        <f t="shared" si="13"/>
        <v>-43773.551370304362</v>
      </c>
      <c r="AD61" s="344">
        <f t="shared" si="13"/>
        <v>-45612.040527857149</v>
      </c>
      <c r="AE61" s="344">
        <f t="shared" si="13"/>
        <v>-47527.746230027151</v>
      </c>
      <c r="AF61" s="344">
        <f t="shared" si="13"/>
        <v>-49523.911571688288</v>
      </c>
      <c r="AG61" s="344">
        <f t="shared" si="13"/>
        <v>-51603.91585769919</v>
      </c>
      <c r="AH61" s="344">
        <f t="shared" si="13"/>
        <v>-53771.28032372256</v>
      </c>
      <c r="AI61" s="344">
        <f t="shared" si="13"/>
        <v>-56029.674097318908</v>
      </c>
      <c r="AJ61" s="344">
        <f t="shared" si="13"/>
        <v>-58382.92040940631</v>
      </c>
      <c r="AK61" s="344">
        <f t="shared" si="13"/>
        <v>-60835.003066601377</v>
      </c>
      <c r="AL61" s="344">
        <f t="shared" si="13"/>
        <v>-63390.07319539864</v>
      </c>
      <c r="AM61" s="344">
        <f t="shared" si="13"/>
        <v>-66052.456269605391</v>
      </c>
      <c r="AN61" s="344">
        <f t="shared" si="13"/>
        <v>-68826.65943292882</v>
      </c>
      <c r="AO61" s="344">
        <f t="shared" si="13"/>
        <v>-71717.37912911184</v>
      </c>
      <c r="AP61" s="344">
        <f t="shared" si="13"/>
        <v>-74729.509052534529</v>
      </c>
    </row>
    <row r="62" spans="1:45" x14ac:dyDescent="0.25">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5">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5">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2" x14ac:dyDescent="0.25">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7.6" x14ac:dyDescent="0.25">
      <c r="A66" s="217" t="s">
        <v>312</v>
      </c>
      <c r="B66" s="345">
        <f t="shared" ref="B66:AO66" si="14">B59+B60</f>
        <v>388889.95</v>
      </c>
      <c r="C66" s="345">
        <f t="shared" si="14"/>
        <v>-15019.348327158061</v>
      </c>
      <c r="D66" s="345">
        <f t="shared" si="14"/>
        <v>-15650.160956898699</v>
      </c>
      <c r="E66" s="345">
        <f t="shared" si="14"/>
        <v>-16307.467717088446</v>
      </c>
      <c r="F66" s="345">
        <f t="shared" si="14"/>
        <v>-16992.38136120616</v>
      </c>
      <c r="G66" s="345">
        <f t="shared" si="14"/>
        <v>-17706.061378376824</v>
      </c>
      <c r="H66" s="345">
        <f t="shared" si="14"/>
        <v>-18449.715956268647</v>
      </c>
      <c r="I66" s="345">
        <f t="shared" si="14"/>
        <v>-19224.604026431934</v>
      </c>
      <c r="J66" s="345">
        <f t="shared" si="14"/>
        <v>-20032.037395542076</v>
      </c>
      <c r="K66" s="345">
        <f t="shared" si="14"/>
        <v>-20873.382966154844</v>
      </c>
      <c r="L66" s="345">
        <f t="shared" si="14"/>
        <v>-21750.065050733348</v>
      </c>
      <c r="M66" s="345">
        <f t="shared" si="14"/>
        <v>-22663.567782864149</v>
      </c>
      <c r="N66" s="345">
        <f t="shared" si="14"/>
        <v>-23615.437629744443</v>
      </c>
      <c r="O66" s="345">
        <f t="shared" si="14"/>
        <v>-24607.286010193711</v>
      </c>
      <c r="P66" s="345">
        <f t="shared" si="14"/>
        <v>-25640.792022621848</v>
      </c>
      <c r="Q66" s="345">
        <f t="shared" si="14"/>
        <v>-26717.705287571967</v>
      </c>
      <c r="R66" s="345">
        <f t="shared" si="14"/>
        <v>-27839.848909649987</v>
      </c>
      <c r="S66" s="345">
        <f t="shared" si="14"/>
        <v>-29009.12256385529</v>
      </c>
      <c r="T66" s="345">
        <f t="shared" si="14"/>
        <v>-30227.505711537215</v>
      </c>
      <c r="U66" s="345">
        <f t="shared" si="14"/>
        <v>-31497.060951421779</v>
      </c>
      <c r="V66" s="345">
        <f t="shared" si="14"/>
        <v>-32819.937511381497</v>
      </c>
      <c r="W66" s="345">
        <f t="shared" si="14"/>
        <v>-34198.374886859514</v>
      </c>
      <c r="X66" s="345">
        <f t="shared" si="14"/>
        <v>-35634.70663210762</v>
      </c>
      <c r="Y66" s="345">
        <f t="shared" si="14"/>
        <v>-37131.364310656143</v>
      </c>
      <c r="Z66" s="345">
        <f t="shared" si="14"/>
        <v>-38690.881611703706</v>
      </c>
      <c r="AA66" s="345">
        <f t="shared" si="14"/>
        <v>-40315.898639395265</v>
      </c>
      <c r="AB66" s="345">
        <f t="shared" si="14"/>
        <v>-42009.166382249867</v>
      </c>
      <c r="AC66" s="345">
        <f t="shared" si="14"/>
        <v>-43773.551370304362</v>
      </c>
      <c r="AD66" s="345">
        <f t="shared" si="14"/>
        <v>-45612.040527857149</v>
      </c>
      <c r="AE66" s="345">
        <f t="shared" si="14"/>
        <v>-47527.746230027151</v>
      </c>
      <c r="AF66" s="345">
        <f t="shared" si="14"/>
        <v>-49523.911571688288</v>
      </c>
      <c r="AG66" s="345">
        <f t="shared" si="14"/>
        <v>-51603.91585769919</v>
      </c>
      <c r="AH66" s="345">
        <f t="shared" si="14"/>
        <v>-53771.28032372256</v>
      </c>
      <c r="AI66" s="345">
        <f t="shared" si="14"/>
        <v>-56029.674097318908</v>
      </c>
      <c r="AJ66" s="345">
        <f t="shared" si="14"/>
        <v>-58382.92040940631</v>
      </c>
      <c r="AK66" s="345">
        <f t="shared" si="14"/>
        <v>-60835.003066601377</v>
      </c>
      <c r="AL66" s="345">
        <f t="shared" si="14"/>
        <v>-63390.07319539864</v>
      </c>
      <c r="AM66" s="345">
        <f t="shared" si="14"/>
        <v>-66052.456269605391</v>
      </c>
      <c r="AN66" s="345">
        <f t="shared" si="14"/>
        <v>-68826.65943292882</v>
      </c>
      <c r="AO66" s="345">
        <f t="shared" si="14"/>
        <v>-71717.37912911184</v>
      </c>
      <c r="AP66" s="345">
        <f>AP59+AP60</f>
        <v>-74729.509052534529</v>
      </c>
    </row>
    <row r="67" spans="1:45" x14ac:dyDescent="0.25">
      <c r="A67" s="216" t="s">
        <v>307</v>
      </c>
      <c r="B67" s="218"/>
      <c r="C67" s="344">
        <f>-($B$25)*1.18*$B$28/$B$27</f>
        <v>-12746.95</v>
      </c>
      <c r="D67" s="344">
        <f>C67</f>
        <v>-12746.95</v>
      </c>
      <c r="E67" s="344">
        <f t="shared" ref="E67:AP67" si="15">D67</f>
        <v>-12746.95</v>
      </c>
      <c r="F67" s="344">
        <f t="shared" si="15"/>
        <v>-12746.95</v>
      </c>
      <c r="G67" s="344">
        <f t="shared" si="15"/>
        <v>-12746.95</v>
      </c>
      <c r="H67" s="344">
        <f t="shared" si="15"/>
        <v>-12746.95</v>
      </c>
      <c r="I67" s="344">
        <f t="shared" si="15"/>
        <v>-12746.95</v>
      </c>
      <c r="J67" s="344">
        <f t="shared" si="15"/>
        <v>-12746.95</v>
      </c>
      <c r="K67" s="344">
        <f t="shared" si="15"/>
        <v>-12746.95</v>
      </c>
      <c r="L67" s="344">
        <f t="shared" si="15"/>
        <v>-12746.95</v>
      </c>
      <c r="M67" s="344">
        <f t="shared" si="15"/>
        <v>-12746.95</v>
      </c>
      <c r="N67" s="344">
        <f t="shared" si="15"/>
        <v>-12746.95</v>
      </c>
      <c r="O67" s="344">
        <f t="shared" si="15"/>
        <v>-12746.95</v>
      </c>
      <c r="P67" s="344">
        <f t="shared" si="15"/>
        <v>-12746.95</v>
      </c>
      <c r="Q67" s="344">
        <f t="shared" si="15"/>
        <v>-12746.95</v>
      </c>
      <c r="R67" s="344">
        <f t="shared" si="15"/>
        <v>-12746.95</v>
      </c>
      <c r="S67" s="344">
        <f t="shared" si="15"/>
        <v>-12746.95</v>
      </c>
      <c r="T67" s="344">
        <f t="shared" si="15"/>
        <v>-12746.95</v>
      </c>
      <c r="U67" s="344">
        <f t="shared" si="15"/>
        <v>-12746.95</v>
      </c>
      <c r="V67" s="344">
        <f t="shared" si="15"/>
        <v>-12746.95</v>
      </c>
      <c r="W67" s="344">
        <f t="shared" si="15"/>
        <v>-12746.95</v>
      </c>
      <c r="X67" s="344">
        <f t="shared" si="15"/>
        <v>-12746.95</v>
      </c>
      <c r="Y67" s="344">
        <f t="shared" si="15"/>
        <v>-12746.95</v>
      </c>
      <c r="Z67" s="344">
        <f t="shared" si="15"/>
        <v>-12746.95</v>
      </c>
      <c r="AA67" s="344">
        <f t="shared" si="15"/>
        <v>-12746.95</v>
      </c>
      <c r="AB67" s="344">
        <f t="shared" si="15"/>
        <v>-12746.95</v>
      </c>
      <c r="AC67" s="344">
        <f t="shared" si="15"/>
        <v>-12746.95</v>
      </c>
      <c r="AD67" s="344">
        <f t="shared" si="15"/>
        <v>-12746.95</v>
      </c>
      <c r="AE67" s="344">
        <f t="shared" si="15"/>
        <v>-12746.95</v>
      </c>
      <c r="AF67" s="344">
        <f t="shared" si="15"/>
        <v>-12746.95</v>
      </c>
      <c r="AG67" s="344">
        <f t="shared" si="15"/>
        <v>-12746.95</v>
      </c>
      <c r="AH67" s="344">
        <f t="shared" si="15"/>
        <v>-12746.95</v>
      </c>
      <c r="AI67" s="344">
        <f t="shared" si="15"/>
        <v>-12746.95</v>
      </c>
      <c r="AJ67" s="344">
        <f t="shared" si="15"/>
        <v>-12746.95</v>
      </c>
      <c r="AK67" s="344">
        <f t="shared" si="15"/>
        <v>-12746.95</v>
      </c>
      <c r="AL67" s="344">
        <f t="shared" si="15"/>
        <v>-12746.95</v>
      </c>
      <c r="AM67" s="344">
        <f t="shared" si="15"/>
        <v>-12746.95</v>
      </c>
      <c r="AN67" s="344">
        <f t="shared" si="15"/>
        <v>-12746.95</v>
      </c>
      <c r="AO67" s="344">
        <f t="shared" si="15"/>
        <v>-12746.95</v>
      </c>
      <c r="AP67" s="344">
        <f t="shared" si="15"/>
        <v>-12746.95</v>
      </c>
      <c r="AQ67" s="219">
        <f>SUM(B67:AA67)/1.18</f>
        <v>-270062.50000000012</v>
      </c>
      <c r="AR67" s="220">
        <f>SUM(B67:AF67)/1.18</f>
        <v>-324075.00000000017</v>
      </c>
      <c r="AS67" s="220">
        <f>SUM(B67:AP67)/1.18</f>
        <v>-432100.00000000029</v>
      </c>
    </row>
    <row r="68" spans="1:45" ht="27.6" x14ac:dyDescent="0.25">
      <c r="A68" s="217" t="s">
        <v>308</v>
      </c>
      <c r="B68" s="345">
        <f t="shared" ref="B68:J68" si="16">B66+B67</f>
        <v>388889.95</v>
      </c>
      <c r="C68" s="345">
        <f>C66+C67</f>
        <v>-27766.29832715806</v>
      </c>
      <c r="D68" s="345">
        <f>D66+D67</f>
        <v>-28397.110956898701</v>
      </c>
      <c r="E68" s="345">
        <f t="shared" si="16"/>
        <v>-29054.417717088447</v>
      </c>
      <c r="F68" s="345">
        <f>F66+C67</f>
        <v>-29739.331361206161</v>
      </c>
      <c r="G68" s="345">
        <f t="shared" si="16"/>
        <v>-30453.011378376825</v>
      </c>
      <c r="H68" s="345">
        <f t="shared" si="16"/>
        <v>-31196.665956268647</v>
      </c>
      <c r="I68" s="345">
        <f t="shared" si="16"/>
        <v>-31971.554026431935</v>
      </c>
      <c r="J68" s="345">
        <f t="shared" si="16"/>
        <v>-32778.987395542077</v>
      </c>
      <c r="K68" s="345">
        <f>K66+K67</f>
        <v>-33620.332966154849</v>
      </c>
      <c r="L68" s="345">
        <f>L66+L67</f>
        <v>-34497.015050733346</v>
      </c>
      <c r="M68" s="345">
        <f t="shared" ref="M68:AO68" si="17">M66+M67</f>
        <v>-35410.517782864146</v>
      </c>
      <c r="N68" s="345">
        <f t="shared" si="17"/>
        <v>-36362.387629744444</v>
      </c>
      <c r="O68" s="345">
        <f t="shared" si="17"/>
        <v>-37354.236010193708</v>
      </c>
      <c r="P68" s="345">
        <f t="shared" si="17"/>
        <v>-38387.742022621853</v>
      </c>
      <c r="Q68" s="345">
        <f t="shared" si="17"/>
        <v>-39464.655287571964</v>
      </c>
      <c r="R68" s="345">
        <f t="shared" si="17"/>
        <v>-40586.798909649988</v>
      </c>
      <c r="S68" s="345">
        <f t="shared" si="17"/>
        <v>-41756.07256385529</v>
      </c>
      <c r="T68" s="345">
        <f t="shared" si="17"/>
        <v>-42974.455711537215</v>
      </c>
      <c r="U68" s="345">
        <f t="shared" si="17"/>
        <v>-44244.010951421777</v>
      </c>
      <c r="V68" s="345">
        <f t="shared" si="17"/>
        <v>-45566.887511381501</v>
      </c>
      <c r="W68" s="345">
        <f t="shared" si="17"/>
        <v>-46945.324886859511</v>
      </c>
      <c r="X68" s="345">
        <f t="shared" si="17"/>
        <v>-48381.656632107624</v>
      </c>
      <c r="Y68" s="345">
        <f t="shared" si="17"/>
        <v>-49878.314310656147</v>
      </c>
      <c r="Z68" s="345">
        <f t="shared" si="17"/>
        <v>-51437.831611703703</v>
      </c>
      <c r="AA68" s="345">
        <f t="shared" si="17"/>
        <v>-53062.848639395263</v>
      </c>
      <c r="AB68" s="345">
        <f t="shared" si="17"/>
        <v>-54756.116382249864</v>
      </c>
      <c r="AC68" s="345">
        <f t="shared" si="17"/>
        <v>-56520.501370304366</v>
      </c>
      <c r="AD68" s="345">
        <f t="shared" si="17"/>
        <v>-58358.990527857153</v>
      </c>
      <c r="AE68" s="345">
        <f t="shared" si="17"/>
        <v>-60274.696230027155</v>
      </c>
      <c r="AF68" s="345">
        <f t="shared" si="17"/>
        <v>-62270.861571688292</v>
      </c>
      <c r="AG68" s="345">
        <f t="shared" si="17"/>
        <v>-64350.865857699187</v>
      </c>
      <c r="AH68" s="345">
        <f t="shared" si="17"/>
        <v>-66518.230323722557</v>
      </c>
      <c r="AI68" s="345">
        <f t="shared" si="17"/>
        <v>-68776.624097318912</v>
      </c>
      <c r="AJ68" s="345">
        <f t="shared" si="17"/>
        <v>-71129.870409406314</v>
      </c>
      <c r="AK68" s="345">
        <f t="shared" si="17"/>
        <v>-73581.953066601374</v>
      </c>
      <c r="AL68" s="345">
        <f t="shared" si="17"/>
        <v>-76137.023195398637</v>
      </c>
      <c r="AM68" s="345">
        <f t="shared" si="17"/>
        <v>-78799.406269605388</v>
      </c>
      <c r="AN68" s="345">
        <f t="shared" si="17"/>
        <v>-81573.609432928817</v>
      </c>
      <c r="AO68" s="345">
        <f t="shared" si="17"/>
        <v>-84464.329129111837</v>
      </c>
      <c r="AP68" s="345">
        <f>AP66+AP67</f>
        <v>-87476.459052534527</v>
      </c>
      <c r="AQ68" s="169">
        <v>25</v>
      </c>
      <c r="AR68" s="169">
        <v>30</v>
      </c>
      <c r="AS68" s="169">
        <v>40</v>
      </c>
    </row>
    <row r="69" spans="1:45" x14ac:dyDescent="0.25">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3.8" x14ac:dyDescent="0.25">
      <c r="A70" s="217" t="s">
        <v>311</v>
      </c>
      <c r="B70" s="345">
        <f t="shared" ref="B70:AO70" si="19">B68+B69</f>
        <v>388889.95</v>
      </c>
      <c r="C70" s="345">
        <f t="shared" si="19"/>
        <v>-27766.29832715806</v>
      </c>
      <c r="D70" s="345">
        <f t="shared" si="19"/>
        <v>-28397.110956898701</v>
      </c>
      <c r="E70" s="345">
        <f t="shared" si="19"/>
        <v>-29054.417717088447</v>
      </c>
      <c r="F70" s="345">
        <f t="shared" si="19"/>
        <v>-29739.331361206161</v>
      </c>
      <c r="G70" s="345">
        <f t="shared" si="19"/>
        <v>-30453.011378376825</v>
      </c>
      <c r="H70" s="345">
        <f t="shared" si="19"/>
        <v>-31196.665956268647</v>
      </c>
      <c r="I70" s="345">
        <f t="shared" si="19"/>
        <v>-31971.554026431935</v>
      </c>
      <c r="J70" s="345">
        <f t="shared" si="19"/>
        <v>-32778.987395542077</v>
      </c>
      <c r="K70" s="345">
        <f t="shared" si="19"/>
        <v>-33620.332966154849</v>
      </c>
      <c r="L70" s="345">
        <f t="shared" si="19"/>
        <v>-34497.015050733346</v>
      </c>
      <c r="M70" s="345">
        <f t="shared" si="19"/>
        <v>-35410.517782864146</v>
      </c>
      <c r="N70" s="345">
        <f t="shared" si="19"/>
        <v>-36362.387629744444</v>
      </c>
      <c r="O70" s="345">
        <f t="shared" si="19"/>
        <v>-37354.236010193708</v>
      </c>
      <c r="P70" s="345">
        <f t="shared" si="19"/>
        <v>-38387.742022621853</v>
      </c>
      <c r="Q70" s="345">
        <f t="shared" si="19"/>
        <v>-39464.655287571964</v>
      </c>
      <c r="R70" s="345">
        <f t="shared" si="19"/>
        <v>-40586.798909649988</v>
      </c>
      <c r="S70" s="345">
        <f t="shared" si="19"/>
        <v>-41756.07256385529</v>
      </c>
      <c r="T70" s="345">
        <f t="shared" si="19"/>
        <v>-42974.455711537215</v>
      </c>
      <c r="U70" s="345">
        <f t="shared" si="19"/>
        <v>-44244.010951421777</v>
      </c>
      <c r="V70" s="345">
        <f t="shared" si="19"/>
        <v>-45566.887511381501</v>
      </c>
      <c r="W70" s="345">
        <f t="shared" si="19"/>
        <v>-46945.324886859511</v>
      </c>
      <c r="X70" s="345">
        <f t="shared" si="19"/>
        <v>-48381.656632107624</v>
      </c>
      <c r="Y70" s="345">
        <f t="shared" si="19"/>
        <v>-49878.314310656147</v>
      </c>
      <c r="Z70" s="345">
        <f t="shared" si="19"/>
        <v>-51437.831611703703</v>
      </c>
      <c r="AA70" s="345">
        <f t="shared" si="19"/>
        <v>-53062.848639395263</v>
      </c>
      <c r="AB70" s="345">
        <f t="shared" si="19"/>
        <v>-54756.116382249864</v>
      </c>
      <c r="AC70" s="345">
        <f t="shared" si="19"/>
        <v>-56520.501370304366</v>
      </c>
      <c r="AD70" s="345">
        <f t="shared" si="19"/>
        <v>-58358.990527857153</v>
      </c>
      <c r="AE70" s="345">
        <f t="shared" si="19"/>
        <v>-60274.696230027155</v>
      </c>
      <c r="AF70" s="345">
        <f t="shared" si="19"/>
        <v>-62270.861571688292</v>
      </c>
      <c r="AG70" s="345">
        <f t="shared" si="19"/>
        <v>-64350.865857699187</v>
      </c>
      <c r="AH70" s="345">
        <f t="shared" si="19"/>
        <v>-66518.230323722557</v>
      </c>
      <c r="AI70" s="345">
        <f t="shared" si="19"/>
        <v>-68776.624097318912</v>
      </c>
      <c r="AJ70" s="345">
        <f t="shared" si="19"/>
        <v>-71129.870409406314</v>
      </c>
      <c r="AK70" s="345">
        <f t="shared" si="19"/>
        <v>-73581.953066601374</v>
      </c>
      <c r="AL70" s="345">
        <f t="shared" si="19"/>
        <v>-76137.023195398637</v>
      </c>
      <c r="AM70" s="345">
        <f t="shared" si="19"/>
        <v>-78799.406269605388</v>
      </c>
      <c r="AN70" s="345">
        <f t="shared" si="19"/>
        <v>-81573.609432928817</v>
      </c>
      <c r="AO70" s="345">
        <f t="shared" si="19"/>
        <v>-84464.329129111837</v>
      </c>
      <c r="AP70" s="345">
        <f>AP68+AP69</f>
        <v>-87476.459052534527</v>
      </c>
    </row>
    <row r="71" spans="1:45" x14ac:dyDescent="0.25">
      <c r="A71" s="216" t="s">
        <v>305</v>
      </c>
      <c r="B71" s="344">
        <f t="shared" ref="B71:AP71" si="20">-B70*$B$36</f>
        <v>-77777.990000000005</v>
      </c>
      <c r="C71" s="344">
        <f t="shared" si="20"/>
        <v>5553.2596654316121</v>
      </c>
      <c r="D71" s="344">
        <f t="shared" si="20"/>
        <v>5679.422191379741</v>
      </c>
      <c r="E71" s="344">
        <f t="shared" si="20"/>
        <v>5810.8835434176899</v>
      </c>
      <c r="F71" s="344">
        <f t="shared" si="20"/>
        <v>5947.8662722412328</v>
      </c>
      <c r="G71" s="344">
        <f t="shared" si="20"/>
        <v>6090.6022756753655</v>
      </c>
      <c r="H71" s="344">
        <f t="shared" si="20"/>
        <v>6239.3331912537296</v>
      </c>
      <c r="I71" s="344">
        <f t="shared" si="20"/>
        <v>6394.3108052863872</v>
      </c>
      <c r="J71" s="344">
        <f t="shared" si="20"/>
        <v>6555.7974791084162</v>
      </c>
      <c r="K71" s="344">
        <f t="shared" si="20"/>
        <v>6724.0665932309703</v>
      </c>
      <c r="L71" s="344">
        <f t="shared" si="20"/>
        <v>6899.4030101466697</v>
      </c>
      <c r="M71" s="344">
        <f t="shared" si="20"/>
        <v>7082.1035565728298</v>
      </c>
      <c r="N71" s="344">
        <f t="shared" si="20"/>
        <v>7272.4775259488888</v>
      </c>
      <c r="O71" s="344">
        <f t="shared" si="20"/>
        <v>7470.8472020387417</v>
      </c>
      <c r="P71" s="344">
        <f t="shared" si="20"/>
        <v>7677.5484045243711</v>
      </c>
      <c r="Q71" s="344">
        <f t="shared" si="20"/>
        <v>7892.9310575143936</v>
      </c>
      <c r="R71" s="344">
        <f t="shared" si="20"/>
        <v>8117.3597819299976</v>
      </c>
      <c r="S71" s="344">
        <f t="shared" si="20"/>
        <v>8351.2145127710592</v>
      </c>
      <c r="T71" s="344">
        <f t="shared" si="20"/>
        <v>8594.8911423074442</v>
      </c>
      <c r="U71" s="344">
        <f t="shared" si="20"/>
        <v>8848.8021902843557</v>
      </c>
      <c r="V71" s="344">
        <f t="shared" si="20"/>
        <v>9113.3775022763002</v>
      </c>
      <c r="W71" s="344">
        <f t="shared" si="20"/>
        <v>9389.0649773719033</v>
      </c>
      <c r="X71" s="344">
        <f t="shared" si="20"/>
        <v>9676.3313264215249</v>
      </c>
      <c r="Y71" s="344">
        <f t="shared" si="20"/>
        <v>9975.6628621312302</v>
      </c>
      <c r="Z71" s="344">
        <f t="shared" si="20"/>
        <v>10287.566322340741</v>
      </c>
      <c r="AA71" s="344">
        <f t="shared" si="20"/>
        <v>10612.569727879054</v>
      </c>
      <c r="AB71" s="344">
        <f t="shared" si="20"/>
        <v>10951.223276449973</v>
      </c>
      <c r="AC71" s="344">
        <f t="shared" si="20"/>
        <v>11304.100274060875</v>
      </c>
      <c r="AD71" s="344">
        <f t="shared" si="20"/>
        <v>11671.798105571432</v>
      </c>
      <c r="AE71" s="344">
        <f t="shared" si="20"/>
        <v>12054.939246005431</v>
      </c>
      <c r="AF71" s="344">
        <f t="shared" si="20"/>
        <v>12454.172314337658</v>
      </c>
      <c r="AG71" s="344">
        <f t="shared" si="20"/>
        <v>12870.173171539838</v>
      </c>
      <c r="AH71" s="344">
        <f t="shared" si="20"/>
        <v>13303.646064744513</v>
      </c>
      <c r="AI71" s="344">
        <f t="shared" si="20"/>
        <v>13755.324819463784</v>
      </c>
      <c r="AJ71" s="344">
        <f t="shared" si="20"/>
        <v>14225.974081881264</v>
      </c>
      <c r="AK71" s="344">
        <f t="shared" si="20"/>
        <v>14716.390613320276</v>
      </c>
      <c r="AL71" s="344">
        <f t="shared" si="20"/>
        <v>15227.404639079728</v>
      </c>
      <c r="AM71" s="344">
        <f t="shared" si="20"/>
        <v>15759.881253921078</v>
      </c>
      <c r="AN71" s="344">
        <f t="shared" si="20"/>
        <v>16314.721886585765</v>
      </c>
      <c r="AO71" s="344">
        <f t="shared" si="20"/>
        <v>16892.86582582237</v>
      </c>
      <c r="AP71" s="344">
        <f t="shared" si="20"/>
        <v>17495.291810506907</v>
      </c>
    </row>
    <row r="72" spans="1:45" ht="14.4" thickBot="1" x14ac:dyDescent="0.3">
      <c r="A72" s="221" t="s">
        <v>310</v>
      </c>
      <c r="B72" s="222">
        <f t="shared" ref="B72:AO72" si="21">B70+B71</f>
        <v>311111.96000000002</v>
      </c>
      <c r="C72" s="222">
        <f t="shared" si="21"/>
        <v>-22213.038661726448</v>
      </c>
      <c r="D72" s="222">
        <f t="shared" si="21"/>
        <v>-22717.68876551896</v>
      </c>
      <c r="E72" s="222">
        <f t="shared" si="21"/>
        <v>-23243.534173670756</v>
      </c>
      <c r="F72" s="222">
        <f t="shared" si="21"/>
        <v>-23791.465088964927</v>
      </c>
      <c r="G72" s="222">
        <f t="shared" si="21"/>
        <v>-24362.409102701458</v>
      </c>
      <c r="H72" s="222">
        <f t="shared" si="21"/>
        <v>-24957.332765014919</v>
      </c>
      <c r="I72" s="222">
        <f t="shared" si="21"/>
        <v>-25577.243221145549</v>
      </c>
      <c r="J72" s="222">
        <f t="shared" si="21"/>
        <v>-26223.189916433661</v>
      </c>
      <c r="K72" s="222">
        <f t="shared" si="21"/>
        <v>-26896.266372923877</v>
      </c>
      <c r="L72" s="222">
        <f t="shared" si="21"/>
        <v>-27597.612040586675</v>
      </c>
      <c r="M72" s="222">
        <f t="shared" si="21"/>
        <v>-28328.414226291316</v>
      </c>
      <c r="N72" s="222">
        <f t="shared" si="21"/>
        <v>-29089.910103795555</v>
      </c>
      <c r="O72" s="222">
        <f t="shared" si="21"/>
        <v>-29883.388808154967</v>
      </c>
      <c r="P72" s="222">
        <f t="shared" si="21"/>
        <v>-30710.193618097481</v>
      </c>
      <c r="Q72" s="222">
        <f t="shared" si="21"/>
        <v>-31571.724230057571</v>
      </c>
      <c r="R72" s="222">
        <f t="shared" si="21"/>
        <v>-32469.43912771999</v>
      </c>
      <c r="S72" s="222">
        <f t="shared" si="21"/>
        <v>-33404.858051084229</v>
      </c>
      <c r="T72" s="222">
        <f t="shared" si="21"/>
        <v>-34379.564569229769</v>
      </c>
      <c r="U72" s="222">
        <f t="shared" si="21"/>
        <v>-35395.208761137423</v>
      </c>
      <c r="V72" s="222">
        <f t="shared" si="21"/>
        <v>-36453.510009105201</v>
      </c>
      <c r="W72" s="222">
        <f t="shared" si="21"/>
        <v>-37556.259909487606</v>
      </c>
      <c r="X72" s="222">
        <f t="shared" si="21"/>
        <v>-38705.325305686099</v>
      </c>
      <c r="Y72" s="222">
        <f t="shared" si="21"/>
        <v>-39902.651448524921</v>
      </c>
      <c r="Z72" s="222">
        <f t="shared" si="21"/>
        <v>-41150.265289362964</v>
      </c>
      <c r="AA72" s="222">
        <f t="shared" si="21"/>
        <v>-42450.278911516209</v>
      </c>
      <c r="AB72" s="222">
        <f t="shared" si="21"/>
        <v>-43804.893105799893</v>
      </c>
      <c r="AC72" s="222">
        <f t="shared" si="21"/>
        <v>-45216.401096243491</v>
      </c>
      <c r="AD72" s="222">
        <f t="shared" si="21"/>
        <v>-46687.19242228572</v>
      </c>
      <c r="AE72" s="222">
        <f t="shared" si="21"/>
        <v>-48219.756984021726</v>
      </c>
      <c r="AF72" s="222">
        <f t="shared" si="21"/>
        <v>-49816.689257350634</v>
      </c>
      <c r="AG72" s="222">
        <f t="shared" si="21"/>
        <v>-51480.692686159353</v>
      </c>
      <c r="AH72" s="222">
        <f t="shared" si="21"/>
        <v>-53214.584258978044</v>
      </c>
      <c r="AI72" s="222">
        <f t="shared" si="21"/>
        <v>-55021.299277855127</v>
      </c>
      <c r="AJ72" s="222">
        <f t="shared" si="21"/>
        <v>-56903.89632752505</v>
      </c>
      <c r="AK72" s="222">
        <f t="shared" si="21"/>
        <v>-58865.562453281098</v>
      </c>
      <c r="AL72" s="222">
        <f t="shared" si="21"/>
        <v>-60909.618556318906</v>
      </c>
      <c r="AM72" s="222">
        <f t="shared" si="21"/>
        <v>-63039.52501568431</v>
      </c>
      <c r="AN72" s="222">
        <f t="shared" si="21"/>
        <v>-65258.887546343052</v>
      </c>
      <c r="AO72" s="222">
        <f t="shared" si="21"/>
        <v>-67571.463303289464</v>
      </c>
      <c r="AP72" s="222">
        <f>AP70+AP71</f>
        <v>-69981.167242027615</v>
      </c>
    </row>
    <row r="73" spans="1:45" s="224" customFormat="1" ht="16.2" thickBot="1" x14ac:dyDescent="0.3">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5">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7.6" x14ac:dyDescent="0.25">
      <c r="A75" s="215" t="s">
        <v>308</v>
      </c>
      <c r="B75" s="345">
        <f t="shared" ref="B75:AO75" si="24">B68</f>
        <v>388889.95</v>
      </c>
      <c r="C75" s="345">
        <f t="shared" si="24"/>
        <v>-27766.29832715806</v>
      </c>
      <c r="D75" s="345">
        <f>D68</f>
        <v>-28397.110956898701</v>
      </c>
      <c r="E75" s="345">
        <f t="shared" si="24"/>
        <v>-29054.417717088447</v>
      </c>
      <c r="F75" s="345">
        <f t="shared" si="24"/>
        <v>-29739.331361206161</v>
      </c>
      <c r="G75" s="345">
        <f t="shared" si="24"/>
        <v>-30453.011378376825</v>
      </c>
      <c r="H75" s="345">
        <f t="shared" si="24"/>
        <v>-31196.665956268647</v>
      </c>
      <c r="I75" s="345">
        <f t="shared" si="24"/>
        <v>-31971.554026431935</v>
      </c>
      <c r="J75" s="345">
        <f t="shared" si="24"/>
        <v>-32778.987395542077</v>
      </c>
      <c r="K75" s="345">
        <f t="shared" si="24"/>
        <v>-33620.332966154849</v>
      </c>
      <c r="L75" s="345">
        <f t="shared" si="24"/>
        <v>-34497.015050733346</v>
      </c>
      <c r="M75" s="345">
        <f t="shared" si="24"/>
        <v>-35410.517782864146</v>
      </c>
      <c r="N75" s="345">
        <f t="shared" si="24"/>
        <v>-36362.387629744444</v>
      </c>
      <c r="O75" s="345">
        <f t="shared" si="24"/>
        <v>-37354.236010193708</v>
      </c>
      <c r="P75" s="345">
        <f t="shared" si="24"/>
        <v>-38387.742022621853</v>
      </c>
      <c r="Q75" s="345">
        <f t="shared" si="24"/>
        <v>-39464.655287571964</v>
      </c>
      <c r="R75" s="345">
        <f t="shared" si="24"/>
        <v>-40586.798909649988</v>
      </c>
      <c r="S75" s="345">
        <f t="shared" si="24"/>
        <v>-41756.07256385529</v>
      </c>
      <c r="T75" s="345">
        <f t="shared" si="24"/>
        <v>-42974.455711537215</v>
      </c>
      <c r="U75" s="345">
        <f t="shared" si="24"/>
        <v>-44244.010951421777</v>
      </c>
      <c r="V75" s="345">
        <f t="shared" si="24"/>
        <v>-45566.887511381501</v>
      </c>
      <c r="W75" s="345">
        <f t="shared" si="24"/>
        <v>-46945.324886859511</v>
      </c>
      <c r="X75" s="345">
        <f t="shared" si="24"/>
        <v>-48381.656632107624</v>
      </c>
      <c r="Y75" s="345">
        <f t="shared" si="24"/>
        <v>-49878.314310656147</v>
      </c>
      <c r="Z75" s="345">
        <f t="shared" si="24"/>
        <v>-51437.831611703703</v>
      </c>
      <c r="AA75" s="345">
        <f t="shared" si="24"/>
        <v>-53062.848639395263</v>
      </c>
      <c r="AB75" s="345">
        <f t="shared" si="24"/>
        <v>-54756.116382249864</v>
      </c>
      <c r="AC75" s="345">
        <f t="shared" si="24"/>
        <v>-56520.501370304366</v>
      </c>
      <c r="AD75" s="345">
        <f t="shared" si="24"/>
        <v>-58358.990527857153</v>
      </c>
      <c r="AE75" s="345">
        <f t="shared" si="24"/>
        <v>-60274.696230027155</v>
      </c>
      <c r="AF75" s="345">
        <f t="shared" si="24"/>
        <v>-62270.861571688292</v>
      </c>
      <c r="AG75" s="345">
        <f t="shared" si="24"/>
        <v>-64350.865857699187</v>
      </c>
      <c r="AH75" s="345">
        <f t="shared" si="24"/>
        <v>-66518.230323722557</v>
      </c>
      <c r="AI75" s="345">
        <f t="shared" si="24"/>
        <v>-68776.624097318912</v>
      </c>
      <c r="AJ75" s="345">
        <f t="shared" si="24"/>
        <v>-71129.870409406314</v>
      </c>
      <c r="AK75" s="345">
        <f t="shared" si="24"/>
        <v>-73581.953066601374</v>
      </c>
      <c r="AL75" s="345">
        <f t="shared" si="24"/>
        <v>-76137.023195398637</v>
      </c>
      <c r="AM75" s="345">
        <f t="shared" si="24"/>
        <v>-78799.406269605388</v>
      </c>
      <c r="AN75" s="345">
        <f t="shared" si="24"/>
        <v>-81573.609432928817</v>
      </c>
      <c r="AO75" s="345">
        <f t="shared" si="24"/>
        <v>-84464.329129111837</v>
      </c>
      <c r="AP75" s="345">
        <f>AP68</f>
        <v>-87476.459052534527</v>
      </c>
    </row>
    <row r="76" spans="1:45" x14ac:dyDescent="0.25">
      <c r="A76" s="216" t="s">
        <v>307</v>
      </c>
      <c r="B76" s="344">
        <f t="shared" ref="B76:AO76" si="25">-B67</f>
        <v>0</v>
      </c>
      <c r="C76" s="344">
        <f>-C67</f>
        <v>12746.95</v>
      </c>
      <c r="D76" s="344">
        <f t="shared" si="25"/>
        <v>12746.95</v>
      </c>
      <c r="E76" s="344">
        <f t="shared" si="25"/>
        <v>12746.95</v>
      </c>
      <c r="F76" s="344">
        <f>-C67</f>
        <v>12746.95</v>
      </c>
      <c r="G76" s="344">
        <f t="shared" si="25"/>
        <v>12746.95</v>
      </c>
      <c r="H76" s="344">
        <f t="shared" si="25"/>
        <v>12746.95</v>
      </c>
      <c r="I76" s="344">
        <f t="shared" si="25"/>
        <v>12746.95</v>
      </c>
      <c r="J76" s="344">
        <f t="shared" si="25"/>
        <v>12746.95</v>
      </c>
      <c r="K76" s="344">
        <f t="shared" si="25"/>
        <v>12746.95</v>
      </c>
      <c r="L76" s="344">
        <f>-L67</f>
        <v>12746.95</v>
      </c>
      <c r="M76" s="344">
        <f>-M67</f>
        <v>12746.95</v>
      </c>
      <c r="N76" s="344">
        <f t="shared" si="25"/>
        <v>12746.95</v>
      </c>
      <c r="O76" s="344">
        <f t="shared" si="25"/>
        <v>12746.95</v>
      </c>
      <c r="P76" s="344">
        <f t="shared" si="25"/>
        <v>12746.95</v>
      </c>
      <c r="Q76" s="344">
        <f t="shared" si="25"/>
        <v>12746.95</v>
      </c>
      <c r="R76" s="344">
        <f t="shared" si="25"/>
        <v>12746.95</v>
      </c>
      <c r="S76" s="344">
        <f t="shared" si="25"/>
        <v>12746.95</v>
      </c>
      <c r="T76" s="344">
        <f t="shared" si="25"/>
        <v>12746.95</v>
      </c>
      <c r="U76" s="344">
        <f t="shared" si="25"/>
        <v>12746.95</v>
      </c>
      <c r="V76" s="344">
        <f t="shared" si="25"/>
        <v>12746.95</v>
      </c>
      <c r="W76" s="344">
        <f t="shared" si="25"/>
        <v>12746.95</v>
      </c>
      <c r="X76" s="344">
        <f t="shared" si="25"/>
        <v>12746.95</v>
      </c>
      <c r="Y76" s="344">
        <f t="shared" si="25"/>
        <v>12746.95</v>
      </c>
      <c r="Z76" s="344">
        <f t="shared" si="25"/>
        <v>12746.95</v>
      </c>
      <c r="AA76" s="344">
        <f t="shared" si="25"/>
        <v>12746.95</v>
      </c>
      <c r="AB76" s="344">
        <f t="shared" si="25"/>
        <v>12746.95</v>
      </c>
      <c r="AC76" s="344">
        <f t="shared" si="25"/>
        <v>12746.95</v>
      </c>
      <c r="AD76" s="344">
        <f t="shared" si="25"/>
        <v>12746.95</v>
      </c>
      <c r="AE76" s="344">
        <f t="shared" si="25"/>
        <v>12746.95</v>
      </c>
      <c r="AF76" s="344">
        <f t="shared" si="25"/>
        <v>12746.95</v>
      </c>
      <c r="AG76" s="344">
        <f t="shared" si="25"/>
        <v>12746.95</v>
      </c>
      <c r="AH76" s="344">
        <f t="shared" si="25"/>
        <v>12746.95</v>
      </c>
      <c r="AI76" s="344">
        <f t="shared" si="25"/>
        <v>12746.95</v>
      </c>
      <c r="AJ76" s="344">
        <f t="shared" si="25"/>
        <v>12746.95</v>
      </c>
      <c r="AK76" s="344">
        <f t="shared" si="25"/>
        <v>12746.95</v>
      </c>
      <c r="AL76" s="344">
        <f t="shared" si="25"/>
        <v>12746.95</v>
      </c>
      <c r="AM76" s="344">
        <f t="shared" si="25"/>
        <v>12746.95</v>
      </c>
      <c r="AN76" s="344">
        <f t="shared" si="25"/>
        <v>12746.95</v>
      </c>
      <c r="AO76" s="344">
        <f t="shared" si="25"/>
        <v>12746.95</v>
      </c>
      <c r="AP76" s="344">
        <f>-AP67</f>
        <v>12746.95</v>
      </c>
    </row>
    <row r="77" spans="1:45" x14ac:dyDescent="0.25">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5">
      <c r="A78" s="216" t="s">
        <v>305</v>
      </c>
      <c r="B78" s="344">
        <f>IF(SUM($B$71:B71)+SUM($A$78:A78)&gt;0,0,SUM($B$71:B71)-SUM($A$78:A78))</f>
        <v>-77777.990000000005</v>
      </c>
      <c r="C78" s="344">
        <f>IF(SUM($B$71:C71)+SUM($A$78:B78)&gt;0,0,SUM($B$71:C71)-SUM($A$78:B78))</f>
        <v>5553.2596654316148</v>
      </c>
      <c r="D78" s="344">
        <f>IF(SUM($B$71:D71)+SUM($A$78:C78)&gt;0,0,SUM($B$71:D71)-SUM($A$78:C78))</f>
        <v>5679.4221913797373</v>
      </c>
      <c r="E78" s="344">
        <f>IF(SUM($B$71:E71)+SUM($A$78:D78)&gt;0,0,SUM($B$71:E71)-SUM($A$78:D78))</f>
        <v>5810.8835434176872</v>
      </c>
      <c r="F78" s="344">
        <f>IF(SUM($B$71:F71)+SUM($A$78:E78)&gt;0,0,SUM($B$71:F71)-SUM($A$78:E78))</f>
        <v>5947.8662722412337</v>
      </c>
      <c r="G78" s="344">
        <f>IF(SUM($B$71:G71)+SUM($A$78:F78)&gt;0,0,SUM($B$71:G71)-SUM($A$78:F78))</f>
        <v>6090.6022756753664</v>
      </c>
      <c r="H78" s="344">
        <f>IF(SUM($B$71:H71)+SUM($A$78:G78)&gt;0,0,SUM($B$71:H71)-SUM($A$78:G78))</f>
        <v>6239.3331912537324</v>
      </c>
      <c r="I78" s="344">
        <f>IF(SUM($B$71:I71)+SUM($A$78:H78)&gt;0,0,SUM($B$71:I71)-SUM($A$78:H78))</f>
        <v>6394.31080528639</v>
      </c>
      <c r="J78" s="344">
        <f>IF(SUM($B$71:J71)+SUM($A$78:I78)&gt;0,0,SUM($B$71:J71)-SUM($A$78:I78))</f>
        <v>6555.7974791084162</v>
      </c>
      <c r="K78" s="344">
        <f>IF(SUM($B$71:K71)+SUM($A$78:J78)&gt;0,0,SUM($B$71:K71)-SUM($A$78:J78))</f>
        <v>6724.0665932309712</v>
      </c>
      <c r="L78" s="344">
        <f>IF(SUM($B$71:L71)+SUM($A$78:K78)&gt;0,0,SUM($B$71:L71)-SUM($A$78:K78))</f>
        <v>6899.4030101466706</v>
      </c>
      <c r="M78" s="344">
        <f>IF(SUM($B$71:M71)+SUM($A$78:L78)&gt;0,0,SUM($B$71:M71)-SUM($A$78:L78))</f>
        <v>7082.1035565728307</v>
      </c>
      <c r="N78" s="344">
        <f>IF(SUM($B$71:N71)+SUM($A$78:M78)&gt;0,0,SUM($B$71:N71)-SUM($A$78:M78))</f>
        <v>7272.4775259488888</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5">
      <c r="A79" s="216" t="s">
        <v>304</v>
      </c>
      <c r="B79" s="344">
        <f>IF(((SUM($B$59:B59)+SUM($B$61:B64))+SUM($B$81:B81))&lt;0,((SUM($B$59:B59)+SUM($B$61:B64))+SUM($B$81:B81))*0.18-SUM($A$79:A79),IF(SUM(A$79:$B79)&lt;0,0-SUM(A$79:$B79),0))</f>
        <v>-8.9999999979045245E-3</v>
      </c>
      <c r="C79" s="344">
        <f>IF(((SUM($B$59:C59)+SUM($B$61:C64))+SUM($B$81:C81))&lt;0,((SUM($B$59:C59)+SUM($B$61:C64))+SUM($B$81:C81))*0.18-SUM($A$79:B79),IF(SUM($B$79:B79)&lt;0,0-SUM($B$79:B79),0))</f>
        <v>-2703.4826988884538</v>
      </c>
      <c r="D79" s="344">
        <f>IF(((SUM($B$59:D59)+SUM($B$61:D64))+SUM($B$81:D81))&lt;0,((SUM($B$59:D59)+SUM($B$61:D64))+SUM($B$81:D81))*0.18-SUM($A$79:C79),IF(SUM($B$79:C79)&lt;0,0-SUM($B$79:C79),0))</f>
        <v>-2817.0289722417665</v>
      </c>
      <c r="E79" s="344">
        <f>IF(((SUM($B$59:E59)+SUM($B$61:E64))+SUM($B$81:E81))&lt;0,((SUM($B$59:E59)+SUM($B$61:E64))+SUM($B$81:E81))*0.18-SUM($A$79:D79),IF(SUM($B$79:D79)&lt;0,0-SUM($B$79:D79),0))</f>
        <v>-2935.3441890759132</v>
      </c>
      <c r="F79" s="344">
        <f>IF(((SUM($B$59:F59)+SUM($B$61:F64))+SUM($B$81:F81))&lt;0,((SUM($B$59:F59)+SUM($B$61:F64))+SUM($B$81:F81))*0.18-SUM($A$79:E79),IF(SUM($B$79:E79)&lt;0,0-SUM($B$79:E79),0))</f>
        <v>-3058.6286450171119</v>
      </c>
      <c r="G79" s="344">
        <f>IF(((SUM($B$59:G59)+SUM($B$61:G64))+SUM($B$81:G81))&lt;0,((SUM($B$59:G59)+SUM($B$61:G64))+SUM($B$81:G81))*0.18-SUM($A$79:F79),IF(SUM($B$79:F79)&lt;0,0-SUM($B$79:F79),0))</f>
        <v>-3187.0910481078226</v>
      </c>
      <c r="H79" s="344">
        <f>IF(((SUM($B$59:H59)+SUM($B$61:H64))+SUM($B$81:H81))&lt;0,((SUM($B$59:H59)+SUM($B$61:H64))+SUM($B$81:H81))*0.18-SUM($A$79:G79),IF(SUM($B$79:G79)&lt;0,0-SUM($B$79:G79),0))</f>
        <v>-3320.9488721283578</v>
      </c>
      <c r="I79" s="344">
        <f>IF(((SUM($B$59:I59)+SUM($B$61:I64))+SUM($B$81:I81))&lt;0,((SUM($B$59:I59)+SUM($B$61:I64))+SUM($B$81:I81))*0.18-SUM($A$79:H79),IF(SUM($B$79:H79)&lt;0,0-SUM($B$79:H79),0))</f>
        <v>-3460.4287247577558</v>
      </c>
      <c r="J79" s="344">
        <f>IF(((SUM($B$59:J59)+SUM($B$61:J64))+SUM($B$81:J81))&lt;0,((SUM($B$59:J59)+SUM($B$61:J64))+SUM($B$81:J81))*0.18-SUM($A$79:I79),IF(SUM($B$79:I79)&lt;0,0-SUM($B$79:I79),0))</f>
        <v>-3605.7667311975711</v>
      </c>
      <c r="K79" s="344">
        <f>IF(((SUM($B$59:K59)+SUM($B$61:K64))+SUM($B$81:K81))&lt;0,((SUM($B$59:K59)+SUM($B$61:K64))+SUM($B$81:K81))*0.18-SUM($A$79:J79),IF(SUM($B$79:J79)&lt;0,0-SUM($B$79:J79),0))</f>
        <v>-3757.2089339078702</v>
      </c>
      <c r="L79" s="344">
        <f>IF(((SUM($B$59:L59)+SUM($B$61:L64))+SUM($B$81:L81))&lt;0,((SUM($B$59:L59)+SUM($B$61:L64))+SUM($B$81:L81))*0.18-SUM($A$79:K79),IF(SUM($B$79:K79)&lt;0,0-SUM($B$79:K79),0))</f>
        <v>-3915.0117091320026</v>
      </c>
      <c r="M79" s="344">
        <f>IF(((SUM($B$59:M59)+SUM($B$61:M64))+SUM($B$81:M81))&lt;0,((SUM($B$59:M59)+SUM($B$61:M64))+SUM($B$81:M81))*0.18-SUM($A$79:L79),IF(SUM($B$79:L79)&lt;0,0-SUM($B$79:L79),0))</f>
        <v>-4079.4422009155496</v>
      </c>
      <c r="N79" s="344">
        <f>IF(((SUM($B$59:N59)+SUM($B$61:N64))+SUM($B$81:N81))&lt;0,((SUM($B$59:N59)+SUM($B$61:N64))+SUM($B$81:N81))*0.18-SUM($A$79:M79),IF(SUM($B$79:M79)&lt;0,0-SUM($B$79:M79),0))</f>
        <v>-4250.7787733539953</v>
      </c>
      <c r="O79" s="344">
        <f>IF(((SUM($B$59:O59)+SUM($B$61:O64))+SUM($B$81:O81))&lt;0,((SUM($B$59:O59)+SUM($B$61:O64))+SUM($B$81:O81))*0.18-SUM($A$79:N79),IF(SUM($B$79:N79)&lt;0,0-SUM($B$79:N79),0))</f>
        <v>-4429.3114818348695</v>
      </c>
      <c r="P79" s="344">
        <f>IF(((SUM($B$59:P59)+SUM($B$61:P64))+SUM($B$81:P81))&lt;0,((SUM($B$59:P59)+SUM($B$61:P64))+SUM($B$81:P81))*0.18-SUM($A$79:O79),IF(SUM($B$79:O79)&lt;0,0-SUM($B$79:O79),0))</f>
        <v>-4615.3425640719361</v>
      </c>
      <c r="Q79" s="344">
        <f>IF(((SUM($B$59:Q59)+SUM($B$61:Q64))+SUM($B$81:Q81))&lt;0,((SUM($B$59:Q59)+SUM($B$61:Q64))+SUM($B$81:Q81))*0.18-SUM($A$79:P79),IF(SUM($B$79:P79)&lt;0,0-SUM($B$79:P79),0))</f>
        <v>-4809.1869517629602</v>
      </c>
      <c r="R79" s="344">
        <f>IF(((SUM($B$59:R59)+SUM($B$61:R64))+SUM($B$81:R81))&lt;0,((SUM($B$59:R59)+SUM($B$61:R64))+SUM($B$81:R81))*0.18-SUM($A$79:Q79),IF(SUM($B$79:Q79)&lt;0,0-SUM($B$79:Q79),0))</f>
        <v>-5011.1728037369976</v>
      </c>
      <c r="S79" s="344">
        <f>IF(((SUM($B$59:S59)+SUM($B$61:S64))+SUM($B$81:S81))&lt;0,((SUM($B$59:S59)+SUM($B$61:S64))+SUM($B$81:S81))*0.18-SUM($A$79:R79),IF(SUM($B$79:R79)&lt;0,0-SUM($B$79:R79),0))</f>
        <v>-5221.6420614939561</v>
      </c>
      <c r="T79" s="344">
        <f>IF(((SUM($B$59:T59)+SUM($B$61:T64))+SUM($B$81:T81))&lt;0,((SUM($B$59:T59)+SUM($B$61:T64))+SUM($B$81:T81))*0.18-SUM($A$79:S79),IF(SUM($B$79:S79)&lt;0,0-SUM($B$79:S79),0))</f>
        <v>-5440.951028076699</v>
      </c>
      <c r="U79" s="344">
        <f>IF(((SUM($B$59:U59)+SUM($B$61:U64))+SUM($B$81:U81))&lt;0,((SUM($B$59:U59)+SUM($B$61:U64))+SUM($B$81:U81))*0.18-SUM($A$79:T79),IF(SUM($B$79:T79)&lt;0,0-SUM($B$79:T79),0))</f>
        <v>-5669.4709712559124</v>
      </c>
      <c r="V79" s="344">
        <f>IF(((SUM($B$59:V59)+SUM($B$61:V64))+SUM($B$81:V81))&lt;0,((SUM($B$59:V59)+SUM($B$61:V64))+SUM($B$81:V81))*0.18-SUM($A$79:U79),IF(SUM($B$79:U79)&lt;0,0-SUM($B$79:U79),0))</f>
        <v>-5907.5887520486867</v>
      </c>
      <c r="W79" s="344">
        <f>IF(((SUM($B$59:W59)+SUM($B$61:W64))+SUM($B$81:W81))&lt;0,((SUM($B$59:W59)+SUM($B$61:W64))+SUM($B$81:W81))*0.18-SUM($A$79:V79),IF(SUM($B$79:V79)&lt;0,0-SUM($B$79:V79),0))</f>
        <v>-6155.7074796347006</v>
      </c>
      <c r="X79" s="344">
        <f>IF(((SUM($B$59:X59)+SUM($B$61:X64))+SUM($B$81:X81))&lt;0,((SUM($B$59:X59)+SUM($B$61:X64))+SUM($B$81:X81))*0.18-SUM($A$79:W79),IF(SUM($B$79:W79)&lt;0,0-SUM($B$79:W79),0))</f>
        <v>-6414.2471937793598</v>
      </c>
      <c r="Y79" s="344">
        <f>IF(((SUM($B$59:Y59)+SUM($B$61:Y64))+SUM($B$81:Y81))&lt;0,((SUM($B$59:Y59)+SUM($B$61:Y64))+SUM($B$81:Y81))*0.18-SUM($A$79:X79),IF(SUM($B$79:X79)&lt;0,0-SUM($B$79:X79),0))</f>
        <v>-6683.6455759181263</v>
      </c>
      <c r="Z79" s="344">
        <f>IF(((SUM($B$59:Z59)+SUM($B$61:Z64))+SUM($B$81:Z81))&lt;0,((SUM($B$59:Z59)+SUM($B$61:Z64))+SUM($B$81:Z81))*0.18-SUM($A$79:Y79),IF(SUM($B$79:Y79)&lt;0,0-SUM($B$79:Y79),0))</f>
        <v>-6964.3586901066592</v>
      </c>
      <c r="AA79" s="344">
        <f>IF(((SUM($B$59:AA59)+SUM($B$61:AA64))+SUM($B$81:AA81))&lt;0,((SUM($B$59:AA59)+SUM($B$61:AA64))+SUM($B$81:AA81))*0.18-SUM($A$79:Z79),IF(SUM($B$79:Z79)&lt;0,0-SUM($B$79:Z79),0))</f>
        <v>-7256.8617550911149</v>
      </c>
      <c r="AB79" s="344">
        <f>IF(((SUM($B$59:AB59)+SUM($B$61:AB64))+SUM($B$81:AB81))&lt;0,((SUM($B$59:AB59)+SUM($B$61:AB64))+SUM($B$81:AB81))*0.18-SUM($A$79:AA79),IF(SUM($B$79:AA79)&lt;0,0-SUM($B$79:AA79),0))</f>
        <v>-7561.6499488049885</v>
      </c>
      <c r="AC79" s="344">
        <f>IF(((SUM($B$59:AC59)+SUM($B$61:AC64))+SUM($B$81:AC81))&lt;0,((SUM($B$59:AC59)+SUM($B$61:AC64))+SUM($B$81:AC81))*0.18-SUM($A$79:AB79),IF(SUM($B$79:AB79)&lt;0,0-SUM($B$79:AB79),0))</f>
        <v>-7879.2392466547753</v>
      </c>
      <c r="AD79" s="344">
        <f>IF(((SUM($B$59:AD59)+SUM($B$61:AD64))+SUM($B$81:AD81))&lt;0,((SUM($B$59:AD59)+SUM($B$61:AD64))+SUM($B$81:AD81))*0.18-SUM($A$79:AC79),IF(SUM($B$79:AC79)&lt;0,0-SUM($B$79:AC79),0))</f>
        <v>-8210.167295014282</v>
      </c>
      <c r="AE79" s="344">
        <f>IF(((SUM($B$59:AE59)+SUM($B$61:AE64))+SUM($B$81:AE81))&lt;0,((SUM($B$59:AE59)+SUM($B$61:AE64))+SUM($B$81:AE81))*0.18-SUM($A$79:AD79),IF(SUM($B$79:AD79)&lt;0,0-SUM($B$79:AD79),0))</f>
        <v>-8554.9943214048981</v>
      </c>
      <c r="AF79" s="344">
        <f>IF(((SUM($B$59:AF59)+SUM($B$61:AF64))+SUM($B$81:AF81))&lt;0,((SUM($B$59:AF59)+SUM($B$61:AF64))+SUM($B$81:AF81))*0.18-SUM($A$79:AE79),IF(SUM($B$79:AE79)&lt;0,0-SUM($B$79:AE79),0))</f>
        <v>-8914.3040829038655</v>
      </c>
      <c r="AG79" s="344">
        <f>IF(((SUM($B$59:AG59)+SUM($B$61:AG64))+SUM($B$81:AG81))&lt;0,((SUM($B$59:AG59)+SUM($B$61:AG64))+SUM($B$81:AG81))*0.18-SUM($A$79:AF79),IF(SUM($B$79:AF79)&lt;0,0-SUM($B$79:AF79),0))</f>
        <v>-9288.7048543858691</v>
      </c>
      <c r="AH79" s="344">
        <f>IF(((SUM($B$59:AH59)+SUM($B$61:AH64))+SUM($B$81:AH81))&lt;0,((SUM($B$59:AH59)+SUM($B$61:AH64))+SUM($B$81:AH81))*0.18-SUM($A$79:AG79),IF(SUM($B$79:AG79)&lt;0,0-SUM($B$79:AG79),0))</f>
        <v>-9678.8304582700657</v>
      </c>
      <c r="AI79" s="344">
        <f>IF(((SUM($B$59:AI59)+SUM($B$61:AI64))+SUM($B$81:AI81))&lt;0,((SUM($B$59:AI59)+SUM($B$61:AI64))+SUM($B$81:AI81))*0.18-SUM($A$79:AH79),IF(SUM($B$79:AH79)&lt;0,0-SUM($B$79:AH79),0))</f>
        <v>-10085.341337517428</v>
      </c>
      <c r="AJ79" s="344">
        <f>IF(((SUM($B$59:AJ59)+SUM($B$61:AJ64))+SUM($B$81:AJ81))&lt;0,((SUM($B$59:AJ59)+SUM($B$61:AJ64))+SUM($B$81:AJ81))*0.18-SUM($A$79:AI79),IF(SUM($B$79:AI79)&lt;0,0-SUM($B$79:AI79),0))</f>
        <v>-10508.925673693127</v>
      </c>
      <c r="AK79" s="344">
        <f>IF(((SUM($B$59:AK59)+SUM($B$61:AK64))+SUM($B$81:AK81))&lt;0,((SUM($B$59:AK59)+SUM($B$61:AK64))+SUM($B$81:AK81))*0.18-SUM($A$79:AJ79),IF(SUM($B$79:AJ79)&lt;0,0-SUM($B$79:AJ79),0))</f>
        <v>-10950.300551988243</v>
      </c>
      <c r="AL79" s="344">
        <f>IF(((SUM($B$59:AL59)+SUM($B$61:AL64))+SUM($B$81:AL81))&lt;0,((SUM($B$59:AL59)+SUM($B$61:AL64))+SUM($B$81:AL81))*0.18-SUM($A$79:AK79),IF(SUM($B$79:AK79)&lt;0,0-SUM($B$79:AK79),0))</f>
        <v>-11410.213175171753</v>
      </c>
      <c r="AM79" s="344">
        <f>IF(((SUM($B$59:AM59)+SUM($B$61:AM64))+SUM($B$81:AM81))&lt;0,((SUM($B$59:AM59)+SUM($B$61:AM64))+SUM($B$81:AM81))*0.18-SUM($A$79:AL79),IF(SUM($B$79:AL79)&lt;0,0-SUM($B$79:AL79),0))</f>
        <v>-11889.442128528957</v>
      </c>
      <c r="AN79" s="344">
        <f>IF(((SUM($B$59:AN59)+SUM($B$61:AN64))+SUM($B$81:AN81))&lt;0,((SUM($B$59:AN59)+SUM($B$61:AN64))+SUM($B$81:AN81))*0.18-SUM($A$79:AM79),IF(SUM($B$79:AM79)&lt;0,0-SUM($B$79:AM79),0))</f>
        <v>-12388.798697927181</v>
      </c>
      <c r="AO79" s="344">
        <f>IF(((SUM($B$59:AO59)+SUM($B$61:AO64))+SUM($B$81:AO81))&lt;0,((SUM($B$59:AO59)+SUM($B$61:AO64))+SUM($B$81:AO81))*0.18-SUM($A$79:AN79),IF(SUM($B$79:AN79)&lt;0,0-SUM($B$79:AN79),0))</f>
        <v>-12909.12824324012</v>
      </c>
      <c r="AP79" s="344">
        <f>IF(((SUM($B$59:AP59)+SUM($B$61:AP64))+SUM($B$81:AP81))&lt;0,((SUM($B$59:AP59)+SUM($B$61:AP64))+SUM($B$81:AP81))*0.18-SUM($A$79:AO79),IF(SUM($B$79:AO79)&lt;0,0-SUM($B$79:AO79),0))</f>
        <v>-13451.311629456235</v>
      </c>
    </row>
    <row r="80" spans="1:45" x14ac:dyDescent="0.25">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5">
      <c r="A81" s="216" t="s">
        <v>539</v>
      </c>
      <c r="B81" s="344">
        <f>-$B$126</f>
        <v>-388890</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-388890</v>
      </c>
      <c r="AR81" s="220"/>
    </row>
    <row r="82" spans="1:45" x14ac:dyDescent="0.25">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3.8" x14ac:dyDescent="0.25">
      <c r="A83" s="217" t="s">
        <v>301</v>
      </c>
      <c r="B83" s="345">
        <f>SUM(B75:B82)</f>
        <v>-77778.048999999999</v>
      </c>
      <c r="C83" s="345">
        <f t="shared" ref="C83:V83" si="29">SUM(C75:C82)</f>
        <v>-12169.571360614898</v>
      </c>
      <c r="D83" s="345">
        <f t="shared" si="29"/>
        <v>-12787.767737760729</v>
      </c>
      <c r="E83" s="345">
        <f t="shared" si="29"/>
        <v>-13431.928362746672</v>
      </c>
      <c r="F83" s="345">
        <f t="shared" si="29"/>
        <v>-14103.143733982039</v>
      </c>
      <c r="G83" s="345">
        <f t="shared" si="29"/>
        <v>-14802.55015080928</v>
      </c>
      <c r="H83" s="345">
        <f t="shared" si="29"/>
        <v>-15531.331637143272</v>
      </c>
      <c r="I83" s="345">
        <f t="shared" si="29"/>
        <v>-16290.7219459033</v>
      </c>
      <c r="J83" s="345">
        <f t="shared" si="29"/>
        <v>-17082.006647631231</v>
      </c>
      <c r="K83" s="345">
        <f t="shared" si="29"/>
        <v>-17906.525306831747</v>
      </c>
      <c r="L83" s="345">
        <f t="shared" si="29"/>
        <v>-18765.673749718677</v>
      </c>
      <c r="M83" s="345">
        <f t="shared" si="29"/>
        <v>-19660.906427206864</v>
      </c>
      <c r="N83" s="345">
        <f t="shared" si="29"/>
        <v>-20593.73887714955</v>
      </c>
      <c r="O83" s="345">
        <f t="shared" si="29"/>
        <v>-29036.597492028577</v>
      </c>
      <c r="P83" s="345">
        <f t="shared" si="29"/>
        <v>-30256.134586693788</v>
      </c>
      <c r="Q83" s="345">
        <f t="shared" si="29"/>
        <v>-31526.892239334924</v>
      </c>
      <c r="R83" s="345">
        <f t="shared" si="29"/>
        <v>-32851.021713386988</v>
      </c>
      <c r="S83" s="345">
        <f t="shared" si="29"/>
        <v>-34230.764625349242</v>
      </c>
      <c r="T83" s="345">
        <f t="shared" si="29"/>
        <v>-35668.456739613917</v>
      </c>
      <c r="U83" s="345">
        <f t="shared" si="29"/>
        <v>-37166.531922677692</v>
      </c>
      <c r="V83" s="345">
        <f t="shared" si="29"/>
        <v>-38727.526263430191</v>
      </c>
      <c r="W83" s="345">
        <f>SUM(W75:W82)</f>
        <v>-40354.082366494215</v>
      </c>
      <c r="X83" s="345">
        <f>SUM(X75:X82)</f>
        <v>-42048.953825886987</v>
      </c>
      <c r="Y83" s="345">
        <f>SUM(Y75:Y82)</f>
        <v>-43815.009886574277</v>
      </c>
      <c r="Z83" s="345">
        <f>SUM(Z75:Z82)</f>
        <v>-45655.240301810365</v>
      </c>
      <c r="AA83" s="345">
        <f t="shared" ref="AA83:AP83" si="30">SUM(AA75:AA82)</f>
        <v>-47572.76039448638</v>
      </c>
      <c r="AB83" s="345">
        <f t="shared" si="30"/>
        <v>-49570.816331054855</v>
      </c>
      <c r="AC83" s="345">
        <f t="shared" si="30"/>
        <v>-51652.790616959144</v>
      </c>
      <c r="AD83" s="345">
        <f t="shared" si="30"/>
        <v>-53822.207822871438</v>
      </c>
      <c r="AE83" s="345">
        <f t="shared" si="30"/>
        <v>-56082.740551432056</v>
      </c>
      <c r="AF83" s="345">
        <f t="shared" si="30"/>
        <v>-58438.215654592161</v>
      </c>
      <c r="AG83" s="345">
        <f t="shared" si="30"/>
        <v>-60892.620712085059</v>
      </c>
      <c r="AH83" s="345">
        <f t="shared" si="30"/>
        <v>-63450.110781992626</v>
      </c>
      <c r="AI83" s="345">
        <f t="shared" si="30"/>
        <v>-66115.015434836343</v>
      </c>
      <c r="AJ83" s="345">
        <f t="shared" si="30"/>
        <v>-68891.846083099445</v>
      </c>
      <c r="AK83" s="345">
        <f t="shared" si="30"/>
        <v>-71785.30361858962</v>
      </c>
      <c r="AL83" s="345">
        <f t="shared" si="30"/>
        <v>-74800.286370570393</v>
      </c>
      <c r="AM83" s="345">
        <f t="shared" si="30"/>
        <v>-77941.898398134348</v>
      </c>
      <c r="AN83" s="345">
        <f t="shared" si="30"/>
        <v>-81215.458130856001</v>
      </c>
      <c r="AO83" s="345">
        <f t="shared" si="30"/>
        <v>-84626.50737235196</v>
      </c>
      <c r="AP83" s="345">
        <f t="shared" si="30"/>
        <v>-88180.820681990765</v>
      </c>
    </row>
    <row r="84" spans="1:45" ht="13.8" x14ac:dyDescent="0.25">
      <c r="A84" s="217" t="s">
        <v>300</v>
      </c>
      <c r="B84" s="345">
        <f>SUM($B$83:B83)</f>
        <v>-77778.048999999999</v>
      </c>
      <c r="C84" s="345">
        <f>SUM($B$83:C83)</f>
        <v>-89947.620360614892</v>
      </c>
      <c r="D84" s="345">
        <f>SUM($B$83:D83)</f>
        <v>-102735.38809837562</v>
      </c>
      <c r="E84" s="345">
        <f>SUM($B$83:E83)</f>
        <v>-116167.3164611223</v>
      </c>
      <c r="F84" s="345">
        <f>SUM($B$83:F83)</f>
        <v>-130270.46019510434</v>
      </c>
      <c r="G84" s="345">
        <f>SUM($B$83:G83)</f>
        <v>-145073.01034591362</v>
      </c>
      <c r="H84" s="345">
        <f>SUM($B$83:H83)</f>
        <v>-160604.34198305689</v>
      </c>
      <c r="I84" s="345">
        <f>SUM($B$83:I83)</f>
        <v>-176895.06392896018</v>
      </c>
      <c r="J84" s="345">
        <f>SUM($B$83:J83)</f>
        <v>-193977.07057659142</v>
      </c>
      <c r="K84" s="345">
        <f>SUM($B$83:K83)</f>
        <v>-211883.59588342317</v>
      </c>
      <c r="L84" s="345">
        <f>SUM($B$83:L83)</f>
        <v>-230649.26963314184</v>
      </c>
      <c r="M84" s="345">
        <f>SUM($B$83:M83)</f>
        <v>-250310.17606034869</v>
      </c>
      <c r="N84" s="345">
        <f>SUM($B$83:N83)</f>
        <v>-270903.91493749822</v>
      </c>
      <c r="O84" s="345">
        <f>SUM($B$83:O83)</f>
        <v>-299940.51242952677</v>
      </c>
      <c r="P84" s="345">
        <f>SUM($B$83:P83)</f>
        <v>-330196.64701622055</v>
      </c>
      <c r="Q84" s="345">
        <f>SUM($B$83:Q83)</f>
        <v>-361723.53925555549</v>
      </c>
      <c r="R84" s="345">
        <f>SUM($B$83:R83)</f>
        <v>-394574.56096894247</v>
      </c>
      <c r="S84" s="345">
        <f>SUM($B$83:S83)</f>
        <v>-428805.32559429173</v>
      </c>
      <c r="T84" s="345">
        <f>SUM($B$83:T83)</f>
        <v>-464473.78233390563</v>
      </c>
      <c r="U84" s="345">
        <f>SUM($B$83:U83)</f>
        <v>-501640.31425658334</v>
      </c>
      <c r="V84" s="345">
        <f>SUM($B$83:V83)</f>
        <v>-540367.84052001359</v>
      </c>
      <c r="W84" s="345">
        <f>SUM($B$83:W83)</f>
        <v>-580721.92288650782</v>
      </c>
      <c r="X84" s="345">
        <f>SUM($B$83:X83)</f>
        <v>-622770.87671239476</v>
      </c>
      <c r="Y84" s="345">
        <f>SUM($B$83:Y83)</f>
        <v>-666585.88659896899</v>
      </c>
      <c r="Z84" s="345">
        <f>SUM($B$83:Z83)</f>
        <v>-712241.12690077932</v>
      </c>
      <c r="AA84" s="345">
        <f>SUM($B$83:AA83)</f>
        <v>-759813.88729526568</v>
      </c>
      <c r="AB84" s="345">
        <f>SUM($B$83:AB83)</f>
        <v>-809384.70362632058</v>
      </c>
      <c r="AC84" s="345">
        <f>SUM($B$83:AC83)</f>
        <v>-861037.49424327968</v>
      </c>
      <c r="AD84" s="345">
        <f>SUM($B$83:AD83)</f>
        <v>-914859.70206615108</v>
      </c>
      <c r="AE84" s="345">
        <f>SUM($B$83:AE83)</f>
        <v>-970942.44261758309</v>
      </c>
      <c r="AF84" s="345">
        <f>SUM($B$83:AF83)</f>
        <v>-1029380.6582721752</v>
      </c>
      <c r="AG84" s="345">
        <f>SUM($B$83:AG83)</f>
        <v>-1090273.2789842603</v>
      </c>
      <c r="AH84" s="345">
        <f>SUM($B$83:AH83)</f>
        <v>-1153723.3897662528</v>
      </c>
      <c r="AI84" s="345">
        <f>SUM($B$83:AI83)</f>
        <v>-1219838.4052010891</v>
      </c>
      <c r="AJ84" s="345">
        <f>SUM($B$83:AJ83)</f>
        <v>-1288730.2512841886</v>
      </c>
      <c r="AK84" s="345">
        <f>SUM($B$83:AK83)</f>
        <v>-1360515.5549027782</v>
      </c>
      <c r="AL84" s="345">
        <f>SUM($B$83:AL83)</f>
        <v>-1435315.8412733485</v>
      </c>
      <c r="AM84" s="345">
        <f>SUM($B$83:AM83)</f>
        <v>-1513257.7396714829</v>
      </c>
      <c r="AN84" s="345">
        <f>SUM($B$83:AN83)</f>
        <v>-1594473.197802339</v>
      </c>
      <c r="AO84" s="345">
        <f>SUM($B$83:AO83)</f>
        <v>-1679099.705174691</v>
      </c>
      <c r="AP84" s="345">
        <f>SUM($B$83:AP83)</f>
        <v>-1767280.5258566819</v>
      </c>
    </row>
    <row r="85" spans="1:45" x14ac:dyDescent="0.25">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13.8" x14ac:dyDescent="0.25">
      <c r="A86" s="215" t="s">
        <v>299</v>
      </c>
      <c r="B86" s="345">
        <f>B83*B85</f>
        <v>-33605.884770144454</v>
      </c>
      <c r="C86" s="345">
        <f>C83*C85</f>
        <v>-4363.6159815767669</v>
      </c>
      <c r="D86" s="345">
        <f t="shared" ref="D86:AO86" si="32">D83*D85</f>
        <v>-3805.2126752970657</v>
      </c>
      <c r="E86" s="345">
        <f t="shared" si="32"/>
        <v>-3316.9239566534452</v>
      </c>
      <c r="F86" s="345">
        <f t="shared" si="32"/>
        <v>-2890.1875996084741</v>
      </c>
      <c r="G86" s="345">
        <f t="shared" si="32"/>
        <v>-2517.4427070055376</v>
      </c>
      <c r="H86" s="345">
        <f t="shared" si="32"/>
        <v>-2192.0209503919468</v>
      </c>
      <c r="I86" s="345">
        <f t="shared" si="32"/>
        <v>-1908.0479812979522</v>
      </c>
      <c r="J86" s="345">
        <f t="shared" si="32"/>
        <v>-1660.3544105322862</v>
      </c>
      <c r="K86" s="345">
        <f t="shared" si="32"/>
        <v>-1444.3957022691659</v>
      </c>
      <c r="L86" s="345">
        <f t="shared" si="32"/>
        <v>-1256.1803090069991</v>
      </c>
      <c r="M86" s="345">
        <f t="shared" si="32"/>
        <v>-1092.2053741369757</v>
      </c>
      <c r="N86" s="345">
        <f t="shared" si="32"/>
        <v>-949.3993448252545</v>
      </c>
      <c r="O86" s="345">
        <f t="shared" si="32"/>
        <v>-1110.8934431967973</v>
      </c>
      <c r="P86" s="345">
        <f t="shared" si="32"/>
        <v>-960.62320980171205</v>
      </c>
      <c r="Q86" s="345">
        <f t="shared" si="32"/>
        <v>-830.67998723102403</v>
      </c>
      <c r="R86" s="345">
        <f t="shared" si="32"/>
        <v>-718.31414663462817</v>
      </c>
      <c r="S86" s="345">
        <f t="shared" si="32"/>
        <v>-621.14800065832594</v>
      </c>
      <c r="T86" s="345">
        <f t="shared" si="32"/>
        <v>-537.12549102570597</v>
      </c>
      <c r="U86" s="345">
        <f t="shared" si="32"/>
        <v>-464.46868186621197</v>
      </c>
      <c r="V86" s="345">
        <f t="shared" si="32"/>
        <v>-401.64013817808564</v>
      </c>
      <c r="W86" s="345">
        <f t="shared" si="32"/>
        <v>-347.31039334569687</v>
      </c>
      <c r="X86" s="345">
        <f t="shared" si="32"/>
        <v>-300.32981731636204</v>
      </c>
      <c r="Y86" s="345">
        <f t="shared" si="32"/>
        <v>-259.70429016070494</v>
      </c>
      <c r="Z86" s="345">
        <f t="shared" si="32"/>
        <v>-224.57416626344755</v>
      </c>
      <c r="AA86" s="345">
        <f t="shared" si="32"/>
        <v>-194.19608402200186</v>
      </c>
      <c r="AB86" s="345">
        <f t="shared" si="32"/>
        <v>-167.92723614184737</v>
      </c>
      <c r="AC86" s="345">
        <f t="shared" si="32"/>
        <v>-145.21176768448538</v>
      </c>
      <c r="AD86" s="345">
        <f t="shared" si="32"/>
        <v>-125.56901404749701</v>
      </c>
      <c r="AE86" s="345">
        <f t="shared" si="32"/>
        <v>-108.58332998961983</v>
      </c>
      <c r="AF86" s="345">
        <f t="shared" si="32"/>
        <v>-93.895294480650435</v>
      </c>
      <c r="AG86" s="345">
        <f t="shared" si="32"/>
        <v>-81.194105268745048</v>
      </c>
      <c r="AH86" s="345">
        <f t="shared" si="32"/>
        <v>-70.211002232391962</v>
      </c>
      <c r="AI86" s="345">
        <f t="shared" si="32"/>
        <v>-60.713580353653477</v>
      </c>
      <c r="AJ86" s="345">
        <f t="shared" si="32"/>
        <v>-52.500871973864648</v>
      </c>
      <c r="AK86" s="345">
        <f t="shared" si="32"/>
        <v>-45.399094271175898</v>
      </c>
      <c r="AL86" s="345">
        <f t="shared" si="32"/>
        <v>-39.257971975572843</v>
      </c>
      <c r="AM86" s="345">
        <f t="shared" si="32"/>
        <v>-33.947557509167552</v>
      </c>
      <c r="AN86" s="345">
        <f t="shared" si="32"/>
        <v>-29.355481265188871</v>
      </c>
      <c r="AO86" s="345">
        <f t="shared" si="32"/>
        <v>-25.384573840935126</v>
      </c>
      <c r="AP86" s="345">
        <f>AP83*AP85</f>
        <v>-21.95080991058455</v>
      </c>
    </row>
    <row r="87" spans="1:45" ht="13.8" x14ac:dyDescent="0.25">
      <c r="A87" s="215" t="s">
        <v>298</v>
      </c>
      <c r="B87" s="345">
        <f>SUM($B$86:B86)</f>
        <v>-33605.884770144454</v>
      </c>
      <c r="C87" s="345">
        <f>SUM($B$86:C86)</f>
        <v>-37969.500751721222</v>
      </c>
      <c r="D87" s="345">
        <f>SUM($B$86:D86)</f>
        <v>-41774.713427018287</v>
      </c>
      <c r="E87" s="345">
        <f>SUM($B$86:E86)</f>
        <v>-45091.637383671732</v>
      </c>
      <c r="F87" s="345">
        <f>SUM($B$86:F86)</f>
        <v>-47981.824983280203</v>
      </c>
      <c r="G87" s="345">
        <f>SUM($B$86:G86)</f>
        <v>-50499.267690285742</v>
      </c>
      <c r="H87" s="345">
        <f>SUM($B$86:H86)</f>
        <v>-52691.288640677689</v>
      </c>
      <c r="I87" s="345">
        <f>SUM($B$86:I86)</f>
        <v>-54599.336621975643</v>
      </c>
      <c r="J87" s="345">
        <f>SUM($B$86:J86)</f>
        <v>-56259.69103250793</v>
      </c>
      <c r="K87" s="345">
        <f>SUM($B$86:K86)</f>
        <v>-57704.086734777098</v>
      </c>
      <c r="L87" s="345">
        <f>SUM($B$86:L86)</f>
        <v>-58960.267043784101</v>
      </c>
      <c r="M87" s="345">
        <f>SUM($B$86:M86)</f>
        <v>-60052.472417921075</v>
      </c>
      <c r="N87" s="345">
        <f>SUM($B$86:N86)</f>
        <v>-61001.871762746327</v>
      </c>
      <c r="O87" s="345">
        <f>SUM($B$86:O86)</f>
        <v>-62112.765205943128</v>
      </c>
      <c r="P87" s="345">
        <f>SUM($B$86:P86)</f>
        <v>-63073.388415744841</v>
      </c>
      <c r="Q87" s="345">
        <f>SUM($B$86:Q86)</f>
        <v>-63904.068402975863</v>
      </c>
      <c r="R87" s="345">
        <f>SUM($B$86:R86)</f>
        <v>-64622.382549610491</v>
      </c>
      <c r="S87" s="345">
        <f>SUM($B$86:S86)</f>
        <v>-65243.530550268813</v>
      </c>
      <c r="T87" s="345">
        <f>SUM($B$86:T86)</f>
        <v>-65780.656041294525</v>
      </c>
      <c r="U87" s="345">
        <f>SUM($B$86:U86)</f>
        <v>-66245.124723160741</v>
      </c>
      <c r="V87" s="345">
        <f>SUM($B$86:V86)</f>
        <v>-66646.76486133883</v>
      </c>
      <c r="W87" s="345">
        <f>SUM($B$86:W86)</f>
        <v>-66994.075254684532</v>
      </c>
      <c r="X87" s="345">
        <f>SUM($B$86:X86)</f>
        <v>-67294.405072000896</v>
      </c>
      <c r="Y87" s="345">
        <f>SUM($B$86:Y86)</f>
        <v>-67554.109362161602</v>
      </c>
      <c r="Z87" s="345">
        <f>SUM($B$86:Z86)</f>
        <v>-67778.683528425056</v>
      </c>
      <c r="AA87" s="345">
        <f>SUM($B$86:AA86)</f>
        <v>-67972.879612447054</v>
      </c>
      <c r="AB87" s="345">
        <f>SUM($B$86:AB86)</f>
        <v>-68140.806848588894</v>
      </c>
      <c r="AC87" s="345">
        <f>SUM($B$86:AC86)</f>
        <v>-68286.018616273373</v>
      </c>
      <c r="AD87" s="345">
        <f>SUM($B$86:AD86)</f>
        <v>-68411.587630320864</v>
      </c>
      <c r="AE87" s="345">
        <f>SUM($B$86:AE86)</f>
        <v>-68520.170960310483</v>
      </c>
      <c r="AF87" s="345">
        <f>SUM($B$86:AF86)</f>
        <v>-68614.066254791134</v>
      </c>
      <c r="AG87" s="345">
        <f>SUM($B$86:AG86)</f>
        <v>-68695.260360059881</v>
      </c>
      <c r="AH87" s="345">
        <f>SUM($B$86:AH86)</f>
        <v>-68765.471362292272</v>
      </c>
      <c r="AI87" s="345">
        <f>SUM($B$86:AI86)</f>
        <v>-68826.184942645923</v>
      </c>
      <c r="AJ87" s="345">
        <f>SUM($B$86:AJ86)</f>
        <v>-68878.685814619792</v>
      </c>
      <c r="AK87" s="345">
        <f>SUM($B$86:AK86)</f>
        <v>-68924.084908890974</v>
      </c>
      <c r="AL87" s="345">
        <f>SUM($B$86:AL86)</f>
        <v>-68963.342880866549</v>
      </c>
      <c r="AM87" s="345">
        <f>SUM($B$86:AM86)</f>
        <v>-68997.290438375712</v>
      </c>
      <c r="AN87" s="345">
        <f>SUM($B$86:AN86)</f>
        <v>-69026.645919640898</v>
      </c>
      <c r="AO87" s="345">
        <f>SUM($B$86:AO86)</f>
        <v>-69052.030493481827</v>
      </c>
      <c r="AP87" s="345">
        <f>SUM($B$86:AP86)</f>
        <v>-69073.981303392415</v>
      </c>
    </row>
    <row r="88" spans="1:45" ht="13.8" x14ac:dyDescent="0.25">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3.8" x14ac:dyDescent="0.25">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4.4" thickBot="1" x14ac:dyDescent="0.3">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5">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5">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3.2" x14ac:dyDescent="0.25">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3.2" x14ac:dyDescent="0.25">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3.2" x14ac:dyDescent="0.25">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3.2" x14ac:dyDescent="0.25">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5">
      <c r="A97" s="488" t="s">
        <v>541</v>
      </c>
      <c r="B97" s="488"/>
      <c r="C97" s="488"/>
      <c r="D97" s="488"/>
      <c r="E97" s="488"/>
      <c r="F97" s="488"/>
      <c r="G97" s="488"/>
      <c r="H97" s="488"/>
      <c r="I97" s="488"/>
      <c r="J97" s="488"/>
      <c r="K97" s="488"/>
      <c r="L97" s="48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2" thickBot="1" x14ac:dyDescent="0.3">
      <c r="C98" s="230"/>
    </row>
    <row r="99" spans="1:71" s="236" customFormat="1" ht="16.2" thickTop="1" x14ac:dyDescent="0.25">
      <c r="A99" s="231" t="s">
        <v>542</v>
      </c>
      <c r="B99" s="232">
        <f>B81*B85</f>
        <v>-168029.3179925544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-168029.3179925544</v>
      </c>
      <c r="AR99" s="235"/>
      <c r="AS99" s="235"/>
    </row>
    <row r="100" spans="1:71" s="239" customFormat="1" x14ac:dyDescent="0.25">
      <c r="A100" s="237">
        <f>AQ99</f>
        <v>-168029.3179925544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5">
      <c r="A101" s="237">
        <f>AP87</f>
        <v>-69073.981303392415</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5">
      <c r="A102" s="240" t="s">
        <v>543</v>
      </c>
      <c r="B102" s="349">
        <f>(A101+-A100)/-A100</f>
        <v>0.58891708822829847</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5">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3.2" x14ac:dyDescent="0.25">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3.2" x14ac:dyDescent="0.25">
      <c r="A105" s="351">
        <f>G30/1000/1000</f>
        <v>-5.8960267043784098E-2</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3.2" x14ac:dyDescent="0.25">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3.2" x14ac:dyDescent="0.25">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3.2" x14ac:dyDescent="0.25">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3.2" x14ac:dyDescent="0.25">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3.2" x14ac:dyDescent="0.25">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3.2" x14ac:dyDescent="0.25">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3.2" x14ac:dyDescent="0.25">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4.4" x14ac:dyDescent="0.25">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3.2" x14ac:dyDescent="0.25">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3.2" x14ac:dyDescent="0.25">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3.2" x14ac:dyDescent="0.25">
      <c r="A116" s="354"/>
      <c r="B116" s="489" t="s">
        <v>555</v>
      </c>
      <c r="C116" s="490"/>
      <c r="D116" s="489" t="s">
        <v>556</v>
      </c>
      <c r="E116" s="490"/>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3.2" x14ac:dyDescent="0.25">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6.4" x14ac:dyDescent="0.25">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6.4" x14ac:dyDescent="0.25">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9.6" x14ac:dyDescent="0.25">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3.2" x14ac:dyDescent="0.25">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5">
      <c r="A122" s="368" t="s">
        <v>562</v>
      </c>
      <c r="B122" s="369">
        <v>0.38889000000000001</v>
      </c>
      <c r="C122" s="244"/>
      <c r="D122" s="478" t="s">
        <v>340</v>
      </c>
      <c r="E122" s="319" t="s">
        <v>640</v>
      </c>
      <c r="F122" s="320">
        <v>35</v>
      </c>
      <c r="G122" s="479"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5">
      <c r="A123" s="368" t="s">
        <v>340</v>
      </c>
      <c r="B123" s="370">
        <v>30</v>
      </c>
      <c r="C123" s="244"/>
      <c r="D123" s="478"/>
      <c r="E123" s="319" t="s">
        <v>637</v>
      </c>
      <c r="F123" s="320">
        <v>30</v>
      </c>
      <c r="G123" s="479"/>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5">
      <c r="A124" s="368" t="s">
        <v>563</v>
      </c>
      <c r="B124" s="370" t="s">
        <v>531</v>
      </c>
      <c r="C124" s="247" t="s">
        <v>564</v>
      </c>
      <c r="D124" s="478"/>
      <c r="E124" s="319" t="s">
        <v>642</v>
      </c>
      <c r="F124" s="320">
        <v>30</v>
      </c>
      <c r="G124" s="479"/>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5">
      <c r="A125" s="321"/>
      <c r="B125" s="322"/>
      <c r="C125" s="248"/>
      <c r="D125" s="478"/>
      <c r="E125" s="319" t="s">
        <v>643</v>
      </c>
      <c r="F125" s="320">
        <v>30</v>
      </c>
      <c r="G125" s="479"/>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3.2" x14ac:dyDescent="0.25">
      <c r="A126" s="368" t="s">
        <v>565</v>
      </c>
      <c r="B126" s="371">
        <f>$B$122*1000*1000</f>
        <v>388890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3.2" x14ac:dyDescent="0.25">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3.2" x14ac:dyDescent="0.25">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3.2" x14ac:dyDescent="0.25">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5">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3.2" x14ac:dyDescent="0.25">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3.2" x14ac:dyDescent="0.25">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3.2" x14ac:dyDescent="0.25">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5">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3.2" x14ac:dyDescent="0.25">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3.2" x14ac:dyDescent="0.25">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3.8" x14ac:dyDescent="0.25">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5">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3.2" x14ac:dyDescent="0.25">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5">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3.8" x14ac:dyDescent="0.25">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3.2" x14ac:dyDescent="0.25">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3.2" x14ac:dyDescent="0.25">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3.2" x14ac:dyDescent="0.25">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3.2" x14ac:dyDescent="0.25">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3.2" x14ac:dyDescent="0.25">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3.2" x14ac:dyDescent="0.25">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3.2" x14ac:dyDescent="0.25">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3.2" x14ac:dyDescent="0.25">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3.2" x14ac:dyDescent="0.25">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3.2" x14ac:dyDescent="0.25">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3.2" x14ac:dyDescent="0.25">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3.2" x14ac:dyDescent="0.25">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3.2" x14ac:dyDescent="0.25">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3.2" x14ac:dyDescent="0.25">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3.2" x14ac:dyDescent="0.25">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3.2" x14ac:dyDescent="0.25">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3.2" x14ac:dyDescent="0.25">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3.2" x14ac:dyDescent="0.25">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3.2" x14ac:dyDescent="0.25">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3.2" x14ac:dyDescent="0.25">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3.2" x14ac:dyDescent="0.25">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3.2" x14ac:dyDescent="0.25">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3.2" x14ac:dyDescent="0.25">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3.2" x14ac:dyDescent="0.25">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3.2" x14ac:dyDescent="0.25">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3.2" x14ac:dyDescent="0.25">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3.2" x14ac:dyDescent="0.25">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3.2" x14ac:dyDescent="0.25">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3.2" x14ac:dyDescent="0.25">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3.2" x14ac:dyDescent="0.25">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3.2" x14ac:dyDescent="0.25">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3.2" x14ac:dyDescent="0.25">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3.2" x14ac:dyDescent="0.25">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3.2" x14ac:dyDescent="0.25">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3.2" x14ac:dyDescent="0.25">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3.2" x14ac:dyDescent="0.25">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3.2" x14ac:dyDescent="0.25">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3.2" x14ac:dyDescent="0.25">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3.2" x14ac:dyDescent="0.25">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3.2" x14ac:dyDescent="0.25">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3.2" x14ac:dyDescent="0.25">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3.2" x14ac:dyDescent="0.25">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3.2" x14ac:dyDescent="0.25">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3.2" x14ac:dyDescent="0.25">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3.2" x14ac:dyDescent="0.25">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3.2" x14ac:dyDescent="0.25">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3.2" x14ac:dyDescent="0.25">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3.2" x14ac:dyDescent="0.25">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3.2" x14ac:dyDescent="0.25">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3.2" x14ac:dyDescent="0.25">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3.2" x14ac:dyDescent="0.25">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3.2" x14ac:dyDescent="0.25">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3.2" x14ac:dyDescent="0.25">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3.2" x14ac:dyDescent="0.25">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3.2" x14ac:dyDescent="0.25">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3.2" x14ac:dyDescent="0.25">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3.2" x14ac:dyDescent="0.25">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3.2" x14ac:dyDescent="0.25">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3.2" x14ac:dyDescent="0.25">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3.2" x14ac:dyDescent="0.25">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3.2" x14ac:dyDescent="0.25">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3.2" x14ac:dyDescent="0.25">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3.2" x14ac:dyDescent="0.25">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3.2" x14ac:dyDescent="0.25">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3.2" x14ac:dyDescent="0.25">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3.2" x14ac:dyDescent="0.25">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3.2" x14ac:dyDescent="0.25">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60" workbookViewId="0">
      <selection activeCell="I35" sqref="I35:J35"/>
    </sheetView>
  </sheetViews>
  <sheetFormatPr defaultRowHeight="15.6" x14ac:dyDescent="0.3"/>
  <cols>
    <col min="1" max="1" width="9.109375" style="60"/>
    <col min="2" max="2" width="39.109375" style="60" customWidth="1"/>
    <col min="3" max="6" width="17.33203125" style="60" customWidth="1"/>
    <col min="7" max="8" width="17.33203125" style="60" hidden="1" customWidth="1"/>
    <col min="9"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8" t="s">
        <v>66</v>
      </c>
    </row>
    <row r="2" spans="1:44" ht="18" x14ac:dyDescent="0.35">
      <c r="L2" s="14" t="s">
        <v>8</v>
      </c>
    </row>
    <row r="3" spans="1:44" ht="18" x14ac:dyDescent="0.35">
      <c r="L3" s="14" t="s">
        <v>65</v>
      </c>
    </row>
    <row r="4" spans="1:44" ht="18" x14ac:dyDescent="0.35">
      <c r="K4" s="14"/>
    </row>
    <row r="5" spans="1:44" x14ac:dyDescent="0.3">
      <c r="A5" s="422" t="str">
        <f>'2. паспорт  ТП'!A4:S4</f>
        <v>Год раскрытия информации: 2023 год</v>
      </c>
      <c r="B5" s="422"/>
      <c r="C5" s="422"/>
      <c r="D5" s="422"/>
      <c r="E5" s="422"/>
      <c r="F5" s="422"/>
      <c r="G5" s="422"/>
      <c r="H5" s="422"/>
      <c r="I5" s="422"/>
      <c r="J5" s="422"/>
      <c r="K5" s="422"/>
      <c r="L5" s="42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 x14ac:dyDescent="0.35">
      <c r="K6" s="14"/>
    </row>
    <row r="7" spans="1:44" ht="17.399999999999999" x14ac:dyDescent="0.3">
      <c r="A7" s="431" t="s">
        <v>7</v>
      </c>
      <c r="B7" s="431"/>
      <c r="C7" s="431"/>
      <c r="D7" s="431"/>
      <c r="E7" s="431"/>
      <c r="F7" s="431"/>
      <c r="G7" s="431"/>
      <c r="H7" s="431"/>
      <c r="I7" s="431"/>
      <c r="J7" s="431"/>
      <c r="K7" s="431"/>
      <c r="L7" s="431"/>
    </row>
    <row r="8" spans="1:44" ht="17.399999999999999" x14ac:dyDescent="0.3">
      <c r="A8" s="431"/>
      <c r="B8" s="431"/>
      <c r="C8" s="431"/>
      <c r="D8" s="431"/>
      <c r="E8" s="431"/>
      <c r="F8" s="431"/>
      <c r="G8" s="431"/>
      <c r="H8" s="431"/>
      <c r="I8" s="431"/>
      <c r="J8" s="431"/>
      <c r="K8" s="431"/>
      <c r="L8" s="431"/>
    </row>
    <row r="9" spans="1:44" x14ac:dyDescent="0.3">
      <c r="A9" s="432" t="str">
        <f>'1. паспорт местоположение'!A9:C9</f>
        <v>Акционерное общество "Россети Янтарь"</v>
      </c>
      <c r="B9" s="432"/>
      <c r="C9" s="432"/>
      <c r="D9" s="432"/>
      <c r="E9" s="432"/>
      <c r="F9" s="432"/>
      <c r="G9" s="432"/>
      <c r="H9" s="432"/>
      <c r="I9" s="432"/>
      <c r="J9" s="432"/>
      <c r="K9" s="432"/>
      <c r="L9" s="432"/>
    </row>
    <row r="10" spans="1:44" x14ac:dyDescent="0.3">
      <c r="A10" s="436" t="s">
        <v>6</v>
      </c>
      <c r="B10" s="436"/>
      <c r="C10" s="436"/>
      <c r="D10" s="436"/>
      <c r="E10" s="436"/>
      <c r="F10" s="436"/>
      <c r="G10" s="436"/>
      <c r="H10" s="436"/>
      <c r="I10" s="436"/>
      <c r="J10" s="436"/>
      <c r="K10" s="436"/>
      <c r="L10" s="436"/>
    </row>
    <row r="11" spans="1:44" ht="17.399999999999999" x14ac:dyDescent="0.3">
      <c r="A11" s="431"/>
      <c r="B11" s="431"/>
      <c r="C11" s="431"/>
      <c r="D11" s="431"/>
      <c r="E11" s="431"/>
      <c r="F11" s="431"/>
      <c r="G11" s="431"/>
      <c r="H11" s="431"/>
      <c r="I11" s="431"/>
      <c r="J11" s="431"/>
      <c r="K11" s="431"/>
      <c r="L11" s="431"/>
    </row>
    <row r="12" spans="1:44" x14ac:dyDescent="0.3">
      <c r="A12" s="432" t="str">
        <f>'1. паспорт местоположение'!A12:C12</f>
        <v>N_22-0715</v>
      </c>
      <c r="B12" s="432"/>
      <c r="C12" s="432"/>
      <c r="D12" s="432"/>
      <c r="E12" s="432"/>
      <c r="F12" s="432"/>
      <c r="G12" s="432"/>
      <c r="H12" s="432"/>
      <c r="I12" s="432"/>
      <c r="J12" s="432"/>
      <c r="K12" s="432"/>
      <c r="L12" s="432"/>
    </row>
    <row r="13" spans="1:44" x14ac:dyDescent="0.3">
      <c r="A13" s="436" t="s">
        <v>5</v>
      </c>
      <c r="B13" s="436"/>
      <c r="C13" s="436"/>
      <c r="D13" s="436"/>
      <c r="E13" s="436"/>
      <c r="F13" s="436"/>
      <c r="G13" s="436"/>
      <c r="H13" s="436"/>
      <c r="I13" s="436"/>
      <c r="J13" s="436"/>
      <c r="K13" s="436"/>
      <c r="L13" s="436"/>
    </row>
    <row r="14" spans="1:44" ht="18" x14ac:dyDescent="0.3">
      <c r="A14" s="437"/>
      <c r="B14" s="437"/>
      <c r="C14" s="437"/>
      <c r="D14" s="437"/>
      <c r="E14" s="437"/>
      <c r="F14" s="437"/>
      <c r="G14" s="437"/>
      <c r="H14" s="437"/>
      <c r="I14" s="437"/>
      <c r="J14" s="437"/>
      <c r="K14" s="437"/>
      <c r="L14" s="437"/>
    </row>
    <row r="15" spans="1:44" x14ac:dyDescent="0.3">
      <c r="A15" s="432" t="str">
        <f>'1. паспорт местоположение'!A15</f>
        <v>Переустройство ВЛ 0,4 кВ Л-2 от ТП 55-05 (инв.№ 511409607) г. Зеленоградск, ул. Сибирякова Зеленоградский ГО</v>
      </c>
      <c r="B15" s="432"/>
      <c r="C15" s="432"/>
      <c r="D15" s="432"/>
      <c r="E15" s="432"/>
      <c r="F15" s="432"/>
      <c r="G15" s="432"/>
      <c r="H15" s="432"/>
      <c r="I15" s="432"/>
      <c r="J15" s="432"/>
      <c r="K15" s="432"/>
      <c r="L15" s="432"/>
    </row>
    <row r="16" spans="1:44" x14ac:dyDescent="0.3">
      <c r="A16" s="436" t="s">
        <v>4</v>
      </c>
      <c r="B16" s="436"/>
      <c r="C16" s="436"/>
      <c r="D16" s="436"/>
      <c r="E16" s="436"/>
      <c r="F16" s="436"/>
      <c r="G16" s="436"/>
      <c r="H16" s="436"/>
      <c r="I16" s="436"/>
      <c r="J16" s="436"/>
      <c r="K16" s="436"/>
      <c r="L16" s="436"/>
    </row>
    <row r="17" spans="1:12" ht="15.75" customHeight="1" x14ac:dyDescent="0.3">
      <c r="L17" s="96"/>
    </row>
    <row r="18" spans="1:12" x14ac:dyDescent="0.3">
      <c r="K18" s="95"/>
    </row>
    <row r="19" spans="1:12" ht="15.75" customHeight="1" x14ac:dyDescent="0.3">
      <c r="A19" s="505" t="s">
        <v>495</v>
      </c>
      <c r="B19" s="505"/>
      <c r="C19" s="505"/>
      <c r="D19" s="505"/>
      <c r="E19" s="505"/>
      <c r="F19" s="505"/>
      <c r="G19" s="505"/>
      <c r="H19" s="505"/>
      <c r="I19" s="505"/>
      <c r="J19" s="505"/>
      <c r="K19" s="505"/>
      <c r="L19" s="505"/>
    </row>
    <row r="20" spans="1:12" x14ac:dyDescent="0.3">
      <c r="A20" s="64"/>
      <c r="B20" s="64"/>
      <c r="C20" s="94"/>
      <c r="D20" s="94"/>
      <c r="E20" s="94"/>
      <c r="F20" s="94"/>
      <c r="G20" s="94"/>
      <c r="H20" s="94"/>
      <c r="I20" s="94"/>
      <c r="J20" s="94"/>
      <c r="K20" s="94"/>
      <c r="L20" s="94"/>
    </row>
    <row r="21" spans="1:12" ht="28.5" customHeight="1" x14ac:dyDescent="0.3">
      <c r="A21" s="495" t="s">
        <v>218</v>
      </c>
      <c r="B21" s="495" t="s">
        <v>217</v>
      </c>
      <c r="C21" s="501" t="s">
        <v>427</v>
      </c>
      <c r="D21" s="501"/>
      <c r="E21" s="501"/>
      <c r="F21" s="501"/>
      <c r="G21" s="501"/>
      <c r="H21" s="501"/>
      <c r="I21" s="496" t="s">
        <v>216</v>
      </c>
      <c r="J21" s="498" t="s">
        <v>429</v>
      </c>
      <c r="K21" s="495" t="s">
        <v>215</v>
      </c>
      <c r="L21" s="497" t="s">
        <v>428</v>
      </c>
    </row>
    <row r="22" spans="1:12" ht="58.5" customHeight="1" x14ac:dyDescent="0.3">
      <c r="A22" s="495"/>
      <c r="B22" s="495"/>
      <c r="C22" s="502" t="s">
        <v>2</v>
      </c>
      <c r="D22" s="502"/>
      <c r="E22" s="503" t="s">
        <v>635</v>
      </c>
      <c r="F22" s="504"/>
      <c r="G22" s="503" t="s">
        <v>638</v>
      </c>
      <c r="H22" s="504"/>
      <c r="I22" s="496"/>
      <c r="J22" s="499"/>
      <c r="K22" s="495"/>
      <c r="L22" s="497"/>
    </row>
    <row r="23" spans="1:12" ht="31.2" x14ac:dyDescent="0.3">
      <c r="A23" s="495"/>
      <c r="B23" s="495"/>
      <c r="C23" s="93" t="s">
        <v>214</v>
      </c>
      <c r="D23" s="93" t="s">
        <v>213</v>
      </c>
      <c r="E23" s="93" t="s">
        <v>214</v>
      </c>
      <c r="F23" s="93" t="s">
        <v>213</v>
      </c>
      <c r="G23" s="93" t="s">
        <v>214</v>
      </c>
      <c r="H23" s="93" t="s">
        <v>213</v>
      </c>
      <c r="I23" s="496"/>
      <c r="J23" s="500"/>
      <c r="K23" s="495"/>
      <c r="L23" s="497"/>
    </row>
    <row r="24" spans="1:12" x14ac:dyDescent="0.3">
      <c r="A24" s="71">
        <v>1</v>
      </c>
      <c r="B24" s="71">
        <v>2</v>
      </c>
      <c r="C24" s="93">
        <v>3</v>
      </c>
      <c r="D24" s="93">
        <v>4</v>
      </c>
      <c r="E24" s="93">
        <v>5</v>
      </c>
      <c r="F24" s="93">
        <v>6</v>
      </c>
      <c r="G24" s="93">
        <v>7</v>
      </c>
      <c r="H24" s="93">
        <v>8</v>
      </c>
      <c r="I24" s="93">
        <v>9</v>
      </c>
      <c r="J24" s="93">
        <v>10</v>
      </c>
      <c r="K24" s="93">
        <v>11</v>
      </c>
      <c r="L24" s="93">
        <v>12</v>
      </c>
    </row>
    <row r="25" spans="1:12" x14ac:dyDescent="0.3">
      <c r="A25" s="88">
        <v>1</v>
      </c>
      <c r="B25" s="89" t="s">
        <v>212</v>
      </c>
      <c r="C25" s="89"/>
      <c r="D25" s="91"/>
      <c r="E25" s="91"/>
      <c r="F25" s="91"/>
      <c r="G25" s="91"/>
      <c r="H25" s="91"/>
      <c r="I25" s="91"/>
      <c r="J25" s="91"/>
      <c r="K25" s="85"/>
      <c r="L25" s="105"/>
    </row>
    <row r="26" spans="1:12" ht="21.75" customHeight="1" x14ac:dyDescent="0.3">
      <c r="A26" s="88" t="s">
        <v>211</v>
      </c>
      <c r="B26" s="92" t="s">
        <v>434</v>
      </c>
      <c r="C26" s="86" t="s">
        <v>636</v>
      </c>
      <c r="D26" s="303" t="s">
        <v>636</v>
      </c>
      <c r="E26" s="303" t="s">
        <v>530</v>
      </c>
      <c r="F26" s="303" t="s">
        <v>530</v>
      </c>
      <c r="G26" s="303" t="s">
        <v>530</v>
      </c>
      <c r="H26" s="303" t="s">
        <v>530</v>
      </c>
      <c r="I26" s="303"/>
      <c r="J26" s="303"/>
      <c r="K26" s="85"/>
      <c r="L26" s="85"/>
    </row>
    <row r="27" spans="1:12" s="67" customFormat="1" ht="31.2" x14ac:dyDescent="0.3">
      <c r="A27" s="88" t="s">
        <v>210</v>
      </c>
      <c r="B27" s="92" t="s">
        <v>436</v>
      </c>
      <c r="C27" s="86" t="s">
        <v>636</v>
      </c>
      <c r="D27" s="303" t="s">
        <v>636</v>
      </c>
      <c r="E27" s="303" t="s">
        <v>530</v>
      </c>
      <c r="F27" s="303" t="s">
        <v>530</v>
      </c>
      <c r="G27" s="303" t="s">
        <v>530</v>
      </c>
      <c r="H27" s="303" t="s">
        <v>530</v>
      </c>
      <c r="I27" s="303"/>
      <c r="J27" s="303"/>
      <c r="K27" s="85"/>
      <c r="L27" s="85"/>
    </row>
    <row r="28" spans="1:12" s="67" customFormat="1" ht="46.8" x14ac:dyDescent="0.3">
      <c r="A28" s="88" t="s">
        <v>435</v>
      </c>
      <c r="B28" s="92" t="s">
        <v>440</v>
      </c>
      <c r="C28" s="86" t="s">
        <v>636</v>
      </c>
      <c r="D28" s="303" t="s">
        <v>636</v>
      </c>
      <c r="E28" s="303" t="s">
        <v>530</v>
      </c>
      <c r="F28" s="303" t="s">
        <v>530</v>
      </c>
      <c r="G28" s="303" t="s">
        <v>530</v>
      </c>
      <c r="H28" s="303" t="s">
        <v>530</v>
      </c>
      <c r="I28" s="303"/>
      <c r="J28" s="303"/>
      <c r="K28" s="85"/>
      <c r="L28" s="85"/>
    </row>
    <row r="29" spans="1:12" s="67" customFormat="1" ht="31.2" x14ac:dyDescent="0.3">
      <c r="A29" s="88" t="s">
        <v>209</v>
      </c>
      <c r="B29" s="92" t="s">
        <v>439</v>
      </c>
      <c r="C29" s="86" t="s">
        <v>636</v>
      </c>
      <c r="D29" s="303" t="s">
        <v>636</v>
      </c>
      <c r="E29" s="303" t="s">
        <v>530</v>
      </c>
      <c r="F29" s="303" t="s">
        <v>530</v>
      </c>
      <c r="G29" s="303" t="s">
        <v>530</v>
      </c>
      <c r="H29" s="303" t="s">
        <v>530</v>
      </c>
      <c r="I29" s="303"/>
      <c r="J29" s="303"/>
      <c r="K29" s="85"/>
      <c r="L29" s="85"/>
    </row>
    <row r="30" spans="1:12" s="67" customFormat="1" ht="31.2" x14ac:dyDescent="0.3">
      <c r="A30" s="88" t="s">
        <v>208</v>
      </c>
      <c r="B30" s="92" t="s">
        <v>441</v>
      </c>
      <c r="C30" s="86" t="s">
        <v>636</v>
      </c>
      <c r="D30" s="303" t="s">
        <v>636</v>
      </c>
      <c r="E30" s="303" t="s">
        <v>530</v>
      </c>
      <c r="F30" s="303" t="s">
        <v>530</v>
      </c>
      <c r="G30" s="303" t="s">
        <v>530</v>
      </c>
      <c r="H30" s="303" t="s">
        <v>530</v>
      </c>
      <c r="I30" s="303"/>
      <c r="J30" s="303"/>
      <c r="K30" s="85"/>
      <c r="L30" s="85"/>
    </row>
    <row r="31" spans="1:12" s="67" customFormat="1" ht="31.2" x14ac:dyDescent="0.3">
      <c r="A31" s="88" t="s">
        <v>207</v>
      </c>
      <c r="B31" s="87" t="s">
        <v>437</v>
      </c>
      <c r="C31" s="86" t="s">
        <v>636</v>
      </c>
      <c r="D31" s="303" t="s">
        <v>636</v>
      </c>
      <c r="E31" s="304">
        <v>44820</v>
      </c>
      <c r="F31" s="304">
        <v>44820</v>
      </c>
      <c r="G31" s="303" t="s">
        <v>530</v>
      </c>
      <c r="H31" s="303" t="s">
        <v>530</v>
      </c>
      <c r="I31" s="303">
        <v>100</v>
      </c>
      <c r="J31" s="303"/>
      <c r="K31" s="85"/>
      <c r="L31" s="85"/>
    </row>
    <row r="32" spans="1:12" s="67" customFormat="1" ht="31.2" x14ac:dyDescent="0.3">
      <c r="A32" s="88" t="s">
        <v>205</v>
      </c>
      <c r="B32" s="87" t="s">
        <v>442</v>
      </c>
      <c r="C32" s="86" t="s">
        <v>636</v>
      </c>
      <c r="D32" s="303" t="s">
        <v>636</v>
      </c>
      <c r="E32" s="304">
        <v>45000</v>
      </c>
      <c r="F32" s="304">
        <v>45000</v>
      </c>
      <c r="G32" s="304"/>
      <c r="H32" s="304"/>
      <c r="I32" s="303">
        <v>100</v>
      </c>
      <c r="J32" s="303"/>
      <c r="K32" s="85"/>
      <c r="L32" s="85"/>
    </row>
    <row r="33" spans="1:12" s="67" customFormat="1" ht="46.8" x14ac:dyDescent="0.3">
      <c r="A33" s="88" t="s">
        <v>453</v>
      </c>
      <c r="B33" s="87" t="s">
        <v>369</v>
      </c>
      <c r="C33" s="86" t="s">
        <v>636</v>
      </c>
      <c r="D33" s="303" t="s">
        <v>636</v>
      </c>
      <c r="E33" s="303" t="s">
        <v>530</v>
      </c>
      <c r="F33" s="303" t="s">
        <v>530</v>
      </c>
      <c r="G33" s="303"/>
      <c r="H33" s="303"/>
      <c r="I33" s="303"/>
      <c r="J33" s="303"/>
      <c r="K33" s="85"/>
      <c r="L33" s="85"/>
    </row>
    <row r="34" spans="1:12" s="67" customFormat="1" ht="62.4" x14ac:dyDescent="0.3">
      <c r="A34" s="88" t="s">
        <v>454</v>
      </c>
      <c r="B34" s="87" t="s">
        <v>446</v>
      </c>
      <c r="C34" s="86" t="s">
        <v>636</v>
      </c>
      <c r="D34" s="303" t="s">
        <v>636</v>
      </c>
      <c r="E34" s="303" t="s">
        <v>530</v>
      </c>
      <c r="F34" s="303" t="s">
        <v>530</v>
      </c>
      <c r="G34" s="303"/>
      <c r="H34" s="303"/>
      <c r="I34" s="303"/>
      <c r="J34" s="303"/>
      <c r="K34" s="90"/>
      <c r="L34" s="85"/>
    </row>
    <row r="35" spans="1:12" s="67" customFormat="1" ht="31.2" x14ac:dyDescent="0.3">
      <c r="A35" s="88" t="s">
        <v>455</v>
      </c>
      <c r="B35" s="87" t="s">
        <v>206</v>
      </c>
      <c r="C35" s="86" t="s">
        <v>636</v>
      </c>
      <c r="D35" s="303" t="s">
        <v>636</v>
      </c>
      <c r="E35" s="304">
        <v>45044</v>
      </c>
      <c r="F35" s="304">
        <v>45044</v>
      </c>
      <c r="G35" s="304"/>
      <c r="H35" s="304"/>
      <c r="I35" s="303">
        <v>100</v>
      </c>
      <c r="J35" s="303">
        <v>100</v>
      </c>
      <c r="K35" s="90"/>
      <c r="L35" s="85"/>
    </row>
    <row r="36" spans="1:12" ht="31.2" x14ac:dyDescent="0.3">
      <c r="A36" s="88" t="s">
        <v>456</v>
      </c>
      <c r="B36" s="87" t="s">
        <v>438</v>
      </c>
      <c r="C36" s="86" t="s">
        <v>636</v>
      </c>
      <c r="D36" s="305" t="s">
        <v>636</v>
      </c>
      <c r="E36" s="303" t="s">
        <v>530</v>
      </c>
      <c r="F36" s="303" t="s">
        <v>530</v>
      </c>
      <c r="G36" s="303"/>
      <c r="H36" s="303"/>
      <c r="I36" s="303"/>
      <c r="J36" s="303"/>
      <c r="K36" s="85"/>
      <c r="L36" s="85"/>
    </row>
    <row r="37" spans="1:12" x14ac:dyDescent="0.3">
      <c r="A37" s="88" t="s">
        <v>457</v>
      </c>
      <c r="B37" s="87" t="s">
        <v>204</v>
      </c>
      <c r="C37" s="86" t="s">
        <v>636</v>
      </c>
      <c r="D37" s="305" t="s">
        <v>636</v>
      </c>
      <c r="E37" s="304">
        <v>45000</v>
      </c>
      <c r="F37" s="304">
        <v>45000</v>
      </c>
      <c r="G37" s="304"/>
      <c r="H37" s="304"/>
      <c r="I37" s="303">
        <v>100</v>
      </c>
      <c r="J37" s="303"/>
      <c r="K37" s="85"/>
      <c r="L37" s="85"/>
    </row>
    <row r="38" spans="1:12" x14ac:dyDescent="0.3">
      <c r="A38" s="88" t="s">
        <v>458</v>
      </c>
      <c r="B38" s="89" t="s">
        <v>203</v>
      </c>
      <c r="C38" s="86" t="s">
        <v>636</v>
      </c>
      <c r="D38" s="305" t="s">
        <v>636</v>
      </c>
      <c r="E38" s="305"/>
      <c r="F38" s="305"/>
      <c r="G38" s="305"/>
      <c r="H38" s="305"/>
      <c r="I38" s="305"/>
      <c r="J38" s="305"/>
      <c r="K38" s="85"/>
      <c r="L38" s="85"/>
    </row>
    <row r="39" spans="1:12" ht="62.4" x14ac:dyDescent="0.3">
      <c r="A39" s="88">
        <v>2</v>
      </c>
      <c r="B39" s="87" t="s">
        <v>443</v>
      </c>
      <c r="C39" s="86" t="s">
        <v>636</v>
      </c>
      <c r="D39" s="305" t="s">
        <v>636</v>
      </c>
      <c r="E39" s="304"/>
      <c r="F39" s="304"/>
      <c r="G39" s="304"/>
      <c r="H39" s="304"/>
      <c r="I39" s="303"/>
      <c r="J39" s="303"/>
      <c r="K39" s="85"/>
      <c r="L39" s="85"/>
    </row>
    <row r="40" spans="1:12" x14ac:dyDescent="0.3">
      <c r="A40" s="88" t="s">
        <v>202</v>
      </c>
      <c r="B40" s="87" t="s">
        <v>445</v>
      </c>
      <c r="C40" s="86" t="s">
        <v>636</v>
      </c>
      <c r="D40" s="305" t="s">
        <v>636</v>
      </c>
      <c r="E40" s="303"/>
      <c r="F40" s="303"/>
      <c r="G40" s="304"/>
      <c r="H40" s="304"/>
      <c r="I40" s="303"/>
      <c r="J40" s="305"/>
      <c r="K40" s="85"/>
      <c r="L40" s="85"/>
    </row>
    <row r="41" spans="1:12" ht="46.8" x14ac:dyDescent="0.3">
      <c r="A41" s="88" t="s">
        <v>201</v>
      </c>
      <c r="B41" s="89" t="s">
        <v>526</v>
      </c>
      <c r="C41" s="86" t="s">
        <v>636</v>
      </c>
      <c r="D41" s="305" t="s">
        <v>636</v>
      </c>
      <c r="E41" s="305"/>
      <c r="F41" s="305"/>
      <c r="G41" s="305"/>
      <c r="H41" s="305"/>
      <c r="I41" s="305"/>
      <c r="J41" s="305"/>
      <c r="K41" s="85"/>
      <c r="L41" s="85"/>
    </row>
    <row r="42" spans="1:12" ht="31.2" x14ac:dyDescent="0.3">
      <c r="A42" s="88">
        <v>3</v>
      </c>
      <c r="B42" s="87" t="s">
        <v>444</v>
      </c>
      <c r="C42" s="86" t="s">
        <v>636</v>
      </c>
      <c r="D42" s="305" t="s">
        <v>636</v>
      </c>
      <c r="E42" s="303"/>
      <c r="F42" s="303"/>
      <c r="G42" s="304"/>
      <c r="H42" s="304"/>
      <c r="I42" s="303"/>
      <c r="J42" s="305"/>
      <c r="K42" s="85"/>
      <c r="L42" s="85"/>
    </row>
    <row r="43" spans="1:12" x14ac:dyDescent="0.3">
      <c r="A43" s="88" t="s">
        <v>200</v>
      </c>
      <c r="B43" s="87" t="s">
        <v>198</v>
      </c>
      <c r="C43" s="86" t="s">
        <v>636</v>
      </c>
      <c r="D43" s="305" t="s">
        <v>636</v>
      </c>
      <c r="E43" s="303"/>
      <c r="F43" s="303"/>
      <c r="G43" s="304"/>
      <c r="H43" s="306"/>
      <c r="I43" s="303"/>
      <c r="J43" s="305"/>
      <c r="K43" s="85"/>
      <c r="L43" s="85"/>
    </row>
    <row r="44" spans="1:12" x14ac:dyDescent="0.3">
      <c r="A44" s="88" t="s">
        <v>199</v>
      </c>
      <c r="B44" s="87" t="s">
        <v>196</v>
      </c>
      <c r="C44" s="86" t="s">
        <v>636</v>
      </c>
      <c r="D44" s="305" t="s">
        <v>636</v>
      </c>
      <c r="E44" s="304"/>
      <c r="F44" s="304"/>
      <c r="G44" s="306"/>
      <c r="H44" s="306"/>
      <c r="I44" s="303"/>
      <c r="J44" s="303"/>
      <c r="K44" s="85"/>
      <c r="L44" s="85"/>
    </row>
    <row r="45" spans="1:12" ht="78" x14ac:dyDescent="0.3">
      <c r="A45" s="88" t="s">
        <v>197</v>
      </c>
      <c r="B45" s="87" t="s">
        <v>449</v>
      </c>
      <c r="C45" s="86" t="s">
        <v>636</v>
      </c>
      <c r="D45" s="305" t="s">
        <v>636</v>
      </c>
      <c r="E45" s="303"/>
      <c r="F45" s="303"/>
      <c r="G45" s="303"/>
      <c r="H45" s="303"/>
      <c r="I45" s="303"/>
      <c r="J45" s="303"/>
      <c r="K45" s="85"/>
      <c r="L45" s="85"/>
    </row>
    <row r="46" spans="1:12" ht="140.4" x14ac:dyDescent="0.3">
      <c r="A46" s="88" t="s">
        <v>195</v>
      </c>
      <c r="B46" s="87" t="s">
        <v>447</v>
      </c>
      <c r="C46" s="86" t="s">
        <v>636</v>
      </c>
      <c r="D46" s="305" t="s">
        <v>636</v>
      </c>
      <c r="E46" s="303"/>
      <c r="F46" s="303"/>
      <c r="G46" s="303"/>
      <c r="H46" s="303"/>
      <c r="I46" s="303"/>
      <c r="J46" s="303"/>
      <c r="K46" s="85"/>
      <c r="L46" s="85"/>
    </row>
    <row r="47" spans="1:12" x14ac:dyDescent="0.3">
      <c r="A47" s="88" t="s">
        <v>193</v>
      </c>
      <c r="B47" s="87" t="s">
        <v>194</v>
      </c>
      <c r="C47" s="86" t="s">
        <v>636</v>
      </c>
      <c r="D47" s="305" t="s">
        <v>636</v>
      </c>
      <c r="E47" s="306"/>
      <c r="F47" s="306"/>
      <c r="G47" s="306"/>
      <c r="H47" s="306"/>
      <c r="I47" s="303"/>
      <c r="J47" s="303"/>
      <c r="K47" s="85"/>
      <c r="L47" s="85"/>
    </row>
    <row r="48" spans="1:12" x14ac:dyDescent="0.3">
      <c r="A48" s="88" t="s">
        <v>459</v>
      </c>
      <c r="B48" s="89" t="s">
        <v>192</v>
      </c>
      <c r="C48" s="86" t="s">
        <v>636</v>
      </c>
      <c r="D48" s="305" t="s">
        <v>636</v>
      </c>
      <c r="E48" s="305"/>
      <c r="F48" s="305"/>
      <c r="G48" s="305"/>
      <c r="H48" s="305"/>
      <c r="I48" s="305"/>
      <c r="J48" s="305"/>
      <c r="K48" s="85"/>
      <c r="L48" s="85"/>
    </row>
    <row r="49" spans="1:12" ht="31.2" x14ac:dyDescent="0.3">
      <c r="A49" s="88">
        <v>4</v>
      </c>
      <c r="B49" s="87" t="s">
        <v>190</v>
      </c>
      <c r="C49" s="86" t="s">
        <v>636</v>
      </c>
      <c r="D49" s="305" t="s">
        <v>636</v>
      </c>
      <c r="E49" s="306"/>
      <c r="F49" s="306"/>
      <c r="G49" s="306"/>
      <c r="H49" s="306"/>
      <c r="I49" s="303"/>
      <c r="J49" s="303"/>
      <c r="K49" s="85"/>
      <c r="L49" s="85"/>
    </row>
    <row r="50" spans="1:12" ht="78" x14ac:dyDescent="0.3">
      <c r="A50" s="88" t="s">
        <v>191</v>
      </c>
      <c r="B50" s="87" t="s">
        <v>448</v>
      </c>
      <c r="C50" s="86" t="s">
        <v>636</v>
      </c>
      <c r="D50" s="305" t="s">
        <v>636</v>
      </c>
      <c r="E50" s="304"/>
      <c r="F50" s="304"/>
      <c r="G50" s="306"/>
      <c r="H50" s="306"/>
      <c r="I50" s="303"/>
      <c r="J50" s="303"/>
      <c r="K50" s="85"/>
      <c r="L50" s="85"/>
    </row>
    <row r="51" spans="1:12" ht="62.4" x14ac:dyDescent="0.3">
      <c r="A51" s="88" t="s">
        <v>189</v>
      </c>
      <c r="B51" s="87" t="s">
        <v>450</v>
      </c>
      <c r="C51" s="86" t="s">
        <v>636</v>
      </c>
      <c r="D51" s="305" t="s">
        <v>636</v>
      </c>
      <c r="E51" s="303"/>
      <c r="F51" s="303"/>
      <c r="G51" s="306"/>
      <c r="H51" s="306"/>
      <c r="I51" s="305"/>
      <c r="J51" s="305"/>
      <c r="K51" s="85"/>
      <c r="L51" s="85"/>
    </row>
    <row r="52" spans="1:12" ht="62.4" x14ac:dyDescent="0.3">
      <c r="A52" s="88" t="s">
        <v>187</v>
      </c>
      <c r="B52" s="87" t="s">
        <v>188</v>
      </c>
      <c r="C52" s="86" t="s">
        <v>636</v>
      </c>
      <c r="D52" s="305" t="s">
        <v>636</v>
      </c>
      <c r="E52" s="303"/>
      <c r="F52" s="303"/>
      <c r="G52" s="306"/>
      <c r="H52" s="306"/>
      <c r="I52" s="305"/>
      <c r="J52" s="305"/>
      <c r="K52" s="85"/>
      <c r="L52" s="85"/>
    </row>
    <row r="53" spans="1:12" ht="31.2" x14ac:dyDescent="0.3">
      <c r="A53" s="88" t="s">
        <v>185</v>
      </c>
      <c r="B53" s="149" t="s">
        <v>451</v>
      </c>
      <c r="C53" s="86" t="s">
        <v>636</v>
      </c>
      <c r="D53" s="305" t="s">
        <v>636</v>
      </c>
      <c r="E53" s="304"/>
      <c r="F53" s="304"/>
      <c r="G53" s="306"/>
      <c r="H53" s="306"/>
      <c r="I53" s="303"/>
      <c r="J53" s="303"/>
      <c r="K53" s="85"/>
      <c r="L53" s="85"/>
    </row>
    <row r="54" spans="1:12" ht="31.2" x14ac:dyDescent="0.3">
      <c r="A54" s="88" t="s">
        <v>452</v>
      </c>
      <c r="B54" s="87" t="s">
        <v>186</v>
      </c>
      <c r="C54" s="86" t="s">
        <v>636</v>
      </c>
      <c r="D54" s="305" t="s">
        <v>636</v>
      </c>
      <c r="E54" s="303"/>
      <c r="F54" s="303"/>
      <c r="G54" s="306"/>
      <c r="H54" s="306"/>
      <c r="I54" s="305"/>
      <c r="J54" s="30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2023-08-04T10:56:31Z</dcterms:modified>
</cp:coreProperties>
</file>