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C3C3B131-BAE2-4315-BF17-B625E753096F}" xr6:coauthVersionLast="36" xr6:coauthVersionMax="36" xr10:uidLastSave="{00000000-0000-0000-0000-000000000000}"/>
  <bookViews>
    <workbookView xWindow="0" yWindow="0" windowWidth="28800" windowHeight="12132"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9" i="22" l="1"/>
  <c r="AD37" i="5"/>
  <c r="AE26" i="5"/>
  <c r="AD26" i="5"/>
  <c r="AB26" i="5"/>
  <c r="S52" i="15" l="1"/>
  <c r="R52" i="15"/>
  <c r="S57" i="15"/>
  <c r="R57" i="15"/>
  <c r="R30" i="15" l="1"/>
  <c r="R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53" i="16"/>
  <c r="C43" i="16"/>
  <c r="C48" i="26" l="1"/>
  <c r="B48" i="26"/>
  <c r="E101" i="26"/>
  <c r="F101" i="26" s="1"/>
  <c r="G101" i="26" s="1"/>
  <c r="H101" i="26" s="1"/>
  <c r="I101" i="26" s="1"/>
  <c r="J101" i="26" s="1"/>
  <c r="K101" i="26" s="1"/>
  <c r="L101" i="26" s="1"/>
  <c r="M101" i="26" s="1"/>
  <c r="L48" i="26" s="1"/>
  <c r="J48" i="26" l="1"/>
  <c r="H48" i="26"/>
  <c r="F48" i="26"/>
  <c r="D48" i="26"/>
  <c r="K48" i="26"/>
  <c r="I48" i="26"/>
  <c r="G48" i="26"/>
  <c r="E48" i="26"/>
  <c r="B105" i="22"/>
  <c r="D26" i="5"/>
  <c r="G30" i="15"/>
  <c r="H30" i="15"/>
  <c r="I30" i="15"/>
  <c r="J30" i="15"/>
  <c r="K30" i="15"/>
  <c r="L30" i="15"/>
  <c r="M30" i="15"/>
  <c r="N30" i="15"/>
  <c r="O30" i="15"/>
  <c r="P30" i="15"/>
  <c r="B81" i="26" s="1"/>
  <c r="F26" i="15"/>
  <c r="F27" i="15"/>
  <c r="F28" i="15"/>
  <c r="F29"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G53" i="16"/>
  <c r="G43" i="16"/>
  <c r="F31" i="15" l="1"/>
  <c r="F30" i="15" s="1"/>
  <c r="B102" i="26"/>
  <c r="C102" i="26" s="1"/>
  <c r="B49" i="26" s="1"/>
  <c r="E30" i="15" l="1"/>
  <c r="D106" i="26"/>
  <c r="C73" i="26" s="1"/>
  <c r="B103" i="22" l="1"/>
  <c r="B22" i="22" l="1"/>
  <c r="B91" i="22"/>
  <c r="B89" i="22"/>
  <c r="B66" i="22"/>
  <c r="B49" i="22"/>
  <c r="B32" i="22"/>
  <c r="A14" i="15"/>
  <c r="A11" i="15"/>
  <c r="A8" i="15"/>
  <c r="A4"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C49" i="7" s="1"/>
  <c r="U32" i="15"/>
  <c r="T32" i="15"/>
  <c r="U31" i="15"/>
  <c r="T31" i="15"/>
  <c r="S30" i="15"/>
  <c r="Q30" i="15"/>
  <c r="C30" i="15"/>
  <c r="B25" i="26" s="1"/>
  <c r="U29" i="15"/>
  <c r="T29" i="15"/>
  <c r="U28" i="15"/>
  <c r="T28" i="15"/>
  <c r="U27" i="15"/>
  <c r="C48" i="7" s="1"/>
  <c r="T27" i="15"/>
  <c r="U26" i="15"/>
  <c r="T26" i="15"/>
  <c r="U25" i="15"/>
  <c r="T25" i="15"/>
  <c r="S24" i="15"/>
  <c r="Q24" i="15"/>
  <c r="P24" i="15"/>
  <c r="O24" i="15"/>
  <c r="N24" i="15"/>
  <c r="M24" i="15"/>
  <c r="L24" i="15"/>
  <c r="K24" i="15"/>
  <c r="J24" i="15"/>
  <c r="U24" i="15" s="1"/>
  <c r="I24" i="15"/>
  <c r="H24" i="15"/>
  <c r="T24" i="15" s="1"/>
  <c r="G24" i="15"/>
  <c r="D24" i="15"/>
  <c r="C24" i="15"/>
  <c r="B27" i="22" s="1"/>
  <c r="A15" i="26"/>
  <c r="A12" i="26"/>
  <c r="A9" i="26"/>
  <c r="A5" i="26"/>
  <c r="C106" i="26"/>
  <c r="B73" i="26" s="1"/>
  <c r="C104" i="26"/>
  <c r="D104" i="26" s="1"/>
  <c r="E104" i="26" s="1"/>
  <c r="F104" i="26" s="1"/>
  <c r="G104" i="26" s="1"/>
  <c r="H104" i="26" s="1"/>
  <c r="I104" i="26" s="1"/>
  <c r="J104" i="26" s="1"/>
  <c r="K104" i="26" s="1"/>
  <c r="L104" i="26" s="1"/>
  <c r="M104" i="26" s="1"/>
  <c r="D102" i="26"/>
  <c r="C49" i="26" s="1"/>
  <c r="C100" i="26"/>
  <c r="D100" i="26" s="1"/>
  <c r="E100" i="26" s="1"/>
  <c r="F100" i="26" s="1"/>
  <c r="G100" i="26" s="1"/>
  <c r="H100" i="26" s="1"/>
  <c r="I100" i="26" s="1"/>
  <c r="J100" i="26" s="1"/>
  <c r="K100" i="26" s="1"/>
  <c r="L100" i="26" s="1"/>
  <c r="M100" i="26" s="1"/>
  <c r="C91" i="26"/>
  <c r="D91" i="26" s="1"/>
  <c r="E91" i="26" s="1"/>
  <c r="F91" i="26" s="1"/>
  <c r="G91" i="26" s="1"/>
  <c r="H91" i="26" s="1"/>
  <c r="I91" i="26" s="1"/>
  <c r="J91" i="26" s="1"/>
  <c r="K91" i="26" s="1"/>
  <c r="L91" i="26" s="1"/>
  <c r="B76" i="26"/>
  <c r="B74" i="26"/>
  <c r="A62" i="26"/>
  <c r="B60" i="26"/>
  <c r="C58" i="26"/>
  <c r="C74" i="26" s="1"/>
  <c r="B52" i="26"/>
  <c r="B59" i="26"/>
  <c r="B47" i="26"/>
  <c r="B45" i="26"/>
  <c r="B46" i="26" s="1"/>
  <c r="U30" i="15" l="1"/>
  <c r="C40" i="7"/>
  <c r="B46" i="22"/>
  <c r="E102" i="26"/>
  <c r="D49" i="26" s="1"/>
  <c r="T52" i="15"/>
  <c r="C67" i="26"/>
  <c r="G106" i="26"/>
  <c r="F73" i="26" s="1"/>
  <c r="E106" i="26"/>
  <c r="D73" i="26" s="1"/>
  <c r="T30" i="15"/>
  <c r="B30" i="22"/>
  <c r="T33" i="15"/>
  <c r="F24" i="15"/>
  <c r="E24" i="15"/>
  <c r="C52" i="26"/>
  <c r="B80" i="26"/>
  <c r="B66" i="26"/>
  <c r="B68" i="26" s="1"/>
  <c r="C47" i="26"/>
  <c r="D58" i="26"/>
  <c r="F106" i="26"/>
  <c r="E73" i="26" s="1"/>
  <c r="B51" i="22" l="1"/>
  <c r="B59" i="22"/>
  <c r="B55" i="22"/>
  <c r="B34" i="22"/>
  <c r="B68" i="22"/>
  <c r="B90" i="22"/>
  <c r="B76" i="22"/>
  <c r="B72" i="22"/>
  <c r="B42" i="22"/>
  <c r="B80" i="22"/>
  <c r="B38" i="22"/>
  <c r="B63" i="22"/>
  <c r="B83" i="22"/>
  <c r="B88" i="22"/>
  <c r="F102" i="26"/>
  <c r="E49" i="26" s="1"/>
  <c r="B29" i="26"/>
  <c r="B54" i="26"/>
  <c r="B55" i="26" s="1"/>
  <c r="B85" i="26"/>
  <c r="H106" i="26"/>
  <c r="G73" i="26" s="1"/>
  <c r="E58" i="26"/>
  <c r="D52" i="26"/>
  <c r="D47" i="26"/>
  <c r="D74" i="26"/>
  <c r="B75" i="26"/>
  <c r="D61" i="26" l="1"/>
  <c r="D60" i="26" s="1"/>
  <c r="G102" i="26"/>
  <c r="F49" i="26" s="1"/>
  <c r="C53" i="26"/>
  <c r="C55" i="26" s="1"/>
  <c r="C82" i="26" s="1"/>
  <c r="C61" i="26"/>
  <c r="C60" i="26" s="1"/>
  <c r="C59" i="26"/>
  <c r="B82" i="26"/>
  <c r="B56" i="26"/>
  <c r="B69" i="26" s="1"/>
  <c r="B77" i="26" s="1"/>
  <c r="C85" i="26"/>
  <c r="J106" i="26"/>
  <c r="I73" i="26" s="1"/>
  <c r="C76" i="26"/>
  <c r="F76" i="26"/>
  <c r="D67" i="26"/>
  <c r="E74" i="26"/>
  <c r="F58" i="26"/>
  <c r="E52" i="26"/>
  <c r="E47" i="26"/>
  <c r="C80" i="26" l="1"/>
  <c r="B70" i="26"/>
  <c r="B71" i="26" s="1"/>
  <c r="B78" i="26" s="1"/>
  <c r="H102" i="26"/>
  <c r="G49" i="26" s="1"/>
  <c r="E61" i="26"/>
  <c r="E60" i="26" s="1"/>
  <c r="D53" i="26"/>
  <c r="D55" i="26" s="1"/>
  <c r="C56" i="26"/>
  <c r="C69" i="26" s="1"/>
  <c r="C77" i="26" s="1"/>
  <c r="C66" i="26"/>
  <c r="C68" i="26" s="1"/>
  <c r="E85" i="26"/>
  <c r="I106" i="26"/>
  <c r="H73" i="26" s="1"/>
  <c r="D59" i="26"/>
  <c r="D66" i="26" s="1"/>
  <c r="D68" i="26" s="1"/>
  <c r="D76" i="26"/>
  <c r="E67" i="26"/>
  <c r="F74" i="26"/>
  <c r="F52" i="26"/>
  <c r="F47" i="26"/>
  <c r="G58" i="26"/>
  <c r="K106" i="26"/>
  <c r="J73" i="26" s="1"/>
  <c r="B72" i="26" l="1"/>
  <c r="F61" i="26"/>
  <c r="F60" i="26" s="1"/>
  <c r="I102" i="26"/>
  <c r="H49" i="26" s="1"/>
  <c r="D80" i="26"/>
  <c r="C70" i="26"/>
  <c r="C71" i="26" s="1"/>
  <c r="C72" i="26" s="1"/>
  <c r="C75" i="26"/>
  <c r="F85" i="26"/>
  <c r="D85" i="26"/>
  <c r="E59" i="26"/>
  <c r="E76" i="26"/>
  <c r="F67" i="26"/>
  <c r="G67" i="26" s="1"/>
  <c r="H67" i="26" s="1"/>
  <c r="G74" i="26"/>
  <c r="G52" i="26"/>
  <c r="H58" i="26"/>
  <c r="G47" i="26"/>
  <c r="D82" i="26"/>
  <c r="D56" i="26"/>
  <c r="D69" i="26" s="1"/>
  <c r="D77" i="26" s="1"/>
  <c r="E53" i="26"/>
  <c r="L106" i="26"/>
  <c r="K73" i="26" s="1"/>
  <c r="D75" i="26"/>
  <c r="E66" i="26" l="1"/>
  <c r="E68" i="26" s="1"/>
  <c r="E75" i="26" s="1"/>
  <c r="G61" i="26"/>
  <c r="G60" i="26" s="1"/>
  <c r="J102" i="26"/>
  <c r="I49" i="26" s="1"/>
  <c r="E80" i="26"/>
  <c r="F59" i="26"/>
  <c r="F66" i="26" s="1"/>
  <c r="F68" i="26" s="1"/>
  <c r="G85" i="26"/>
  <c r="G76" i="26"/>
  <c r="D70" i="26"/>
  <c r="D71" i="26" s="1"/>
  <c r="C78" i="26"/>
  <c r="I67" i="26"/>
  <c r="H76" i="26"/>
  <c r="H74" i="26"/>
  <c r="I58" i="26"/>
  <c r="H52" i="26"/>
  <c r="H47" i="26"/>
  <c r="M106" i="26"/>
  <c r="L73" i="26" s="1"/>
  <c r="E55" i="26"/>
  <c r="F80" i="26" l="1"/>
  <c r="H61" i="26"/>
  <c r="H60" i="26" s="1"/>
  <c r="K102" i="26"/>
  <c r="J49" i="26" s="1"/>
  <c r="H85" i="26"/>
  <c r="G59" i="26"/>
  <c r="G66" i="26" s="1"/>
  <c r="G68" i="26" s="1"/>
  <c r="D72" i="26"/>
  <c r="I76" i="26"/>
  <c r="J67" i="26"/>
  <c r="D78" i="26"/>
  <c r="E82" i="26"/>
  <c r="E56" i="26"/>
  <c r="E69" i="26" s="1"/>
  <c r="F75" i="26"/>
  <c r="F53" i="26"/>
  <c r="I74" i="26"/>
  <c r="J58" i="26"/>
  <c r="I47" i="26"/>
  <c r="I52" i="26"/>
  <c r="I61" i="26" l="1"/>
  <c r="I60" i="26" s="1"/>
  <c r="L102" i="26"/>
  <c r="K49" i="26" s="1"/>
  <c r="H59" i="26"/>
  <c r="H66" i="26" s="1"/>
  <c r="H68" i="26" s="1"/>
  <c r="G80" i="26"/>
  <c r="F55" i="26"/>
  <c r="G53" i="26" s="1"/>
  <c r="J52" i="26"/>
  <c r="K58" i="26"/>
  <c r="J74" i="26"/>
  <c r="J47" i="26"/>
  <c r="G75" i="26"/>
  <c r="E77" i="26"/>
  <c r="E70" i="26"/>
  <c r="J76" i="26"/>
  <c r="K67" i="26"/>
  <c r="H80" i="26" l="1"/>
  <c r="J61" i="26"/>
  <c r="J60" i="26" s="1"/>
  <c r="M102" i="26"/>
  <c r="L49" i="26" s="1"/>
  <c r="I59" i="26"/>
  <c r="I85" i="26"/>
  <c r="J85" i="26"/>
  <c r="E71" i="26"/>
  <c r="E72" i="26" s="1"/>
  <c r="H75" i="26"/>
  <c r="G55" i="26"/>
  <c r="H53" i="26" s="1"/>
  <c r="F82" i="26"/>
  <c r="F56" i="26"/>
  <c r="F69" i="26" s="1"/>
  <c r="K76" i="26"/>
  <c r="L67" i="26"/>
  <c r="K52" i="26"/>
  <c r="K74" i="26"/>
  <c r="L58" i="26"/>
  <c r="K47" i="26"/>
  <c r="I66" i="26" l="1"/>
  <c r="I68" i="26" s="1"/>
  <c r="I75" i="26" s="1"/>
  <c r="I80" i="26"/>
  <c r="K61" i="26"/>
  <c r="K60" i="26" s="1"/>
  <c r="J59" i="26"/>
  <c r="F77" i="26"/>
  <c r="F70" i="26"/>
  <c r="L52" i="26"/>
  <c r="L47" i="26"/>
  <c r="L74" i="26"/>
  <c r="E78" i="26"/>
  <c r="H55" i="26"/>
  <c r="I53" i="26" s="1"/>
  <c r="L76" i="26"/>
  <c r="G82" i="26"/>
  <c r="G56" i="26"/>
  <c r="G69" i="26" s="1"/>
  <c r="J66" i="26" l="1"/>
  <c r="J68" i="26" s="1"/>
  <c r="J80" i="26"/>
  <c r="L61" i="26"/>
  <c r="L60" i="26" s="1"/>
  <c r="L85" i="26"/>
  <c r="K85" i="26"/>
  <c r="K59" i="26"/>
  <c r="I55" i="26"/>
  <c r="G77" i="26"/>
  <c r="G70" i="26"/>
  <c r="J75" i="26"/>
  <c r="F71" i="26"/>
  <c r="H82" i="26"/>
  <c r="H56" i="26"/>
  <c r="H69" i="26" s="1"/>
  <c r="K66" i="26" l="1"/>
  <c r="K68" i="26" s="1"/>
  <c r="K75" i="26" s="1"/>
  <c r="L59" i="26"/>
  <c r="K80" i="26"/>
  <c r="F78" i="26"/>
  <c r="G71" i="26"/>
  <c r="F72" i="26"/>
  <c r="H77" i="26"/>
  <c r="H70" i="26"/>
  <c r="I56" i="26"/>
  <c r="I69" i="26" s="1"/>
  <c r="I82" i="26"/>
  <c r="J53" i="26"/>
  <c r="L66" i="26" l="1"/>
  <c r="L68" i="26" s="1"/>
  <c r="L75" i="26" s="1"/>
  <c r="L80" i="26"/>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B83" i="26" l="1"/>
  <c r="C79" i="26"/>
  <c r="D79" i="26" s="1"/>
  <c r="D83" i="26" s="1"/>
  <c r="D86" i="26" s="1"/>
  <c r="E79" i="26" l="1"/>
  <c r="F79" i="26" s="1"/>
  <c r="C83" i="26"/>
  <c r="C86" i="26" s="1"/>
  <c r="C88" i="26"/>
  <c r="D84" i="26"/>
  <c r="D88" i="26"/>
  <c r="C84" i="26"/>
  <c r="B88" i="26"/>
  <c r="B86" i="26"/>
  <c r="B84" i="26"/>
  <c r="B89" i="26" s="1"/>
  <c r="F83" i="26" l="1"/>
  <c r="F86" i="26" s="1"/>
  <c r="G79" i="26"/>
  <c r="G83" i="26" s="1"/>
  <c r="G86" i="26" s="1"/>
  <c r="D87" i="26"/>
  <c r="C87" i="26"/>
  <c r="B87" i="26"/>
  <c r="B90" i="26" s="1"/>
  <c r="C89" i="26"/>
  <c r="D89" i="26"/>
  <c r="E83" i="26"/>
  <c r="H79" i="26"/>
  <c r="H83" i="26" s="1"/>
  <c r="H86" i="26" s="1"/>
  <c r="E86" i="26" l="1"/>
  <c r="E88" i="26"/>
  <c r="G84" i="26"/>
  <c r="H88" i="26"/>
  <c r="G88" i="26"/>
  <c r="F88" i="26"/>
  <c r="E84" i="26"/>
  <c r="E89" i="26" s="1"/>
  <c r="H84" i="26"/>
  <c r="H89" i="26" s="1"/>
  <c r="F84" i="26"/>
  <c r="C90" i="26"/>
  <c r="I79" i="26"/>
  <c r="I83" i="26" s="1"/>
  <c r="I86" i="26" s="1"/>
  <c r="D90" i="26"/>
  <c r="F89" i="26" l="1"/>
  <c r="I84" i="26"/>
  <c r="I89" i="26" s="1"/>
  <c r="J79" i="26"/>
  <c r="J83" i="26" s="1"/>
  <c r="J86" i="26" s="1"/>
  <c r="I88" i="26"/>
  <c r="G89" i="26"/>
  <c r="I87" i="26"/>
  <c r="I90" i="26" s="1"/>
  <c r="E87" i="26"/>
  <c r="E90" i="26" s="1"/>
  <c r="F87" i="26"/>
  <c r="H87" i="26"/>
  <c r="J87" i="26"/>
  <c r="J90" i="26" s="1"/>
  <c r="G87" i="26"/>
  <c r="G90" i="26" s="1"/>
  <c r="J88" i="26" l="1"/>
  <c r="F90" i="26"/>
  <c r="H90" i="26"/>
  <c r="J84" i="26"/>
  <c r="J89" i="26" s="1"/>
  <c r="K79" i="26"/>
  <c r="K83" i="26" l="1"/>
  <c r="L79" i="26"/>
  <c r="L83" i="26" s="1"/>
  <c r="L86" i="26" s="1"/>
  <c r="K86" i="26" l="1"/>
  <c r="K84" i="26"/>
  <c r="K89" i="26" s="1"/>
  <c r="L88" i="26"/>
  <c r="L84" i="26"/>
  <c r="L89" i="26" s="1"/>
  <c r="G28" i="26" s="1"/>
  <c r="K88" i="26"/>
  <c r="L87" i="26" l="1"/>
  <c r="K87" i="26"/>
  <c r="K90" i="26" s="1"/>
  <c r="G30" i="26" l="1"/>
  <c r="L90" i="26"/>
  <c r="G29" i="26" s="1"/>
</calcChain>
</file>

<file path=xl/sharedStrings.xml><?xml version="1.0" encoding="utf-8"?>
<sst xmlns="http://schemas.openxmlformats.org/spreadsheetml/2006/main" count="1091" uniqueCount="588">
  <si>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</si>
  <si>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</si>
  <si>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</si>
  <si>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</si>
  <si>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</si>
  <si>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</si>
  <si>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</si>
  <si>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</si>
  <si>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</si>
  <si>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</si>
  <si>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</si>
  <si>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</si>
  <si>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</si>
  <si>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</si>
  <si>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</si>
  <si>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</si>
  <si>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</si>
  <si>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</si>
  <si>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</si>
  <si>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</si>
  <si>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</si>
  <si>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</si>
  <si>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</si>
  <si>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</si>
  <si>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</si>
  <si>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</si>
  <si>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</si>
  <si>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</si>
  <si>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</si>
  <si>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</si>
  <si>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</si>
  <si>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</si>
  <si>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</si>
  <si>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</si>
  <si>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</si>
  <si>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</si>
  <si>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</si>
  <si>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</si>
  <si>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</si>
  <si>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</si>
  <si>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</si>
  <si>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</si>
  <si>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</si>
  <si>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</si>
  <si>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</si>
  <si>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</si>
  <si>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</si>
  <si>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</si>
  <si>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</si>
  <si>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</si>
  <si>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</si>
  <si>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</si>
  <si>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</si>
  <si>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</si>
  <si>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</si>
  <si>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</si>
  <si>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</si>
  <si>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</si>
  <si>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</si>
  <si>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</si>
  <si>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</si>
  <si>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</si>
  <si>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</si>
  <si>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</si>
  <si>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</si>
  <si>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</si>
  <si>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</si>
  <si>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</si>
  <si>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</si>
  <si>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</si>
  <si>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</si>
  <si>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</si>
  <si>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</si>
  <si>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</si>
  <si>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</si>
  <si>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</si>
  <si>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</si>
  <si>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</si>
  <si>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</si>
  <si>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</si>
  <si>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</si>
  <si>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</si>
  <si>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</si>
  <si>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</si>
  <si>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</si>
  <si>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</si>
  <si>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</si>
  <si>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</si>
  <si>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</si>
  <si>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</si>
  <si>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</si>
  <si>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</si>
  <si>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</si>
  <si>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</si>
  <si>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</si>
  <si>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</si>
  <si>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</si>
  <si>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</si>
  <si>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</si>
  <si>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</si>
  <si>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</si>
  <si>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</si>
  <si>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</si>
  <si>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</si>
  <si>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</si>
  <si>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</si>
  <si>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</si>
  <si>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</si>
  <si>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</si>
  <si>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</si>
  <si>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</si>
  <si>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</si>
  <si>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</si>
  <si>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</si>
  <si>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</si>
  <si>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</si>
  <si>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</si>
  <si>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</si>
  <si>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</si>
  <si>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</si>
  <si>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</si>
  <si>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</si>
  <si>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</si>
  <si>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</si>
  <si>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</si>
  <si>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</si>
  <si>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</si>
  <si>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</si>
  <si>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</si>
  <si>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</si>
  <si>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</si>
  <si>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</si>
  <si>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</si>
  <si>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</si>
  <si>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</si>
  <si>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</si>
  <si>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</si>
  <si>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</si>
  <si>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</si>
  <si>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</si>
  <si>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</si>
  <si>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</si>
  <si>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</si>
  <si>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</si>
  <si>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</si>
  <si>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</si>
  <si>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</si>
  <si>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</si>
  <si>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</si>
  <si>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</si>
  <si>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</si>
  <si>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</si>
  <si>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</si>
  <si>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</si>
  <si>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</si>
  <si>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</si>
  <si>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</si>
  <si>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</si>
  <si>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</si>
  <si>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</si>
  <si>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</si>
  <si>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</si>
  <si>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</si>
  <si>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</si>
  <si>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</si>
  <si>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</si>
  <si>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</si>
  <si>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</si>
  <si>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</si>
  <si>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</si>
  <si>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</si>
  <si>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</si>
  <si>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</si>
  <si>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</si>
  <si>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</si>
  <si>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</si>
  <si>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</si>
  <si>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</si>
  <si>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</si>
  <si>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</si>
  <si>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</si>
  <si>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</si>
  <si>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</si>
  <si>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</si>
  <si>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</si>
  <si>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</si>
  <si>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</si>
  <si>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</si>
  <si>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</si>
  <si>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</si>
  <si>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</si>
  <si>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</si>
  <si>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</si>
  <si>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</si>
  <si>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</si>
  <si>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</si>
  <si>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</si>
  <si>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</si>
  <si>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</si>
  <si>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</si>
  <si>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</si>
  <si>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</si>
  <si>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</si>
  <si>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</si>
  <si>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</si>
  <si>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</si>
  <si>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</si>
  <si>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</si>
  <si>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</si>
  <si>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</si>
  <si>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</si>
  <si>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</si>
  <si>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</si>
  <si>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</si>
  <si>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</si>
  <si>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</si>
  <si>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</si>
  <si>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</si>
  <si>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</si>
  <si>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</si>
  <si>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</si>
  <si>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</si>
  <si>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</si>
  <si>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</si>
  <si>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</si>
  <si>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</si>
  <si>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</si>
  <si>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</si>
  <si>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</si>
  <si>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</si>
  <si>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</si>
  <si>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</si>
  <si>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</si>
  <si>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</si>
  <si>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</si>
  <si>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</si>
  <si>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</si>
  <si>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</si>
  <si>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</si>
  <si>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</si>
  <si>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</si>
  <si>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</si>
  <si>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</si>
  <si>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</si>
  <si>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</si>
  <si>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</si>
  <si>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</si>
  <si>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</si>
  <si>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</si>
  <si>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</si>
  <si>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</si>
  <si>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</si>
  <si>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</si>
  <si>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</si>
  <si>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</si>
  <si>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</si>
  <si>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</si>
  <si>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</si>
  <si>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</si>
  <si>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</si>
  <si>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</si>
  <si>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</si>
  <si>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</si>
  <si>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</si>
  <si>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</si>
  <si>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</si>
  <si>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</si>
  <si>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</si>
  <si>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</si>
  <si>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</si>
  <si>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</si>
  <si>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</si>
  <si>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</si>
  <si>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</si>
  <si>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</si>
  <si>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</si>
  <si>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</si>
  <si>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</si>
  <si>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</si>
  <si>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</si>
  <si>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</si>
  <si>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</si>
  <si>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</si>
  <si>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</si>
  <si>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</si>
  <si>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</si>
  <si>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</si>
  <si>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</si>
  <si>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</si>
  <si>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</si>
  <si>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</si>
  <si>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</si>
  <si>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</si>
  <si>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</si>
  <si>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</si>
  <si>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</si>
  <si>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</si>
  <si>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</si>
  <si>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</si>
  <si>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</si>
  <si>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</si>
  <si>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</si>
  <si>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</si>
  <si>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</si>
  <si>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</si>
  <si>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</si>
  <si>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</si>
  <si>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</si>
  <si>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</si>
  <si>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</si>
  <si>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</si>
  <si>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</si>
  <si>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</si>
  <si>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</si>
  <si>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</si>
  <si>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</si>
  <si>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</si>
  <si>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</si>
  <si>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</si>
  <si>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</si>
  <si>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</si>
  <si>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</si>
  <si>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</si>
  <si>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</si>
  <si>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</si>
  <si>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</si>
  <si>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</si>
  <si>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</si>
  <si>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</si>
  <si>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</si>
  <si>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</si>
  <si>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</si>
  <si>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</si>
  <si>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</si>
  <si>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</si>
  <si>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</si>
  <si>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</si>
  <si>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</si>
  <si>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</si>
  <si>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</si>
  <si>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</si>
  <si>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</si>
  <si>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</si>
  <si>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</si>
  <si>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</si>
  <si>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</si>
  <si>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</si>
  <si>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</si>
  <si>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</si>
  <si>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</si>
  <si>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</si>
  <si>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</si>
  <si>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</si>
  <si>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</si>
  <si>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</si>
  <si>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</si>
  <si>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</si>
  <si>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</si>
  <si>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</si>
  <si>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</si>
  <si>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</si>
  <si>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</si>
  <si>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</si>
  <si>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</si>
  <si>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</si>
  <si>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</si>
  <si>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</si>
  <si>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</si>
  <si>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</si>
  <si>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</si>
  <si>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</si>
  <si>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</si>
  <si>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</si>
  <si>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</si>
  <si>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</si>
  <si>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</si>
  <si>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</si>
  <si>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</si>
  <si>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</si>
  <si>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</si>
  <si>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</si>
  <si>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</si>
  <si>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</si>
  <si>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</si>
  <si>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</si>
  <si>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</si>
  <si>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</si>
  <si>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</si>
  <si>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</si>
  <si>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</si>
  <si>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</si>
  <si>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</si>
  <si>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</si>
  <si>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</si>
  <si>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</si>
  <si>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</si>
  <si>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</si>
  <si>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</si>
  <si>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</si>
  <si>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</si>
  <si>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</si>
  <si>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</si>
  <si>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</si>
  <si>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</si>
  <si>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</si>
  <si>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</si>
  <si>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</si>
  <si>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</si>
  <si>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</si>
  <si>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</si>
  <si>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</si>
  <si>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</si>
  <si>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</si>
  <si>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</si>
  <si>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</si>
  <si>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</si>
  <si>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</si>
  <si>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</si>
  <si>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</si>
  <si>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</si>
  <si>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</si>
  <si>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</si>
  <si>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</si>
  <si>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</si>
  <si>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</si>
  <si>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</si>
  <si>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</si>
  <si>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</si>
  <si>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</si>
  <si>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</si>
  <si>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</si>
  <si>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</si>
  <si>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</si>
  <si>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</si>
  <si>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</si>
  <si>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</si>
  <si>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</si>
  <si>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</si>
  <si>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</si>
  <si>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</si>
  <si>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</si>
  <si>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</si>
  <si>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</si>
  <si>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</si>
  <si>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</si>
  <si>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</si>
  <si>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</si>
  <si>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</si>
  <si>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</si>
  <si>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</si>
  <si>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</si>
  <si>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</si>
  <si>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</si>
  <si>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</si>
  <si>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</si>
  <si>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</si>
  <si>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</si>
  <si>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</si>
  <si>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</si>
  <si>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</si>
  <si>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</si>
  <si>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</si>
  <si>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</si>
  <si>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</si>
  <si>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</si>
  <si>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</si>
  <si>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</si>
  <si>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</si>
  <si>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</si>
  <si>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</si>
  <si>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</si>
  <si>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</si>
  <si>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</si>
  <si>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</si>
  <si>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</si>
  <si>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</si>
  <si>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</si>
  <si>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</si>
  <si>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</si>
  <si>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</si>
  <si>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</si>
  <si>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</si>
  <si>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</si>
  <si>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</si>
  <si>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</si>
  <si>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</si>
  <si>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</si>
  <si>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</si>
  <si>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</si>
  <si>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</si>
  <si>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</si>
  <si>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</si>
  <si>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</si>
  <si>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</si>
  <si>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</si>
  <si>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</si>
  <si>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</si>
  <si>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</si>
  <si>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</si>
  <si>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</si>
  <si>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</si>
  <si>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</si>
  <si>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</si>
  <si>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</si>
  <si>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</si>
  <si>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</si>
  <si>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</si>
  <si>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</si>
  <si>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</si>
  <si>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</si>
  <si>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</si>
  <si>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</si>
  <si>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</si>
  <si>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</si>
  <si>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</si>
  <si>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</si>
  <si>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</si>
  <si>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</si>
  <si>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</si>
  <si>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</si>
  <si>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</si>
  <si>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</si>
  <si>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</si>
  <si>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</si>
  <si>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</si>
  <si>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</si>
  <si>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</si>
  <si>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</si>
  <si>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</si>
  <si>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</si>
  <si>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</si>
  <si>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</si>
  <si>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</si>
  <si>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</si>
  <si>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</si>
  <si>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</si>
  <si>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</si>
  <si>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</si>
  <si>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</si>
  <si>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</si>
  <si>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</si>
  <si>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</si>
  <si>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</si>
  <si>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</si>
  <si>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</si>
  <si>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</si>
  <si>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</si>
  <si>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</si>
  <si>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нет</t>
  </si>
  <si>
    <t>Возможно реализовать в установленный срок</t>
  </si>
  <si>
    <t>Другое, шт.</t>
  </si>
  <si>
    <t>Городской округ "Город Калининград"</t>
  </si>
  <si>
    <t>2022 год</t>
  </si>
  <si>
    <t>2021 год</t>
  </si>
  <si>
    <t>Н</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</si>
  <si>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</si>
  <si>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</si>
  <si>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</si>
  <si>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</si>
  <si>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</si>
  <si>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 xml:space="preserve">Обновление устаревшего парка приборов диагностики электрооборудования в филиалах АО «Янтарьэнерго» </t>
  </si>
  <si>
    <t>L_99-приб-23</t>
  </si>
  <si>
    <t>Сметная стоимость проекта в ценах 2023 года с НДС, млн. руб.</t>
  </si>
  <si>
    <t>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t>
  </si>
  <si>
    <t>2023 год:
Приставка измерительная СКАТ-70П - 0,139 млн.руб./шт.; 
Измерительный комплекс переменного тока на базе установки Тангенс-2000 - 0,502 млн.руб./шт.;
Аппарат ТВЗ-2-ПХП для опредения температуры вспышки в закрытом тигле - 0,083 млн.руб./шт.;
Прибор для определения температуры вспышки в закрытом тигле ТВЗ-2-ПХП - 0,132 млн.руб./шт.;
Прибор для комплексной инструментальной оценки состояния деревянных и ж/б опор ЛИС-У - 0,105 млн.руб./шт.;
Трассоискатель Ангстрем КП-500 П - 0,374 млн.руб./шт.;
Микроомметр МИКО-2.3 с поверкой - 0,35 млн.руб./шт.;
Электроизмерительный прибор "Микроометр" - 0,216 млн.руб./шт.;
Комплекс измерительный для диагностики качества контуров заземления КДЗ-1 - 0,35 млн.руб./шт.;
Устройство для проверки автоматических выключателей до 2000 А Сатурн-М - 0,077 млн.руб./шт.;
Высоковольтное испытательное оборудование СНЧ установка для кабелей с изоляцией из сшитого полиэтилена АВ-45-01 - 0,177 млн.руб./шт.; 
Комплект для измерения наведенного напряжения КНН-110 - 0,047 млн.руб./шт.;
Комплект трассо-дефектоискателя - 0,040 млн.руб./шт.;
Осциллограф цифровой запоминающий ADS-2152M - 0,045 млн.руб./шт.;
Прибор контроля устройств РПН трансформаторов ПКР-2M - 0,671 млн.руб./шт.;
Тепловизор Fluke Ti401 PRO - 0,504 млн.руб./шт.;
Прибор типа «Виток для измерения сопротивления постоянному току обмоток силовых трансформаторов - 0,103 млн.руб./шт.;
Приобретение «Комплекса программно-технического измерительного Ретом-71" - 1,951 млн.руб./шт.;
Приобретение «Комплекса программно-технического измерительного Ретом 61850" - 0,59 млн.руб./шт.</t>
  </si>
  <si>
    <t>2023 год:
Приставка измерительная СКАТ-70П - 1 шт.
Измерительный комплекс переменного тока на базе установки Тангенс-2000 - 1 шт.
Аппарат ТВЗ-2-ПХП для опредения температуры вспышки в закрытом тигле - 1 шт.
Прибор для определения температуры вспышки в закрытом тигле ТВЗ-2-ПХП - 1 шт.
Прибор для комплексной инструментальной оценки состояния деревянных и ж/б опор ЛИС-У - 3 шт.
Трассоискатель Ангстрем КП-500 П - 1 шт.
Микроомметр МИКО-2.3 с поверкой - 1 шт.
Электроизмерительный прибор "Микроометр" - 1 шт.
Комплекс измерительный для диагностики качества контуров заземления КДЗ-1 - 1 шт.
Устройство для проверки автоматических выключателей до 2000 А Сатурн-М - 1 шт.
Высоковольтное испытательное оборудование СНЧ установка для кабелей с изоляцией из сшитого полиэтилена АВ-45-01 - 1 шт.
Комплект для измерения наведенного напряжения КНН-110 - 1 шт.
Комплект трассо-дефектоискателя - 1 шт.
Осциллограф цифровой запоминающий ADS-2152M - 1 шт.
Прибор контроля устройств РПН трансформаторов ПКР-2M - 1 шт.
Тепловизор Fluke Ti401 PRO - 1 шт.
Прибор типа «Виток для измерения сопротивления постоянному току обмоток силовых трансформаторов - 1 шт.
Приобретение «Комплекса программно-технического измерительного Ретом-71" - 1 шт.
Приобретение «Комплекса программно-технического измерительного Ретом 61850" - 1 шт.</t>
  </si>
  <si>
    <t>Обеспечение текущей деятельности в сфере электроэнергетики, обновление устаревшего парка приборов диагностики электрооборудования в филиалах АО «Янтарьэнерго»</t>
  </si>
  <si>
    <t>Обеспечение текущей деятельности, обновление устаревшего парка приборов диагностики электрооборудования в филиалах АО «Янтарьэнерго»</t>
  </si>
  <si>
    <t>Утвержденный план</t>
  </si>
  <si>
    <t>Факт 2020 года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</si>
  <si>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</si>
  <si>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</si>
  <si>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</si>
  <si>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</si>
  <si>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</si>
  <si>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</si>
  <si>
    <t>ООО "ПИЭЛСИ Технолоджи" договор № П15-06/2023 от 15.06.2023</t>
  </si>
  <si>
    <t>коммерческие предложения, заключенные договоры</t>
  </si>
  <si>
    <t>Оборудование телемеханики - ООО "ПИЭЛСИ Технолоджи" договор № П15-06/2023 от 15.06.2023 в ценах 2023 года с НДС, млн. руб.</t>
  </si>
  <si>
    <t>Поставка оборудования телемеханики</t>
  </si>
  <si>
    <t>МТРиО</t>
  </si>
  <si>
    <t>Расчет предельной стоимости лота</t>
  </si>
  <si>
    <t>ЕП</t>
  </si>
  <si>
    <t>ООО "ПиЭлСи Технолоджи"</t>
  </si>
  <si>
    <t>неэлектронная</t>
  </si>
  <si>
    <t>ЦКК</t>
  </si>
  <si>
    <t>19.05.2023</t>
  </si>
  <si>
    <t>ЦКК-34/2-2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</si>
</sst>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7" applyNumberFormat="0" applyAlignment="0" applyProtection="0"/>
    <xf numFmtId="0" fontId="20" fillId="20" borderId="58" applyNumberFormat="0" applyAlignment="0" applyProtection="0"/>
    <xf numFmtId="0" fontId="21" fillId="20" borderId="57" applyNumberFormat="0" applyAlignment="0" applyProtection="0"/>
    <xf numFmtId="0" fontId="25" fillId="0" borderId="59" applyNumberFormat="0" applyFill="0" applyAlignment="0" applyProtection="0"/>
    <xf numFmtId="0" fontId="16" fillId="23" borderId="60"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3" fillId="0" borderId="43" xfId="49" applyNumberFormat="1" applyFont="1" applyBorder="1" applyAlignment="1">
      <alignment horizontal="center" vertical="center"/>
    </xf>
    <xf numFmtId="49" fontId="63" fillId="0" borderId="43" xfId="49" applyNumberFormat="1" applyFont="1" applyBorder="1" applyAlignment="1">
      <alignment horizontal="center" vertical="center"/>
    </xf>
    <xf numFmtId="0" fontId="7" fillId="0" borderId="0" xfId="1" applyFont="1" applyBorder="1" applyAlignment="1">
      <alignment vertical="center" wrapText="1"/>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3" fillId="0" borderId="1" xfId="1" applyFill="1" applyBorder="1" applyAlignment="1">
      <alignment vertical="center"/>
    </xf>
    <xf numFmtId="0" fontId="7" fillId="0" borderId="1" xfId="1" applyFont="1" applyBorder="1" applyAlignment="1">
      <alignment horizontal="left" vertical="center" wrapText="1"/>
    </xf>
    <xf numFmtId="1" fontId="63" fillId="0" borderId="48" xfId="49" applyNumberFormat="1" applyFont="1" applyBorder="1" applyAlignment="1">
      <alignment horizontal="center" vertical="center"/>
    </xf>
    <xf numFmtId="49" fontId="63" fillId="0" borderId="48" xfId="49" applyNumberFormat="1" applyFont="1" applyBorder="1" applyAlignment="1">
      <alignment horizontal="center" vertical="center"/>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4"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1" fillId="0" borderId="49" xfId="62" applyFont="1" applyBorder="1" applyAlignment="1">
      <alignment wrapText="1"/>
    </xf>
    <xf numFmtId="0" fontId="61" fillId="0" borderId="49" xfId="62" applyFont="1" applyBorder="1"/>
    <xf numFmtId="0" fontId="61" fillId="25" borderId="49" xfId="62" applyFont="1" applyFill="1" applyBorder="1"/>
    <xf numFmtId="10" fontId="61" fillId="25" borderId="49" xfId="62" applyNumberFormat="1" applyFont="1" applyFill="1" applyBorder="1"/>
    <xf numFmtId="10" fontId="36" fillId="25" borderId="49" xfId="67" applyNumberFormat="1" applyFont="1" applyFill="1" applyBorder="1" applyAlignment="1">
      <alignment vertical="center"/>
    </xf>
    <xf numFmtId="0" fontId="61" fillId="0" borderId="52" xfId="62" applyFont="1" applyFill="1" applyBorder="1"/>
    <xf numFmtId="10" fontId="61" fillId="0" borderId="52" xfId="62" applyNumberFormat="1" applyFont="1" applyFill="1" applyBorder="1"/>
    <xf numFmtId="3" fontId="7" fillId="25" borderId="49" xfId="67" applyNumberFormat="1" applyFont="1" applyFill="1" applyBorder="1" applyAlignment="1">
      <alignment horizontal="right" vertical="center"/>
    </xf>
    <xf numFmtId="167" fontId="36" fillId="25" borderId="49"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2" applyFont="1" applyFill="1" applyAlignment="1">
      <alignment horizontal="center"/>
    </xf>
    <xf numFmtId="0" fontId="7" fillId="0" borderId="49" xfId="1" applyFont="1" applyBorder="1" applyAlignment="1">
      <alignment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4" fillId="0" borderId="49" xfId="1" applyFont="1" applyBorder="1" applyAlignment="1">
      <alignment horizontal="center" vertical="center"/>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9" xfId="1" applyFont="1" applyBorder="1" applyAlignment="1">
      <alignment vertical="center" wrapText="1"/>
    </xf>
    <xf numFmtId="0" fontId="11" fillId="0" borderId="49" xfId="2" applyFont="1" applyFill="1" applyBorder="1" applyAlignment="1">
      <alignment vertical="center" wrapText="1"/>
    </xf>
    <xf numFmtId="2" fontId="40" fillId="0" borderId="35" xfId="2" applyNumberFormat="1" applyFont="1" applyFill="1" applyBorder="1" applyAlignment="1">
      <alignment horizontal="justify" vertical="top" wrapText="1"/>
    </xf>
    <xf numFmtId="175" fontId="11" fillId="0" borderId="49" xfId="2" applyNumberFormat="1" applyFont="1" applyFill="1" applyBorder="1" applyAlignment="1">
      <alignment horizontal="center" vertical="center" wrapText="1"/>
    </xf>
    <xf numFmtId="167" fontId="69" fillId="0" borderId="0" xfId="67" applyNumberFormat="1" applyFont="1" applyFill="1" applyBorder="1" applyAlignment="1">
      <alignment horizontal="center" vertical="center"/>
    </xf>
    <xf numFmtId="0" fontId="70" fillId="0" borderId="0" xfId="50" applyFont="1"/>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68" fillId="0" borderId="0" xfId="1" applyFont="1" applyAlignment="1">
      <alignment horizontal="center" vertical="center" wrapText="1"/>
    </xf>
    <xf numFmtId="0" fontId="63" fillId="0" borderId="51" xfId="67" applyFont="1" applyFill="1" applyBorder="1" applyAlignment="1">
      <alignment horizontal="center" vertical="center" wrapText="1"/>
    </xf>
    <xf numFmtId="0" fontId="63" fillId="0" borderId="52" xfId="67" applyFont="1" applyFill="1" applyBorder="1" applyAlignment="1">
      <alignment horizontal="center" vertical="center" wrapText="1"/>
    </xf>
    <xf numFmtId="0" fontId="63" fillId="0" borderId="53" xfId="67" applyFont="1" applyFill="1" applyBorder="1" applyAlignment="1">
      <alignment horizontal="center" vertical="center" wrapText="1"/>
    </xf>
    <xf numFmtId="3" fontId="63" fillId="0" borderId="51" xfId="67" applyNumberFormat="1" applyFont="1" applyFill="1" applyBorder="1" applyAlignment="1">
      <alignment horizontal="center" vertical="center"/>
    </xf>
    <xf numFmtId="3" fontId="63" fillId="0" borderId="53" xfId="67" applyNumberFormat="1" applyFont="1" applyFill="1" applyBorder="1" applyAlignment="1">
      <alignment horizontal="center" vertical="center"/>
    </xf>
    <xf numFmtId="0" fontId="63" fillId="0" borderId="51" xfId="67" applyFont="1" applyFill="1" applyBorder="1" applyAlignment="1">
      <alignment horizontal="center" vertical="center"/>
    </xf>
    <xf numFmtId="0" fontId="63" fillId="0" borderId="52" xfId="67" applyFont="1" applyFill="1" applyBorder="1" applyAlignment="1">
      <alignment horizontal="center" vertical="center"/>
    </xf>
    <xf numFmtId="0" fontId="63" fillId="0" borderId="53" xfId="67" applyFont="1" applyFill="1" applyBorder="1" applyAlignment="1">
      <alignment horizontal="center" vertical="center"/>
    </xf>
    <xf numFmtId="0" fontId="58" fillId="0" borderId="0" xfId="67" applyFont="1" applyFill="1" applyAlignment="1">
      <alignment horizontal="left" vertical="center" wrapText="1"/>
    </xf>
    <xf numFmtId="4" fontId="63" fillId="0" borderId="51" xfId="67" applyNumberFormat="1" applyFont="1" applyFill="1" applyBorder="1" applyAlignment="1">
      <alignment horizontal="center" vertical="center"/>
    </xf>
    <xf numFmtId="4" fontId="63"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42" fillId="0" borderId="63" xfId="2" applyFont="1" applyFill="1" applyBorder="1" applyAlignment="1">
      <alignment horizontal="center" vertical="center" wrapText="1"/>
    </xf>
    <xf numFmtId="0" fontId="42" fillId="0" borderId="65" xfId="2" applyFont="1" applyFill="1" applyBorder="1" applyAlignment="1">
      <alignment horizontal="center" vertical="center" wrapText="1"/>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0" fontId="11" fillId="0" borderId="1" xfId="2" applyFont="1" applyFill="1" applyBorder="1" applyAlignment="1">
      <alignment horizontal="center" vertical="center"/>
    </xf>
    <xf numFmtId="1" fontId="63" fillId="0" borderId="61" xfId="49" applyNumberFormat="1" applyFont="1" applyBorder="1" applyAlignment="1">
      <alignment horizontal="center" vertical="center"/>
    </xf>
    <xf numFmtId="49" fontId="63" fillId="0" borderId="61" xfId="49" applyNumberFormat="1" applyFont="1" applyBorder="1" applyAlignment="1">
      <alignment horizontal="center" vertical="center"/>
    </xf>
    <xf numFmtId="49" fontId="63" fillId="0" borderId="1" xfId="49" applyNumberFormat="1" applyFont="1" applyBorder="1" applyAlignment="1">
      <alignment horizontal="center" vertical="center"/>
    </xf>
    <xf numFmtId="176" fontId="63" fillId="0" borderId="1" xfId="49" applyNumberFormat="1" applyFont="1" applyBorder="1" applyAlignment="1">
      <alignment horizontal="center" vertical="center"/>
    </xf>
    <xf numFmtId="1" fontId="63" fillId="0" borderId="1" xfId="49" applyNumberFormat="1" applyFont="1" applyBorder="1" applyAlignment="1">
      <alignment horizontal="center" vertical="center"/>
    </xf>
    <xf numFmtId="49" fontId="63" fillId="0" borderId="1" xfId="49" applyNumberFormat="1" applyFont="1" applyBorder="1" applyAlignment="1">
      <alignment horizontal="center" vertical="center" wrapText="1"/>
    </xf>
    <xf numFmtId="167" fontId="63" fillId="0" borderId="1" xfId="49" applyNumberFormat="1" applyFont="1" applyBorder="1" applyAlignment="1">
      <alignment horizontal="center" vertical="center"/>
    </xf>
    <xf numFmtId="49" fontId="63" fillId="0" borderId="47" xfId="49" applyNumberFormat="1" applyFont="1" applyBorder="1" applyAlignment="1">
      <alignment horizontal="center" vertical="center" wrapText="1"/>
    </xf>
    <xf numFmtId="1" fontId="63" fillId="0" borderId="1" xfId="49" applyNumberFormat="1" applyFont="1" applyBorder="1" applyAlignment="1">
      <alignment horizontal="center" vertical="center" wrapText="1"/>
    </xf>
    <xf numFmtId="14" fontId="63" fillId="0" borderId="1" xfId="49" applyNumberFormat="1" applyFont="1" applyBorder="1" applyAlignment="1">
      <alignment horizontal="center" vertical="center"/>
    </xf>
    <xf numFmtId="14" fontId="63" fillId="0" borderId="45" xfId="49" applyNumberFormat="1" applyFont="1" applyBorder="1" applyAlignment="1">
      <alignment horizontal="center" vertical="center" wrapText="1"/>
    </xf>
    <xf numFmtId="0" fontId="63" fillId="0" borderId="0" xfId="49" applyFont="1"/>
    <xf numFmtId="176" fontId="63" fillId="0" borderId="61" xfId="49" applyNumberFormat="1" applyFont="1" applyBorder="1" applyAlignment="1">
      <alignment horizontal="center" vertical="center"/>
    </xf>
    <xf numFmtId="49" fontId="63" fillId="0" borderId="61" xfId="49" applyNumberFormat="1" applyFont="1" applyBorder="1" applyAlignment="1">
      <alignment horizontal="center" vertical="center" wrapText="1"/>
    </xf>
    <xf numFmtId="167" fontId="63" fillId="0" borderId="61" xfId="49" applyNumberFormat="1" applyFont="1" applyBorder="1" applyAlignment="1">
      <alignment horizontal="center" vertical="center"/>
    </xf>
    <xf numFmtId="1" fontId="63" fillId="0" borderId="61" xfId="49" applyNumberFormat="1" applyFont="1" applyBorder="1" applyAlignment="1">
      <alignment horizontal="center" vertical="center" wrapText="1"/>
    </xf>
    <xf numFmtId="14" fontId="63" fillId="0" borderId="61" xfId="49" applyNumberFormat="1" applyFont="1" applyBorder="1" applyAlignment="1">
      <alignment horizontal="center" vertical="center"/>
    </xf>
    <xf numFmtId="14" fontId="63" fillId="0" borderId="61" xfId="49" applyNumberFormat="1" applyFont="1" applyBorder="1" applyAlignment="1">
      <alignment horizontal="center" vertical="center" wrapText="1"/>
    </xf>
    <xf numFmtId="176" fontId="63" fillId="0" borderId="48" xfId="49" applyNumberFormat="1" applyFont="1" applyBorder="1" applyAlignment="1">
      <alignment horizontal="center" vertical="center"/>
    </xf>
    <xf numFmtId="167" fontId="63" fillId="0" borderId="48" xfId="49" applyNumberFormat="1" applyFont="1" applyBorder="1" applyAlignment="1">
      <alignment horizontal="center" vertical="center"/>
    </xf>
    <xf numFmtId="14" fontId="63" fillId="0" borderId="48" xfId="49" applyNumberFormat="1" applyFont="1" applyBorder="1" applyAlignment="1">
      <alignment horizontal="center" vertical="center"/>
    </xf>
    <xf numFmtId="14" fontId="63" fillId="0" borderId="48" xfId="49" applyNumberFormat="1" applyFont="1" applyBorder="1" applyAlignment="1">
      <alignment horizontal="center" vertical="center" wrapText="1"/>
    </xf>
    <xf numFmtId="167" fontId="36" fillId="0" borderId="0" xfId="49" applyNumberFormat="1" applyFont="1"/>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4536"/>
        <c:axId val="474376496"/>
      </c:lineChart>
      <c:catAx>
        <c:axId val="47437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6496"/>
        <c:crosses val="autoZero"/>
        <c:auto val="1"/>
        <c:lblAlgn val="ctr"/>
        <c:lblOffset val="100"/>
        <c:noMultiLvlLbl val="0"/>
      </c:catAx>
      <c:valAx>
        <c:axId val="474376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4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5320"/>
        <c:axId val="474373752"/>
      </c:lineChart>
      <c:catAx>
        <c:axId val="474375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752"/>
        <c:crosses val="autoZero"/>
        <c:auto val="1"/>
        <c:lblAlgn val="ctr"/>
        <c:lblOffset val="100"/>
        <c:noMultiLvlLbl val="0"/>
      </c:catAx>
      <c:valAx>
        <c:axId val="474373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5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8214-4330-BA13-5E9E30A5529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8214-4330-BA13-5E9E30A55290}"/>
            </c:ext>
          </c:extLst>
        </c:ser>
        <c:dLbls>
          <c:showLegendKey val="0"/>
          <c:showVal val="0"/>
          <c:showCatName val="0"/>
          <c:showSerName val="0"/>
          <c:showPercent val="0"/>
          <c:showBubbleSize val="0"/>
        </c:dLbls>
        <c:smooth val="0"/>
        <c:axId val="474372184"/>
        <c:axId val="474371008"/>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008"/>
        <c:crosses val="autoZero"/>
        <c:auto val="1"/>
        <c:lblAlgn val="ctr"/>
        <c:lblOffset val="100"/>
        <c:noMultiLvlLbl val="0"/>
      </c:catAx>
      <c:valAx>
        <c:axId val="474371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80" zoomScaleSheetLayoutView="80" workbookViewId="0">
      <selection activeCell="A5" sqref="A5:C5"/>
    </sheetView>
  </sheetViews>
  <sheetFormatPr defaultColWidth="9.109375" defaultRowHeight="14.4" x14ac:dyDescent="0.3"/>
  <cols>
    <col min="1" max="1" width="6.109375" style="228" customWidth="1"/>
    <col min="2" max="2" width="53.5546875" style="228" customWidth="1"/>
    <col min="3" max="3" width="91.44140625" style="228" customWidth="1"/>
    <col min="4" max="4" width="12" style="228" customWidth="1"/>
    <col min="5" max="5" width="14.44140625" style="228" customWidth="1"/>
    <col min="6" max="6" width="36.5546875" style="228" customWidth="1"/>
    <col min="7" max="7" width="20" style="228" customWidth="1"/>
    <col min="8" max="8" width="25.5546875" style="228" customWidth="1"/>
    <col min="9" max="9" width="16.44140625" style="228" customWidth="1"/>
    <col min="10" max="16384" width="9.109375" style="228"/>
  </cols>
  <sheetData>
    <row r="1" spans="1:22" s="15" customFormat="1" ht="18.75" customHeight="1" x14ac:dyDescent="0.25">
      <c r="A1" s="210"/>
      <c r="C1" s="211" t="s">
        <v>66</v>
      </c>
    </row>
    <row r="2" spans="1:22" s="15" customFormat="1" ht="18.75" customHeight="1" x14ac:dyDescent="0.35">
      <c r="A2" s="210"/>
      <c r="C2" s="212" t="s">
        <v>8</v>
      </c>
    </row>
    <row r="3" spans="1:22" s="15" customFormat="1" ht="18" x14ac:dyDescent="0.35">
      <c r="A3" s="213"/>
      <c r="C3" s="212" t="s">
        <v>65</v>
      </c>
    </row>
    <row r="4" spans="1:22" s="15" customFormat="1" ht="18" x14ac:dyDescent="0.35">
      <c r="A4" s="213"/>
      <c r="H4" s="212"/>
    </row>
    <row r="5" spans="1:22" s="15" customFormat="1" ht="15.6" x14ac:dyDescent="0.3">
      <c r="A5" s="321" t="s">
        <v>573</v>
      </c>
      <c r="B5" s="321"/>
      <c r="C5" s="321"/>
      <c r="D5" s="146"/>
      <c r="E5" s="146"/>
      <c r="F5" s="146"/>
      <c r="G5" s="146"/>
      <c r="H5" s="146"/>
      <c r="I5" s="146"/>
      <c r="J5" s="146"/>
    </row>
    <row r="6" spans="1:22" s="15" customFormat="1" ht="18" x14ac:dyDescent="0.35">
      <c r="A6" s="213"/>
      <c r="H6" s="212"/>
    </row>
    <row r="7" spans="1:22" s="15" customFormat="1" ht="17.399999999999999" x14ac:dyDescent="0.25">
      <c r="A7" s="325" t="s">
        <v>7</v>
      </c>
      <c r="B7" s="325"/>
      <c r="C7" s="325"/>
      <c r="D7" s="214"/>
      <c r="E7" s="214"/>
      <c r="F7" s="214"/>
      <c r="G7" s="214"/>
      <c r="H7" s="214"/>
      <c r="I7" s="214"/>
      <c r="J7" s="214"/>
      <c r="K7" s="214"/>
      <c r="L7" s="214"/>
      <c r="M7" s="214"/>
      <c r="N7" s="214"/>
      <c r="O7" s="214"/>
      <c r="P7" s="214"/>
      <c r="Q7" s="214"/>
      <c r="R7" s="214"/>
      <c r="S7" s="214"/>
      <c r="T7" s="214"/>
      <c r="U7" s="214"/>
      <c r="V7" s="214"/>
    </row>
    <row r="8" spans="1:22" s="15" customFormat="1" ht="17.399999999999999" x14ac:dyDescent="0.25">
      <c r="A8" s="215"/>
      <c r="B8" s="215"/>
      <c r="C8" s="215"/>
      <c r="D8" s="215"/>
      <c r="E8" s="215"/>
      <c r="F8" s="215"/>
      <c r="G8" s="215"/>
      <c r="H8" s="215"/>
      <c r="I8" s="214"/>
      <c r="J8" s="214"/>
      <c r="K8" s="214"/>
      <c r="L8" s="214"/>
      <c r="M8" s="214"/>
      <c r="N8" s="214"/>
      <c r="O8" s="214"/>
      <c r="P8" s="214"/>
      <c r="Q8" s="214"/>
      <c r="R8" s="214"/>
      <c r="S8" s="214"/>
      <c r="T8" s="214"/>
      <c r="U8" s="214"/>
      <c r="V8" s="214"/>
    </row>
    <row r="9" spans="1:22" s="15" customFormat="1" ht="17.399999999999999" x14ac:dyDescent="0.25">
      <c r="A9" s="326" t="s">
        <v>570</v>
      </c>
      <c r="B9" s="326"/>
      <c r="C9" s="326"/>
      <c r="D9" s="216"/>
      <c r="E9" s="216"/>
      <c r="F9" s="216"/>
      <c r="G9" s="216"/>
      <c r="H9" s="216"/>
      <c r="I9" s="214"/>
      <c r="J9" s="214"/>
      <c r="K9" s="214"/>
      <c r="L9" s="214"/>
      <c r="M9" s="214"/>
      <c r="N9" s="214"/>
      <c r="O9" s="214"/>
      <c r="P9" s="214"/>
      <c r="Q9" s="214"/>
      <c r="R9" s="214"/>
      <c r="S9" s="214"/>
      <c r="T9" s="214"/>
      <c r="U9" s="214"/>
      <c r="V9" s="214"/>
    </row>
    <row r="10" spans="1:22" s="15" customFormat="1" ht="17.399999999999999" x14ac:dyDescent="0.25">
      <c r="A10" s="322" t="s">
        <v>6</v>
      </c>
      <c r="B10" s="322"/>
      <c r="C10" s="322"/>
      <c r="D10" s="217"/>
      <c r="E10" s="217"/>
      <c r="F10" s="217"/>
      <c r="G10" s="217"/>
      <c r="H10" s="217"/>
      <c r="I10" s="214"/>
      <c r="J10" s="214"/>
      <c r="K10" s="214"/>
      <c r="L10" s="214"/>
      <c r="M10" s="214"/>
      <c r="N10" s="214"/>
      <c r="O10" s="214"/>
      <c r="P10" s="214"/>
      <c r="Q10" s="214"/>
      <c r="R10" s="214"/>
      <c r="S10" s="214"/>
      <c r="T10" s="214"/>
      <c r="U10" s="214"/>
      <c r="V10" s="214"/>
    </row>
    <row r="11" spans="1:22" s="15" customFormat="1" ht="17.399999999999999" x14ac:dyDescent="0.25">
      <c r="A11" s="215"/>
      <c r="B11" s="215"/>
      <c r="C11" s="215"/>
      <c r="D11" s="215"/>
      <c r="E11" s="215"/>
      <c r="F11" s="215"/>
      <c r="G11" s="215"/>
      <c r="H11" s="215"/>
      <c r="I11" s="214"/>
      <c r="J11" s="214"/>
      <c r="K11" s="214"/>
      <c r="L11" s="214"/>
      <c r="M11" s="214"/>
      <c r="N11" s="214"/>
      <c r="O11" s="214"/>
      <c r="P11" s="214"/>
      <c r="Q11" s="214"/>
      <c r="R11" s="214"/>
      <c r="S11" s="214"/>
      <c r="T11" s="214"/>
      <c r="U11" s="214"/>
      <c r="V11" s="214"/>
    </row>
    <row r="12" spans="1:22" s="15" customFormat="1" ht="17.399999999999999" x14ac:dyDescent="0.25">
      <c r="A12" s="324" t="s">
        <v>561</v>
      </c>
      <c r="B12" s="324"/>
      <c r="C12" s="324"/>
      <c r="D12" s="216"/>
      <c r="E12" s="216"/>
      <c r="F12" s="216"/>
      <c r="G12" s="216"/>
      <c r="H12" s="216"/>
      <c r="I12" s="214"/>
      <c r="J12" s="214"/>
      <c r="K12" s="214"/>
      <c r="L12" s="214"/>
      <c r="M12" s="214"/>
      <c r="N12" s="214"/>
      <c r="O12" s="214"/>
      <c r="P12" s="214"/>
      <c r="Q12" s="214"/>
      <c r="R12" s="214"/>
      <c r="S12" s="214"/>
      <c r="T12" s="214"/>
      <c r="U12" s="214"/>
      <c r="V12" s="214"/>
    </row>
    <row r="13" spans="1:22" s="15" customFormat="1" ht="17.399999999999999" x14ac:dyDescent="0.25">
      <c r="A13" s="322" t="s">
        <v>5</v>
      </c>
      <c r="B13" s="322"/>
      <c r="C13" s="322"/>
      <c r="D13" s="217"/>
      <c r="E13" s="217"/>
      <c r="F13" s="217"/>
      <c r="G13" s="217"/>
      <c r="H13" s="217"/>
      <c r="I13" s="214"/>
      <c r="J13" s="214"/>
      <c r="K13" s="214"/>
      <c r="L13" s="214"/>
      <c r="M13" s="214"/>
      <c r="N13" s="214"/>
      <c r="O13" s="214"/>
      <c r="P13" s="214"/>
      <c r="Q13" s="214"/>
      <c r="R13" s="214"/>
      <c r="S13" s="214"/>
      <c r="T13" s="214"/>
      <c r="U13" s="214"/>
      <c r="V13" s="214"/>
    </row>
    <row r="14" spans="1:22" s="218" customFormat="1" ht="15.75" customHeight="1"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row>
    <row r="15" spans="1:22" s="219" customFormat="1" ht="109.5" customHeight="1" x14ac:dyDescent="0.25">
      <c r="A15" s="327" t="s">
        <v>563</v>
      </c>
      <c r="B15" s="327"/>
      <c r="C15" s="327"/>
      <c r="D15" s="216"/>
      <c r="E15" s="216"/>
      <c r="F15" s="216"/>
      <c r="G15" s="216"/>
      <c r="H15" s="216"/>
      <c r="I15" s="216"/>
      <c r="J15" s="216"/>
      <c r="K15" s="216"/>
      <c r="L15" s="216"/>
      <c r="M15" s="216"/>
      <c r="N15" s="216"/>
      <c r="O15" s="216"/>
      <c r="P15" s="216"/>
      <c r="Q15" s="216"/>
      <c r="R15" s="216"/>
      <c r="S15" s="216"/>
      <c r="T15" s="216"/>
      <c r="U15" s="216"/>
      <c r="V15" s="216"/>
    </row>
    <row r="16" spans="1:22" s="219" customFormat="1" ht="15" customHeight="1" x14ac:dyDescent="0.25">
      <c r="A16" s="322" t="s">
        <v>4</v>
      </c>
      <c r="B16" s="322"/>
      <c r="C16" s="322"/>
      <c r="D16" s="217"/>
      <c r="E16" s="217"/>
      <c r="F16" s="217"/>
      <c r="G16" s="217"/>
      <c r="H16" s="217"/>
      <c r="I16" s="217"/>
      <c r="J16" s="217"/>
      <c r="K16" s="217"/>
      <c r="L16" s="217"/>
      <c r="M16" s="217"/>
      <c r="N16" s="217"/>
      <c r="O16" s="217"/>
      <c r="P16" s="217"/>
      <c r="Q16" s="217"/>
      <c r="R16" s="217"/>
      <c r="S16" s="217"/>
      <c r="T16" s="217"/>
      <c r="U16" s="217"/>
      <c r="V16" s="217"/>
    </row>
    <row r="17" spans="1:22" s="219" customFormat="1" ht="15" customHeight="1" x14ac:dyDescent="0.25">
      <c r="A17" s="220"/>
      <c r="B17" s="220"/>
      <c r="C17" s="220"/>
      <c r="D17" s="220"/>
      <c r="E17" s="220"/>
      <c r="F17" s="220"/>
      <c r="G17" s="220"/>
      <c r="H17" s="220"/>
      <c r="I17" s="220"/>
      <c r="J17" s="220"/>
      <c r="K17" s="220"/>
      <c r="L17" s="220"/>
      <c r="M17" s="220"/>
      <c r="N17" s="220"/>
      <c r="O17" s="220"/>
      <c r="P17" s="220"/>
      <c r="Q17" s="220"/>
      <c r="R17" s="220"/>
      <c r="S17" s="220"/>
    </row>
    <row r="18" spans="1:22" s="219" customFormat="1" ht="15" customHeight="1" x14ac:dyDescent="0.25">
      <c r="A18" s="323" t="s">
        <v>509</v>
      </c>
      <c r="B18" s="324"/>
      <c r="C18" s="324"/>
      <c r="D18" s="221"/>
      <c r="E18" s="221"/>
      <c r="F18" s="221"/>
      <c r="G18" s="221"/>
      <c r="H18" s="221"/>
      <c r="I18" s="221"/>
      <c r="J18" s="221"/>
      <c r="K18" s="221"/>
      <c r="L18" s="221"/>
      <c r="M18" s="221"/>
      <c r="N18" s="221"/>
      <c r="O18" s="221"/>
      <c r="P18" s="221"/>
      <c r="Q18" s="221"/>
      <c r="R18" s="221"/>
      <c r="S18" s="221"/>
      <c r="T18" s="221"/>
      <c r="U18" s="221"/>
      <c r="V18" s="221"/>
    </row>
    <row r="19" spans="1:22" s="219" customFormat="1" ht="15" customHeight="1" x14ac:dyDescent="0.25">
      <c r="A19" s="217"/>
      <c r="B19" s="217"/>
      <c r="C19" s="217"/>
      <c r="D19" s="217"/>
      <c r="E19" s="217"/>
      <c r="F19" s="217"/>
      <c r="G19" s="217"/>
      <c r="H19" s="217"/>
      <c r="I19" s="220"/>
      <c r="J19" s="220"/>
      <c r="K19" s="220"/>
      <c r="L19" s="220"/>
      <c r="M19" s="220"/>
      <c r="N19" s="220"/>
      <c r="O19" s="220"/>
      <c r="P19" s="220"/>
      <c r="Q19" s="220"/>
      <c r="R19" s="220"/>
      <c r="S19" s="220"/>
    </row>
    <row r="20" spans="1:22" s="219" customFormat="1" ht="39.75" customHeight="1" x14ac:dyDescent="0.25">
      <c r="A20" s="30" t="s">
        <v>3</v>
      </c>
      <c r="B20" s="222" t="s">
        <v>64</v>
      </c>
      <c r="C20" s="223" t="s">
        <v>63</v>
      </c>
      <c r="D20" s="224"/>
      <c r="E20" s="224"/>
      <c r="F20" s="224"/>
      <c r="G20" s="224"/>
      <c r="H20" s="224"/>
      <c r="I20" s="209"/>
      <c r="J20" s="209"/>
      <c r="K20" s="209"/>
      <c r="L20" s="209"/>
      <c r="M20" s="209"/>
      <c r="N20" s="209"/>
      <c r="O20" s="209"/>
      <c r="P20" s="209"/>
      <c r="Q20" s="209"/>
      <c r="R20" s="209"/>
      <c r="S20" s="209"/>
      <c r="T20" s="225"/>
      <c r="U20" s="225"/>
      <c r="V20" s="225"/>
    </row>
    <row r="21" spans="1:22" s="219" customFormat="1" ht="16.5" customHeight="1" x14ac:dyDescent="0.25">
      <c r="A21" s="223">
        <v>1</v>
      </c>
      <c r="B21" s="222">
        <v>2</v>
      </c>
      <c r="C21" s="223">
        <v>3</v>
      </c>
      <c r="D21" s="224"/>
      <c r="E21" s="224"/>
      <c r="F21" s="224"/>
      <c r="G21" s="224"/>
      <c r="H21" s="224"/>
      <c r="I21" s="209"/>
      <c r="J21" s="209"/>
      <c r="K21" s="209"/>
      <c r="L21" s="209"/>
      <c r="M21" s="209"/>
      <c r="N21" s="209"/>
      <c r="O21" s="209"/>
      <c r="P21" s="209"/>
      <c r="Q21" s="209"/>
      <c r="R21" s="209"/>
      <c r="S21" s="209"/>
      <c r="T21" s="225"/>
      <c r="U21" s="225"/>
      <c r="V21" s="225"/>
    </row>
    <row r="22" spans="1:22" s="219" customFormat="1" ht="39" customHeight="1" x14ac:dyDescent="0.25">
      <c r="A22" s="23" t="s">
        <v>62</v>
      </c>
      <c r="B22" s="226" t="s">
        <v>345</v>
      </c>
      <c r="C22" s="143" t="s">
        <v>542</v>
      </c>
      <c r="D22" s="224"/>
      <c r="E22" s="224"/>
      <c r="F22" s="224"/>
      <c r="G22" s="224"/>
      <c r="H22" s="224"/>
      <c r="I22" s="209"/>
      <c r="J22" s="209"/>
      <c r="K22" s="209"/>
      <c r="L22" s="209"/>
      <c r="M22" s="209"/>
      <c r="N22" s="209"/>
      <c r="O22" s="209"/>
      <c r="P22" s="209"/>
      <c r="Q22" s="209"/>
      <c r="R22" s="209"/>
      <c r="S22" s="209"/>
      <c r="T22" s="225"/>
      <c r="U22" s="225"/>
      <c r="V22" s="225"/>
    </row>
    <row r="23" spans="1:22" s="219" customFormat="1" ht="41.25" customHeight="1" x14ac:dyDescent="0.25">
      <c r="A23" s="23" t="s">
        <v>61</v>
      </c>
      <c r="B23" s="31" t="s">
        <v>545</v>
      </c>
      <c r="C23" s="143" t="s">
        <v>544</v>
      </c>
      <c r="D23" s="224"/>
      <c r="E23" s="224"/>
      <c r="F23" s="224"/>
      <c r="G23" s="224"/>
      <c r="H23" s="224"/>
      <c r="I23" s="209"/>
      <c r="J23" s="209"/>
      <c r="K23" s="209"/>
      <c r="L23" s="209"/>
      <c r="M23" s="209"/>
      <c r="N23" s="209"/>
      <c r="O23" s="209"/>
      <c r="P23" s="209"/>
      <c r="Q23" s="209"/>
      <c r="R23" s="209"/>
      <c r="S23" s="209"/>
      <c r="T23" s="225"/>
      <c r="U23" s="225"/>
      <c r="V23" s="225"/>
    </row>
    <row r="24" spans="1:22" s="219" customFormat="1" ht="22.5" customHeight="1" x14ac:dyDescent="0.25">
      <c r="A24" s="318"/>
      <c r="B24" s="319"/>
      <c r="C24" s="320"/>
      <c r="D24" s="224"/>
      <c r="E24" s="224"/>
      <c r="F24" s="224"/>
      <c r="G24" s="224"/>
      <c r="H24" s="224"/>
      <c r="I24" s="209"/>
      <c r="J24" s="209"/>
      <c r="K24" s="209"/>
      <c r="L24" s="209"/>
      <c r="M24" s="209"/>
      <c r="N24" s="209"/>
      <c r="O24" s="209"/>
      <c r="P24" s="209"/>
      <c r="Q24" s="209"/>
      <c r="R24" s="209"/>
      <c r="S24" s="209"/>
      <c r="T24" s="225"/>
      <c r="U24" s="225"/>
      <c r="V24" s="225"/>
    </row>
    <row r="25" spans="1:22" s="219" customFormat="1" ht="58.5" customHeight="1" x14ac:dyDescent="0.25">
      <c r="A25" s="23" t="s">
        <v>60</v>
      </c>
      <c r="B25" s="143" t="s">
        <v>458</v>
      </c>
      <c r="C25" s="30" t="s">
        <v>541</v>
      </c>
      <c r="D25" s="224"/>
      <c r="E25" s="224"/>
      <c r="F25" s="224"/>
      <c r="G25" s="224"/>
      <c r="H25" s="209"/>
      <c r="I25" s="209"/>
      <c r="J25" s="209"/>
      <c r="K25" s="209"/>
      <c r="L25" s="209"/>
      <c r="M25" s="209"/>
      <c r="N25" s="209"/>
      <c r="O25" s="209"/>
      <c r="P25" s="209"/>
      <c r="Q25" s="209"/>
      <c r="R25" s="209"/>
      <c r="S25" s="225"/>
      <c r="T25" s="225"/>
      <c r="U25" s="225"/>
      <c r="V25" s="225"/>
    </row>
    <row r="26" spans="1:22" s="219" customFormat="1" ht="42.75" customHeight="1" x14ac:dyDescent="0.25">
      <c r="A26" s="23" t="s">
        <v>59</v>
      </c>
      <c r="B26" s="143" t="s">
        <v>72</v>
      </c>
      <c r="C26" s="30" t="s">
        <v>527</v>
      </c>
      <c r="D26" s="224"/>
      <c r="E26" s="224"/>
      <c r="F26" s="224"/>
      <c r="G26" s="224"/>
      <c r="H26" s="209"/>
      <c r="I26" s="209"/>
      <c r="J26" s="209"/>
      <c r="K26" s="209"/>
      <c r="L26" s="209"/>
      <c r="M26" s="209"/>
      <c r="N26" s="209"/>
      <c r="O26" s="209"/>
      <c r="P26" s="209"/>
      <c r="Q26" s="209"/>
      <c r="R26" s="209"/>
      <c r="S26" s="225"/>
      <c r="T26" s="225"/>
      <c r="U26" s="225"/>
      <c r="V26" s="225"/>
    </row>
    <row r="27" spans="1:22" s="219" customFormat="1" ht="51.75" customHeight="1" x14ac:dyDescent="0.25">
      <c r="A27" s="23" t="s">
        <v>57</v>
      </c>
      <c r="B27" s="143" t="s">
        <v>71</v>
      </c>
      <c r="C27" s="30" t="s">
        <v>551</v>
      </c>
      <c r="D27" s="224"/>
      <c r="E27" s="224"/>
      <c r="F27" s="224"/>
      <c r="G27" s="224"/>
      <c r="H27" s="209"/>
      <c r="I27" s="209"/>
      <c r="J27" s="209"/>
      <c r="K27" s="209"/>
      <c r="L27" s="209"/>
      <c r="M27" s="209"/>
      <c r="N27" s="209"/>
      <c r="O27" s="209"/>
      <c r="P27" s="209"/>
      <c r="Q27" s="209"/>
      <c r="R27" s="209"/>
      <c r="S27" s="225"/>
      <c r="T27" s="225"/>
      <c r="U27" s="225"/>
      <c r="V27" s="225"/>
    </row>
    <row r="28" spans="1:22" s="219" customFormat="1" ht="42.75" customHeight="1" x14ac:dyDescent="0.25">
      <c r="A28" s="23" t="s">
        <v>56</v>
      </c>
      <c r="B28" s="143" t="s">
        <v>459</v>
      </c>
      <c r="C28" s="30" t="s">
        <v>528</v>
      </c>
      <c r="D28" s="224"/>
      <c r="E28" s="224"/>
      <c r="F28" s="224"/>
      <c r="G28" s="224"/>
      <c r="H28" s="209"/>
      <c r="I28" s="209"/>
      <c r="J28" s="209"/>
      <c r="K28" s="209"/>
      <c r="L28" s="209"/>
      <c r="M28" s="209"/>
      <c r="N28" s="209"/>
      <c r="O28" s="209"/>
      <c r="P28" s="209"/>
      <c r="Q28" s="209"/>
      <c r="R28" s="209"/>
      <c r="S28" s="225"/>
      <c r="T28" s="225"/>
      <c r="U28" s="225"/>
      <c r="V28" s="225"/>
    </row>
    <row r="29" spans="1:22" s="219" customFormat="1" ht="51.75" customHeight="1" x14ac:dyDescent="0.25">
      <c r="A29" s="23" t="s">
        <v>54</v>
      </c>
      <c r="B29" s="143" t="s">
        <v>460</v>
      </c>
      <c r="C29" s="30" t="s">
        <v>528</v>
      </c>
      <c r="D29" s="224"/>
      <c r="E29" s="224"/>
      <c r="F29" s="224"/>
      <c r="G29" s="224"/>
      <c r="H29" s="209"/>
      <c r="I29" s="209"/>
      <c r="J29" s="209"/>
      <c r="K29" s="209"/>
      <c r="L29" s="209"/>
      <c r="M29" s="209"/>
      <c r="N29" s="209"/>
      <c r="O29" s="209"/>
      <c r="P29" s="209"/>
      <c r="Q29" s="209"/>
      <c r="R29" s="209"/>
      <c r="S29" s="225"/>
      <c r="T29" s="225"/>
      <c r="U29" s="225"/>
      <c r="V29" s="225"/>
    </row>
    <row r="30" spans="1:22" s="219" customFormat="1" ht="51.75" customHeight="1" x14ac:dyDescent="0.25">
      <c r="A30" s="23" t="s">
        <v>52</v>
      </c>
      <c r="B30" s="143" t="s">
        <v>461</v>
      </c>
      <c r="C30" s="30" t="s">
        <v>528</v>
      </c>
      <c r="D30" s="224"/>
      <c r="E30" s="224"/>
      <c r="F30" s="224"/>
      <c r="G30" s="224"/>
      <c r="H30" s="209"/>
      <c r="I30" s="209"/>
      <c r="J30" s="209"/>
      <c r="K30" s="209"/>
      <c r="L30" s="209"/>
      <c r="M30" s="209"/>
      <c r="N30" s="209"/>
      <c r="O30" s="209"/>
      <c r="P30" s="209"/>
      <c r="Q30" s="209"/>
      <c r="R30" s="209"/>
      <c r="S30" s="225"/>
      <c r="T30" s="225"/>
      <c r="U30" s="225"/>
      <c r="V30" s="225"/>
    </row>
    <row r="31" spans="1:22" s="219" customFormat="1" ht="51.75" customHeight="1" x14ac:dyDescent="0.25">
      <c r="A31" s="23" t="s">
        <v>70</v>
      </c>
      <c r="B31" s="143" t="s">
        <v>462</v>
      </c>
      <c r="C31" s="30" t="s">
        <v>528</v>
      </c>
      <c r="D31" s="224"/>
      <c r="E31" s="224"/>
      <c r="F31" s="224"/>
      <c r="G31" s="224"/>
      <c r="H31" s="209"/>
      <c r="I31" s="209"/>
      <c r="J31" s="209"/>
      <c r="K31" s="209"/>
      <c r="L31" s="209"/>
      <c r="M31" s="209"/>
      <c r="N31" s="209"/>
      <c r="O31" s="209"/>
      <c r="P31" s="209"/>
      <c r="Q31" s="209"/>
      <c r="R31" s="209"/>
      <c r="S31" s="225"/>
      <c r="T31" s="225"/>
      <c r="U31" s="225"/>
      <c r="V31" s="225"/>
    </row>
    <row r="32" spans="1:22" s="219" customFormat="1" ht="51.75" customHeight="1" x14ac:dyDescent="0.25">
      <c r="A32" s="23" t="s">
        <v>68</v>
      </c>
      <c r="B32" s="143" t="s">
        <v>463</v>
      </c>
      <c r="C32" s="30" t="s">
        <v>528</v>
      </c>
      <c r="D32" s="224"/>
      <c r="E32" s="224"/>
      <c r="F32" s="224"/>
      <c r="G32" s="224"/>
      <c r="H32" s="209"/>
      <c r="I32" s="209"/>
      <c r="J32" s="209"/>
      <c r="K32" s="209"/>
      <c r="L32" s="209"/>
      <c r="M32" s="209"/>
      <c r="N32" s="209"/>
      <c r="O32" s="209"/>
      <c r="P32" s="209"/>
      <c r="Q32" s="209"/>
      <c r="R32" s="209"/>
      <c r="S32" s="225"/>
      <c r="T32" s="225"/>
      <c r="U32" s="225"/>
      <c r="V32" s="225"/>
    </row>
    <row r="33" spans="1:22" s="219" customFormat="1" ht="101.25" customHeight="1" x14ac:dyDescent="0.25">
      <c r="A33" s="23" t="s">
        <v>67</v>
      </c>
      <c r="B33" s="143" t="s">
        <v>464</v>
      </c>
      <c r="C33" s="30" t="s">
        <v>546</v>
      </c>
      <c r="D33" s="224"/>
      <c r="E33" s="224"/>
      <c r="F33" s="224"/>
      <c r="G33" s="224"/>
      <c r="H33" s="209"/>
      <c r="I33" s="209"/>
      <c r="J33" s="209"/>
      <c r="K33" s="209"/>
      <c r="L33" s="209"/>
      <c r="M33" s="209"/>
      <c r="N33" s="209"/>
      <c r="O33" s="209"/>
      <c r="P33" s="209"/>
      <c r="Q33" s="209"/>
      <c r="R33" s="209"/>
      <c r="S33" s="225"/>
      <c r="T33" s="225"/>
      <c r="U33" s="225"/>
      <c r="V33" s="225"/>
    </row>
    <row r="34" spans="1:22" ht="111" customHeight="1" x14ac:dyDescent="0.3">
      <c r="A34" s="23" t="s">
        <v>478</v>
      </c>
      <c r="B34" s="143" t="s">
        <v>465</v>
      </c>
      <c r="C34" s="30" t="s">
        <v>528</v>
      </c>
      <c r="D34" s="227"/>
      <c r="E34" s="227"/>
      <c r="F34" s="227"/>
      <c r="G34" s="227"/>
      <c r="H34" s="227"/>
      <c r="I34" s="227"/>
      <c r="J34" s="227"/>
      <c r="K34" s="227"/>
      <c r="L34" s="227"/>
      <c r="M34" s="227"/>
      <c r="N34" s="227"/>
      <c r="O34" s="227"/>
      <c r="P34" s="227"/>
      <c r="Q34" s="227"/>
      <c r="R34" s="227"/>
      <c r="S34" s="227"/>
      <c r="T34" s="227"/>
      <c r="U34" s="227"/>
      <c r="V34" s="227"/>
    </row>
    <row r="35" spans="1:22" ht="58.5" customHeight="1" x14ac:dyDescent="0.3">
      <c r="A35" s="23" t="s">
        <v>468</v>
      </c>
      <c r="B35" s="143" t="s">
        <v>69</v>
      </c>
      <c r="C35" s="30" t="s">
        <v>528</v>
      </c>
      <c r="D35" s="227"/>
      <c r="E35" s="227"/>
      <c r="F35" s="227"/>
      <c r="G35" s="227"/>
      <c r="H35" s="227"/>
      <c r="I35" s="227"/>
      <c r="J35" s="227"/>
      <c r="K35" s="227"/>
      <c r="L35" s="227"/>
      <c r="M35" s="227"/>
      <c r="N35" s="227"/>
      <c r="O35" s="227"/>
      <c r="P35" s="227"/>
      <c r="Q35" s="227"/>
      <c r="R35" s="227"/>
      <c r="S35" s="227"/>
      <c r="T35" s="227"/>
      <c r="U35" s="227"/>
      <c r="V35" s="227"/>
    </row>
    <row r="36" spans="1:22" ht="51.75" customHeight="1" x14ac:dyDescent="0.3">
      <c r="A36" s="23" t="s">
        <v>479</v>
      </c>
      <c r="B36" s="143" t="s">
        <v>466</v>
      </c>
      <c r="C36" s="30" t="s">
        <v>528</v>
      </c>
      <c r="D36" s="227"/>
      <c r="E36" s="227"/>
      <c r="F36" s="227"/>
      <c r="G36" s="227"/>
      <c r="H36" s="227"/>
      <c r="I36" s="227"/>
      <c r="J36" s="227"/>
      <c r="K36" s="227"/>
      <c r="L36" s="227"/>
      <c r="M36" s="227"/>
      <c r="N36" s="227"/>
      <c r="O36" s="227"/>
      <c r="P36" s="227"/>
      <c r="Q36" s="227"/>
      <c r="R36" s="227"/>
      <c r="S36" s="227"/>
      <c r="T36" s="227"/>
      <c r="U36" s="227"/>
      <c r="V36" s="227"/>
    </row>
    <row r="37" spans="1:22" ht="43.5" customHeight="1" x14ac:dyDescent="0.3">
      <c r="A37" s="23" t="s">
        <v>469</v>
      </c>
      <c r="B37" s="143" t="s">
        <v>467</v>
      </c>
      <c r="C37" s="30" t="s">
        <v>528</v>
      </c>
      <c r="D37" s="227"/>
      <c r="E37" s="227"/>
      <c r="F37" s="227"/>
      <c r="G37" s="227"/>
      <c r="H37" s="227"/>
      <c r="I37" s="227"/>
      <c r="J37" s="227"/>
      <c r="K37" s="227"/>
      <c r="L37" s="227"/>
      <c r="M37" s="227"/>
      <c r="N37" s="227"/>
      <c r="O37" s="227"/>
      <c r="P37" s="227"/>
      <c r="Q37" s="227"/>
      <c r="R37" s="227"/>
      <c r="S37" s="227"/>
      <c r="T37" s="227"/>
      <c r="U37" s="227"/>
      <c r="V37" s="227"/>
    </row>
    <row r="38" spans="1:22" ht="43.5" customHeight="1" x14ac:dyDescent="0.3">
      <c r="A38" s="23" t="s">
        <v>480</v>
      </c>
      <c r="B38" s="143" t="s">
        <v>226</v>
      </c>
      <c r="C38" s="30" t="s">
        <v>528</v>
      </c>
      <c r="D38" s="227"/>
      <c r="E38" s="227"/>
      <c r="F38" s="227"/>
      <c r="G38" s="227"/>
      <c r="H38" s="227"/>
      <c r="I38" s="227"/>
      <c r="J38" s="227"/>
      <c r="K38" s="227"/>
      <c r="L38" s="227"/>
      <c r="M38" s="227"/>
      <c r="N38" s="227"/>
      <c r="O38" s="227"/>
      <c r="P38" s="227"/>
      <c r="Q38" s="227"/>
      <c r="R38" s="227"/>
      <c r="S38" s="227"/>
      <c r="T38" s="227"/>
      <c r="U38" s="227"/>
      <c r="V38" s="227"/>
    </row>
    <row r="39" spans="1:22" ht="23.25" customHeight="1" x14ac:dyDescent="0.3">
      <c r="A39" s="318"/>
      <c r="B39" s="319"/>
      <c r="C39" s="320"/>
      <c r="D39" s="227"/>
      <c r="E39" s="227"/>
      <c r="F39" s="227"/>
      <c r="G39" s="227"/>
      <c r="H39" s="227"/>
      <c r="I39" s="227"/>
      <c r="J39" s="227"/>
      <c r="K39" s="227"/>
      <c r="L39" s="227"/>
      <c r="M39" s="227"/>
      <c r="N39" s="227"/>
      <c r="O39" s="227"/>
      <c r="P39" s="227"/>
      <c r="Q39" s="227"/>
      <c r="R39" s="227"/>
      <c r="S39" s="227"/>
      <c r="T39" s="227"/>
      <c r="U39" s="227"/>
      <c r="V39" s="227"/>
    </row>
    <row r="40" spans="1:22" ht="62.4" x14ac:dyDescent="0.3">
      <c r="A40" s="23" t="s">
        <v>470</v>
      </c>
      <c r="B40" s="143" t="s">
        <v>522</v>
      </c>
      <c r="C40" s="240" t="str">
        <f>CONCATENATE("Фхо=",ROUND('6.2. Паспорт фин осв ввод'!D24,2)," млн.руб.")</f>
        <v>Фхо=0 млн.руб.</v>
      </c>
      <c r="D40" s="227"/>
      <c r="E40" s="227"/>
      <c r="F40" s="227"/>
      <c r="G40" s="227"/>
      <c r="H40" s="227"/>
      <c r="I40" s="227"/>
      <c r="J40" s="227"/>
      <c r="K40" s="227"/>
      <c r="L40" s="227"/>
      <c r="M40" s="227"/>
      <c r="N40" s="227"/>
      <c r="O40" s="227"/>
      <c r="P40" s="227"/>
      <c r="Q40" s="227"/>
      <c r="R40" s="227"/>
      <c r="S40" s="227"/>
      <c r="T40" s="227"/>
      <c r="U40" s="227"/>
      <c r="V40" s="227"/>
    </row>
    <row r="41" spans="1:22" ht="105.75" customHeight="1" x14ac:dyDescent="0.3">
      <c r="A41" s="23" t="s">
        <v>481</v>
      </c>
      <c r="B41" s="143" t="s">
        <v>504</v>
      </c>
      <c r="C41" s="30" t="s">
        <v>528</v>
      </c>
      <c r="D41" s="227"/>
      <c r="E41" s="227"/>
      <c r="F41" s="227"/>
      <c r="G41" s="227"/>
      <c r="H41" s="227"/>
      <c r="I41" s="227"/>
      <c r="J41" s="227"/>
      <c r="K41" s="227"/>
      <c r="L41" s="227"/>
      <c r="M41" s="227"/>
      <c r="N41" s="227"/>
      <c r="O41" s="227"/>
      <c r="P41" s="227"/>
      <c r="Q41" s="227"/>
      <c r="R41" s="227"/>
      <c r="S41" s="227"/>
      <c r="T41" s="227"/>
      <c r="U41" s="227"/>
      <c r="V41" s="227"/>
    </row>
    <row r="42" spans="1:22" ht="83.25" customHeight="1" x14ac:dyDescent="0.3">
      <c r="A42" s="23" t="s">
        <v>471</v>
      </c>
      <c r="B42" s="143" t="s">
        <v>519</v>
      </c>
      <c r="C42" s="30" t="s">
        <v>528</v>
      </c>
      <c r="D42" s="227"/>
      <c r="E42" s="227"/>
      <c r="F42" s="227"/>
      <c r="G42" s="227"/>
      <c r="H42" s="227"/>
      <c r="I42" s="227"/>
      <c r="J42" s="227"/>
      <c r="K42" s="227"/>
      <c r="L42" s="227"/>
      <c r="M42" s="227"/>
      <c r="N42" s="227"/>
      <c r="O42" s="227"/>
      <c r="P42" s="227"/>
      <c r="Q42" s="227"/>
      <c r="R42" s="227"/>
      <c r="S42" s="227"/>
      <c r="T42" s="227"/>
      <c r="U42" s="227"/>
      <c r="V42" s="227"/>
    </row>
    <row r="43" spans="1:22" ht="186" customHeight="1" x14ac:dyDescent="0.3">
      <c r="A43" s="23" t="s">
        <v>484</v>
      </c>
      <c r="B43" s="143" t="s">
        <v>485</v>
      </c>
      <c r="C43" s="30" t="s">
        <v>541</v>
      </c>
      <c r="D43" s="227"/>
      <c r="E43" s="227"/>
      <c r="F43" s="227"/>
      <c r="G43" s="227"/>
      <c r="H43" s="227"/>
      <c r="I43" s="227"/>
      <c r="J43" s="227"/>
      <c r="K43" s="227"/>
      <c r="L43" s="227"/>
      <c r="M43" s="227"/>
      <c r="N43" s="227"/>
      <c r="O43" s="227"/>
      <c r="P43" s="227"/>
      <c r="Q43" s="227"/>
      <c r="R43" s="227"/>
      <c r="S43" s="227"/>
      <c r="T43" s="227"/>
      <c r="U43" s="227"/>
      <c r="V43" s="227"/>
    </row>
    <row r="44" spans="1:22" ht="111" customHeight="1" x14ac:dyDescent="0.3">
      <c r="A44" s="23" t="s">
        <v>472</v>
      </c>
      <c r="B44" s="143" t="s">
        <v>510</v>
      </c>
      <c r="C44" s="30" t="s">
        <v>541</v>
      </c>
      <c r="D44" s="227"/>
      <c r="E44" s="227"/>
      <c r="F44" s="227"/>
      <c r="G44" s="227"/>
      <c r="H44" s="227"/>
      <c r="I44" s="227"/>
      <c r="J44" s="227"/>
      <c r="K44" s="227"/>
      <c r="L44" s="227"/>
      <c r="M44" s="227"/>
      <c r="N44" s="227"/>
      <c r="O44" s="227"/>
      <c r="P44" s="227"/>
      <c r="Q44" s="227"/>
      <c r="R44" s="227"/>
      <c r="S44" s="227"/>
      <c r="T44" s="227"/>
      <c r="U44" s="227"/>
      <c r="V44" s="227"/>
    </row>
    <row r="45" spans="1:22" ht="120" customHeight="1" x14ac:dyDescent="0.3">
      <c r="A45" s="23" t="s">
        <v>505</v>
      </c>
      <c r="B45" s="143" t="s">
        <v>511</v>
      </c>
      <c r="C45" s="30" t="s">
        <v>541</v>
      </c>
      <c r="D45" s="227"/>
      <c r="E45" s="227"/>
      <c r="F45" s="227"/>
      <c r="G45" s="227"/>
      <c r="H45" s="227"/>
      <c r="I45" s="227"/>
      <c r="J45" s="227"/>
      <c r="K45" s="227"/>
      <c r="L45" s="227"/>
      <c r="M45" s="227"/>
      <c r="N45" s="227"/>
      <c r="O45" s="227"/>
      <c r="P45" s="227"/>
      <c r="Q45" s="227"/>
      <c r="R45" s="227"/>
      <c r="S45" s="227"/>
      <c r="T45" s="227"/>
      <c r="U45" s="227"/>
      <c r="V45" s="227"/>
    </row>
    <row r="46" spans="1:22" ht="101.25" customHeight="1" x14ac:dyDescent="0.3">
      <c r="A46" s="23" t="s">
        <v>473</v>
      </c>
      <c r="B46" s="143" t="s">
        <v>512</v>
      </c>
      <c r="C46" s="30" t="s">
        <v>541</v>
      </c>
      <c r="D46" s="227"/>
      <c r="E46" s="227"/>
      <c r="F46" s="227"/>
      <c r="G46" s="227"/>
      <c r="H46" s="227"/>
      <c r="I46" s="227"/>
      <c r="J46" s="227"/>
      <c r="K46" s="227"/>
      <c r="L46" s="227"/>
      <c r="M46" s="227"/>
      <c r="N46" s="227"/>
      <c r="O46" s="227"/>
      <c r="P46" s="227"/>
      <c r="Q46" s="227"/>
      <c r="R46" s="227"/>
      <c r="S46" s="227"/>
      <c r="T46" s="227"/>
      <c r="U46" s="227"/>
      <c r="V46" s="227"/>
    </row>
    <row r="47" spans="1:22" ht="18.75" customHeight="1" x14ac:dyDescent="0.3">
      <c r="A47" s="318"/>
      <c r="B47" s="319"/>
      <c r="C47" s="320"/>
      <c r="D47" s="227"/>
      <c r="E47" s="227"/>
      <c r="F47" s="227"/>
      <c r="G47" s="227"/>
      <c r="H47" s="227"/>
      <c r="I47" s="227"/>
      <c r="J47" s="227"/>
      <c r="K47" s="227"/>
      <c r="L47" s="227"/>
      <c r="M47" s="227"/>
      <c r="N47" s="227"/>
      <c r="O47" s="227"/>
      <c r="P47" s="227"/>
      <c r="Q47" s="227"/>
      <c r="R47" s="227"/>
      <c r="S47" s="227"/>
      <c r="T47" s="227"/>
      <c r="U47" s="227"/>
      <c r="V47" s="227"/>
    </row>
    <row r="48" spans="1:22" ht="78" customHeight="1" x14ac:dyDescent="0.3">
      <c r="A48" s="23" t="s">
        <v>506</v>
      </c>
      <c r="B48" s="143" t="s">
        <v>520</v>
      </c>
      <c r="C48" s="276" t="str">
        <f>CONCATENATE(ROUND('6.2. Паспорт фин осв ввод'!U27,2)," млн.рублей")</f>
        <v>0 млн.рублей</v>
      </c>
      <c r="D48" s="227"/>
      <c r="E48" s="227"/>
      <c r="F48" s="227"/>
      <c r="G48" s="227"/>
      <c r="H48" s="227"/>
      <c r="I48" s="227"/>
      <c r="J48" s="227"/>
      <c r="K48" s="227"/>
      <c r="L48" s="227"/>
      <c r="M48" s="227"/>
      <c r="N48" s="227"/>
      <c r="O48" s="227"/>
      <c r="P48" s="227"/>
      <c r="Q48" s="227"/>
      <c r="R48" s="227"/>
      <c r="S48" s="227"/>
      <c r="T48" s="227"/>
      <c r="U48" s="227"/>
      <c r="V48" s="227"/>
    </row>
    <row r="49" spans="1:22" ht="78" customHeight="1" x14ac:dyDescent="0.3">
      <c r="A49" s="23" t="s">
        <v>474</v>
      </c>
      <c r="B49" s="143" t="s">
        <v>521</v>
      </c>
      <c r="C49" s="276" t="str">
        <f>CONCATENATE(ROUND('6.2. Паспорт фин осв ввод'!U33,2)," млн.рублей")</f>
        <v>0,64 млн.рублей</v>
      </c>
      <c r="D49" s="227"/>
      <c r="E49" s="227"/>
      <c r="F49" s="227"/>
      <c r="G49" s="227"/>
      <c r="H49" s="227"/>
      <c r="I49" s="227"/>
      <c r="J49" s="227"/>
      <c r="K49" s="227"/>
      <c r="L49" s="227"/>
      <c r="M49" s="227"/>
      <c r="N49" s="227"/>
      <c r="O49" s="227"/>
      <c r="P49" s="227"/>
      <c r="Q49" s="227"/>
      <c r="R49" s="227"/>
      <c r="S49" s="227"/>
      <c r="T49" s="227"/>
      <c r="U49" s="227"/>
      <c r="V49" s="227"/>
    </row>
    <row r="50" spans="1:22" x14ac:dyDescent="0.3">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x14ac:dyDescent="0.3">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x14ac:dyDescent="0.3">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x14ac:dyDescent="0.3">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x14ac:dyDescent="0.3">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x14ac:dyDescent="0.3">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x14ac:dyDescent="0.3">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x14ac:dyDescent="0.3">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x14ac:dyDescent="0.3">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x14ac:dyDescent="0.3">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x14ac:dyDescent="0.3">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x14ac:dyDescent="0.3">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x14ac:dyDescent="0.3">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x14ac:dyDescent="0.3">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x14ac:dyDescent="0.3">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x14ac:dyDescent="0.3">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x14ac:dyDescent="0.3">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x14ac:dyDescent="0.3">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x14ac:dyDescent="0.3">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x14ac:dyDescent="0.3">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x14ac:dyDescent="0.3">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x14ac:dyDescent="0.3">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x14ac:dyDescent="0.3">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x14ac:dyDescent="0.3">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x14ac:dyDescent="0.3">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x14ac:dyDescent="0.3">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x14ac:dyDescent="0.3">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x14ac:dyDescent="0.3">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x14ac:dyDescent="0.3">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x14ac:dyDescent="0.3">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x14ac:dyDescent="0.3">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x14ac:dyDescent="0.3">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x14ac:dyDescent="0.3">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x14ac:dyDescent="0.3">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x14ac:dyDescent="0.3">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x14ac:dyDescent="0.3">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x14ac:dyDescent="0.3">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x14ac:dyDescent="0.3">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x14ac:dyDescent="0.3">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x14ac:dyDescent="0.3">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x14ac:dyDescent="0.3">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x14ac:dyDescent="0.3">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x14ac:dyDescent="0.3">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x14ac:dyDescent="0.3">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x14ac:dyDescent="0.3">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x14ac:dyDescent="0.3">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x14ac:dyDescent="0.3">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x14ac:dyDescent="0.3">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x14ac:dyDescent="0.3">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x14ac:dyDescent="0.3">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x14ac:dyDescent="0.3">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x14ac:dyDescent="0.3">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x14ac:dyDescent="0.3">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x14ac:dyDescent="0.3">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x14ac:dyDescent="0.3">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x14ac:dyDescent="0.3">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x14ac:dyDescent="0.3">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x14ac:dyDescent="0.3">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x14ac:dyDescent="0.3">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x14ac:dyDescent="0.3">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x14ac:dyDescent="0.3">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x14ac:dyDescent="0.3">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x14ac:dyDescent="0.3">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x14ac:dyDescent="0.3">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x14ac:dyDescent="0.3">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x14ac:dyDescent="0.3">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x14ac:dyDescent="0.3">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x14ac:dyDescent="0.3">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x14ac:dyDescent="0.3">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x14ac:dyDescent="0.3">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x14ac:dyDescent="0.3">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x14ac:dyDescent="0.3">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x14ac:dyDescent="0.3">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x14ac:dyDescent="0.3">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x14ac:dyDescent="0.3">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x14ac:dyDescent="0.3">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x14ac:dyDescent="0.3">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x14ac:dyDescent="0.3">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x14ac:dyDescent="0.3">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x14ac:dyDescent="0.3">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x14ac:dyDescent="0.3">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x14ac:dyDescent="0.3">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x14ac:dyDescent="0.3">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x14ac:dyDescent="0.3">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x14ac:dyDescent="0.3">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x14ac:dyDescent="0.3">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x14ac:dyDescent="0.3">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x14ac:dyDescent="0.3">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x14ac:dyDescent="0.3">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x14ac:dyDescent="0.3">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x14ac:dyDescent="0.3">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x14ac:dyDescent="0.3">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x14ac:dyDescent="0.3">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x14ac:dyDescent="0.3">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x14ac:dyDescent="0.3">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x14ac:dyDescent="0.3">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x14ac:dyDescent="0.3">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x14ac:dyDescent="0.3">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x14ac:dyDescent="0.3">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x14ac:dyDescent="0.3">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x14ac:dyDescent="0.3">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x14ac:dyDescent="0.3">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x14ac:dyDescent="0.3">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x14ac:dyDescent="0.3">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x14ac:dyDescent="0.3">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x14ac:dyDescent="0.3">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x14ac:dyDescent="0.3">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x14ac:dyDescent="0.3">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x14ac:dyDescent="0.3">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x14ac:dyDescent="0.3">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x14ac:dyDescent="0.3">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x14ac:dyDescent="0.3">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x14ac:dyDescent="0.3">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x14ac:dyDescent="0.3">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x14ac:dyDescent="0.3">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x14ac:dyDescent="0.3">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x14ac:dyDescent="0.3">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x14ac:dyDescent="0.3">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x14ac:dyDescent="0.3">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x14ac:dyDescent="0.3">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x14ac:dyDescent="0.3">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x14ac:dyDescent="0.3">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x14ac:dyDescent="0.3">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x14ac:dyDescent="0.3">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x14ac:dyDescent="0.3">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x14ac:dyDescent="0.3">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x14ac:dyDescent="0.3">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x14ac:dyDescent="0.3">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x14ac:dyDescent="0.3">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x14ac:dyDescent="0.3">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x14ac:dyDescent="0.3">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x14ac:dyDescent="0.3">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x14ac:dyDescent="0.3">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x14ac:dyDescent="0.3">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x14ac:dyDescent="0.3">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x14ac:dyDescent="0.3">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x14ac:dyDescent="0.3">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x14ac:dyDescent="0.3">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x14ac:dyDescent="0.3">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x14ac:dyDescent="0.3">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x14ac:dyDescent="0.3">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x14ac:dyDescent="0.3">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x14ac:dyDescent="0.3">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x14ac:dyDescent="0.3">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x14ac:dyDescent="0.3">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x14ac:dyDescent="0.3">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x14ac:dyDescent="0.3">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x14ac:dyDescent="0.3">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x14ac:dyDescent="0.3">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x14ac:dyDescent="0.3">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x14ac:dyDescent="0.3">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x14ac:dyDescent="0.3">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x14ac:dyDescent="0.3">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x14ac:dyDescent="0.3">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x14ac:dyDescent="0.3">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x14ac:dyDescent="0.3">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x14ac:dyDescent="0.3">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x14ac:dyDescent="0.3">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x14ac:dyDescent="0.3">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x14ac:dyDescent="0.3">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x14ac:dyDescent="0.3">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x14ac:dyDescent="0.3">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x14ac:dyDescent="0.3">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x14ac:dyDescent="0.3">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x14ac:dyDescent="0.3">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x14ac:dyDescent="0.3">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x14ac:dyDescent="0.3">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x14ac:dyDescent="0.3">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x14ac:dyDescent="0.3">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x14ac:dyDescent="0.3">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x14ac:dyDescent="0.3">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x14ac:dyDescent="0.3">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x14ac:dyDescent="0.3">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x14ac:dyDescent="0.3">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x14ac:dyDescent="0.3">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x14ac:dyDescent="0.3">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x14ac:dyDescent="0.3">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x14ac:dyDescent="0.3">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x14ac:dyDescent="0.3">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x14ac:dyDescent="0.3">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x14ac:dyDescent="0.3">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x14ac:dyDescent="0.3">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x14ac:dyDescent="0.3">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x14ac:dyDescent="0.3">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x14ac:dyDescent="0.3">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x14ac:dyDescent="0.3">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x14ac:dyDescent="0.3">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x14ac:dyDescent="0.3">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x14ac:dyDescent="0.3">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x14ac:dyDescent="0.3">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x14ac:dyDescent="0.3">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x14ac:dyDescent="0.3">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x14ac:dyDescent="0.3">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x14ac:dyDescent="0.3">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x14ac:dyDescent="0.3">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x14ac:dyDescent="0.3">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x14ac:dyDescent="0.3">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x14ac:dyDescent="0.3">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x14ac:dyDescent="0.3">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x14ac:dyDescent="0.3">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x14ac:dyDescent="0.3">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x14ac:dyDescent="0.3">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x14ac:dyDescent="0.3">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x14ac:dyDescent="0.3">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x14ac:dyDescent="0.3">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x14ac:dyDescent="0.3">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x14ac:dyDescent="0.3">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x14ac:dyDescent="0.3">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x14ac:dyDescent="0.3">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x14ac:dyDescent="0.3">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x14ac:dyDescent="0.3">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x14ac:dyDescent="0.3">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x14ac:dyDescent="0.3">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x14ac:dyDescent="0.3">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x14ac:dyDescent="0.3">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x14ac:dyDescent="0.3">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x14ac:dyDescent="0.3">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x14ac:dyDescent="0.3">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x14ac:dyDescent="0.3">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x14ac:dyDescent="0.3">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x14ac:dyDescent="0.3">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x14ac:dyDescent="0.3">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x14ac:dyDescent="0.3">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x14ac:dyDescent="0.3">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x14ac:dyDescent="0.3">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x14ac:dyDescent="0.3">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x14ac:dyDescent="0.3">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x14ac:dyDescent="0.3">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x14ac:dyDescent="0.3">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x14ac:dyDescent="0.3">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x14ac:dyDescent="0.3">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x14ac:dyDescent="0.3">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x14ac:dyDescent="0.3">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x14ac:dyDescent="0.3">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x14ac:dyDescent="0.3">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x14ac:dyDescent="0.3">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x14ac:dyDescent="0.3">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x14ac:dyDescent="0.3">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x14ac:dyDescent="0.3">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x14ac:dyDescent="0.3">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x14ac:dyDescent="0.3">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x14ac:dyDescent="0.3">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x14ac:dyDescent="0.3">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x14ac:dyDescent="0.3">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x14ac:dyDescent="0.3">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x14ac:dyDescent="0.3">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x14ac:dyDescent="0.3">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x14ac:dyDescent="0.3">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x14ac:dyDescent="0.3">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x14ac:dyDescent="0.3">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x14ac:dyDescent="0.3">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x14ac:dyDescent="0.3">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x14ac:dyDescent="0.3">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x14ac:dyDescent="0.3">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x14ac:dyDescent="0.3">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x14ac:dyDescent="0.3">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x14ac:dyDescent="0.3">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x14ac:dyDescent="0.3">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x14ac:dyDescent="0.3">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x14ac:dyDescent="0.3">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x14ac:dyDescent="0.3">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x14ac:dyDescent="0.3">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x14ac:dyDescent="0.3">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x14ac:dyDescent="0.3">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x14ac:dyDescent="0.3">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x14ac:dyDescent="0.3">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x14ac:dyDescent="0.3">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x14ac:dyDescent="0.3">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x14ac:dyDescent="0.3">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x14ac:dyDescent="0.3">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x14ac:dyDescent="0.3">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x14ac:dyDescent="0.3">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x14ac:dyDescent="0.3">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x14ac:dyDescent="0.3">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x14ac:dyDescent="0.3">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x14ac:dyDescent="0.3">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x14ac:dyDescent="0.3">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x14ac:dyDescent="0.3">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x14ac:dyDescent="0.3">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x14ac:dyDescent="0.3">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x14ac:dyDescent="0.3">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x14ac:dyDescent="0.3">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x14ac:dyDescent="0.3">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x14ac:dyDescent="0.3">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x14ac:dyDescent="0.3">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S52" sqref="S52"/>
    </sheetView>
  </sheetViews>
  <sheetFormatPr defaultColWidth="9.109375" defaultRowHeight="15.6" x14ac:dyDescent="0.3"/>
  <cols>
    <col min="1" max="1" width="9.109375" style="54"/>
    <col min="2" max="2" width="57.88671875" style="54" customWidth="1"/>
    <col min="3" max="3" width="13" style="54" customWidth="1"/>
    <col min="4" max="4" width="17.88671875" style="54" customWidth="1"/>
    <col min="5" max="5" width="20.44140625" style="54" customWidth="1"/>
    <col min="6" max="6" width="18.6640625" style="54" customWidth="1"/>
    <col min="7" max="7" width="12.88671875" style="55" customWidth="1"/>
    <col min="8" max="19" width="9" style="55" customWidth="1"/>
    <col min="20" max="20" width="13.109375" style="54" customWidth="1"/>
    <col min="21" max="21" width="24.88671875" style="54" customWidth="1"/>
    <col min="22" max="22" width="9.109375" style="54"/>
    <col min="23" max="23" width="11" style="54" bestFit="1" customWidth="1"/>
    <col min="24" max="16384" width="9.109375" style="54"/>
  </cols>
  <sheetData>
    <row r="1" spans="1:21" ht="18" x14ac:dyDescent="0.3">
      <c r="A1" s="55"/>
      <c r="B1" s="55"/>
      <c r="C1" s="55"/>
      <c r="D1" s="55"/>
      <c r="E1" s="55"/>
      <c r="F1" s="55"/>
      <c r="U1" s="34" t="s">
        <v>66</v>
      </c>
    </row>
    <row r="2" spans="1:21" ht="18" x14ac:dyDescent="0.35">
      <c r="A2" s="55"/>
      <c r="B2" s="55"/>
      <c r="C2" s="55"/>
      <c r="D2" s="55"/>
      <c r="E2" s="55"/>
      <c r="F2" s="55"/>
      <c r="U2" s="14" t="s">
        <v>8</v>
      </c>
    </row>
    <row r="3" spans="1:21" ht="18" x14ac:dyDescent="0.35">
      <c r="A3" s="55"/>
      <c r="B3" s="55"/>
      <c r="C3" s="55"/>
      <c r="D3" s="55"/>
      <c r="E3" s="55"/>
      <c r="F3" s="55"/>
      <c r="U3" s="14" t="s">
        <v>65</v>
      </c>
    </row>
    <row r="4" spans="1:21" ht="18.75" customHeight="1" x14ac:dyDescent="0.3">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row>
    <row r="5" spans="1:21" ht="18" x14ac:dyDescent="0.35">
      <c r="A5" s="55"/>
      <c r="B5" s="55"/>
      <c r="C5" s="55"/>
      <c r="D5" s="55"/>
      <c r="E5" s="55"/>
      <c r="F5" s="55"/>
      <c r="U5" s="14"/>
    </row>
    <row r="6" spans="1:21" ht="17.399999999999999" x14ac:dyDescent="0.3">
      <c r="A6" s="329" t="s">
        <v>7</v>
      </c>
      <c r="B6" s="329"/>
      <c r="C6" s="329"/>
      <c r="D6" s="329"/>
      <c r="E6" s="329"/>
      <c r="F6" s="329"/>
      <c r="G6" s="329"/>
      <c r="H6" s="329"/>
      <c r="I6" s="329"/>
      <c r="J6" s="329"/>
      <c r="K6" s="329"/>
      <c r="L6" s="329"/>
      <c r="M6" s="329"/>
      <c r="N6" s="329"/>
      <c r="O6" s="329"/>
      <c r="P6" s="329"/>
      <c r="Q6" s="329"/>
      <c r="R6" s="329"/>
      <c r="S6" s="329"/>
      <c r="T6" s="329"/>
      <c r="U6" s="329"/>
    </row>
    <row r="7" spans="1:21" ht="17.399999999999999" x14ac:dyDescent="0.3">
      <c r="A7" s="139"/>
      <c r="B7" s="139"/>
      <c r="C7" s="139"/>
      <c r="D7" s="139"/>
      <c r="E7" s="139"/>
      <c r="F7" s="139"/>
      <c r="G7" s="139"/>
      <c r="H7" s="139"/>
      <c r="I7" s="139"/>
      <c r="J7" s="67"/>
      <c r="K7" s="67"/>
      <c r="L7" s="67"/>
      <c r="M7" s="67"/>
      <c r="N7" s="67"/>
      <c r="O7" s="67"/>
      <c r="P7" s="67"/>
      <c r="Q7" s="67"/>
      <c r="R7" s="67"/>
      <c r="S7" s="67"/>
      <c r="T7" s="67"/>
      <c r="U7" s="67"/>
    </row>
    <row r="8" spans="1:21" x14ac:dyDescent="0.3">
      <c r="A8" s="330" t="str">
        <f>'1. паспорт местоположение'!A9:C9</f>
        <v>Акционерное общество "Россети Янтарь"</v>
      </c>
      <c r="B8" s="330"/>
      <c r="C8" s="330"/>
      <c r="D8" s="330"/>
      <c r="E8" s="330"/>
      <c r="F8" s="330"/>
      <c r="G8" s="330"/>
      <c r="H8" s="330"/>
      <c r="I8" s="330"/>
      <c r="J8" s="330"/>
      <c r="K8" s="330"/>
      <c r="L8" s="330"/>
      <c r="M8" s="330"/>
      <c r="N8" s="330"/>
      <c r="O8" s="330"/>
      <c r="P8" s="330"/>
      <c r="Q8" s="330"/>
      <c r="R8" s="330"/>
      <c r="S8" s="330"/>
      <c r="T8" s="330"/>
      <c r="U8" s="330"/>
    </row>
    <row r="9" spans="1:21" ht="18.75" customHeight="1" x14ac:dyDescent="0.3">
      <c r="A9" s="334" t="s">
        <v>6</v>
      </c>
      <c r="B9" s="334"/>
      <c r="C9" s="334"/>
      <c r="D9" s="334"/>
      <c r="E9" s="334"/>
      <c r="F9" s="334"/>
      <c r="G9" s="334"/>
      <c r="H9" s="334"/>
      <c r="I9" s="334"/>
      <c r="J9" s="334"/>
      <c r="K9" s="334"/>
      <c r="L9" s="334"/>
      <c r="M9" s="334"/>
      <c r="N9" s="334"/>
      <c r="O9" s="334"/>
      <c r="P9" s="334"/>
      <c r="Q9" s="334"/>
      <c r="R9" s="334"/>
      <c r="S9" s="334"/>
      <c r="T9" s="334"/>
      <c r="U9" s="334"/>
    </row>
    <row r="10" spans="1:21" ht="17.399999999999999" x14ac:dyDescent="0.3">
      <c r="A10" s="139"/>
      <c r="B10" s="139"/>
      <c r="C10" s="139"/>
      <c r="D10" s="139"/>
      <c r="E10" s="139"/>
      <c r="F10" s="139"/>
      <c r="G10" s="139"/>
      <c r="H10" s="139"/>
      <c r="I10" s="139"/>
      <c r="J10" s="67"/>
      <c r="K10" s="67"/>
      <c r="L10" s="67"/>
      <c r="M10" s="67"/>
      <c r="N10" s="67"/>
      <c r="O10" s="67"/>
      <c r="P10" s="67"/>
      <c r="Q10" s="67"/>
      <c r="R10" s="67"/>
      <c r="S10" s="67"/>
      <c r="T10" s="67"/>
      <c r="U10" s="67"/>
    </row>
    <row r="11" spans="1:21" x14ac:dyDescent="0.3">
      <c r="A11" s="330" t="str">
        <f>'1. паспорт местоположение'!A12:C12</f>
        <v>L_99-приб-23</v>
      </c>
      <c r="B11" s="330"/>
      <c r="C11" s="330"/>
      <c r="D11" s="330"/>
      <c r="E11" s="330"/>
      <c r="F11" s="330"/>
      <c r="G11" s="330"/>
      <c r="H11" s="330"/>
      <c r="I11" s="330"/>
      <c r="J11" s="330"/>
      <c r="K11" s="330"/>
      <c r="L11" s="330"/>
      <c r="M11" s="330"/>
      <c r="N11" s="330"/>
      <c r="O11" s="330"/>
      <c r="P11" s="330"/>
      <c r="Q11" s="330"/>
      <c r="R11" s="330"/>
      <c r="S11" s="330"/>
      <c r="T11" s="330"/>
      <c r="U11" s="330"/>
    </row>
    <row r="12" spans="1:21" x14ac:dyDescent="0.3">
      <c r="A12" s="334" t="s">
        <v>5</v>
      </c>
      <c r="B12" s="334"/>
      <c r="C12" s="334"/>
      <c r="D12" s="334"/>
      <c r="E12" s="334"/>
      <c r="F12" s="334"/>
      <c r="G12" s="334"/>
      <c r="H12" s="334"/>
      <c r="I12" s="334"/>
      <c r="J12" s="334"/>
      <c r="K12" s="334"/>
      <c r="L12" s="334"/>
      <c r="M12" s="334"/>
      <c r="N12" s="334"/>
      <c r="O12" s="334"/>
      <c r="P12" s="334"/>
      <c r="Q12" s="334"/>
      <c r="R12" s="334"/>
      <c r="S12" s="334"/>
      <c r="T12" s="334"/>
      <c r="U12" s="334"/>
    </row>
    <row r="13" spans="1:21" ht="16.5" customHeight="1" x14ac:dyDescent="0.35">
      <c r="A13" s="10"/>
      <c r="B13" s="10"/>
      <c r="C13" s="10"/>
      <c r="D13" s="10"/>
      <c r="E13" s="10"/>
      <c r="F13" s="10"/>
      <c r="G13" s="10"/>
      <c r="H13" s="10"/>
      <c r="I13" s="10"/>
      <c r="J13" s="66"/>
      <c r="K13" s="66"/>
      <c r="L13" s="66"/>
      <c r="M13" s="66"/>
      <c r="N13" s="66"/>
      <c r="O13" s="66"/>
      <c r="P13" s="66"/>
      <c r="Q13" s="66"/>
      <c r="R13" s="66"/>
      <c r="S13" s="66"/>
      <c r="T13" s="66"/>
      <c r="U13" s="66"/>
    </row>
    <row r="14" spans="1:21" ht="45.75" customHeight="1" x14ac:dyDescent="0.3">
      <c r="A14" s="336"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4" s="336"/>
      <c r="C14" s="336"/>
      <c r="D14" s="336"/>
      <c r="E14" s="336"/>
      <c r="F14" s="336"/>
      <c r="G14" s="336"/>
      <c r="H14" s="336"/>
      <c r="I14" s="336"/>
      <c r="J14" s="336"/>
      <c r="K14" s="336"/>
      <c r="L14" s="336"/>
      <c r="M14" s="336"/>
      <c r="N14" s="336"/>
      <c r="O14" s="336"/>
      <c r="P14" s="336"/>
      <c r="Q14" s="336"/>
      <c r="R14" s="336"/>
      <c r="S14" s="336"/>
      <c r="T14" s="336"/>
      <c r="U14" s="336"/>
    </row>
    <row r="15" spans="1:21" ht="15.75" customHeight="1" x14ac:dyDescent="0.3">
      <c r="A15" s="334" t="s">
        <v>4</v>
      </c>
      <c r="B15" s="334"/>
      <c r="C15" s="334"/>
      <c r="D15" s="334"/>
      <c r="E15" s="334"/>
      <c r="F15" s="334"/>
      <c r="G15" s="334"/>
      <c r="H15" s="334"/>
      <c r="I15" s="334"/>
      <c r="J15" s="334"/>
      <c r="K15" s="334"/>
      <c r="L15" s="334"/>
      <c r="M15" s="334"/>
      <c r="N15" s="334"/>
      <c r="O15" s="334"/>
      <c r="P15" s="334"/>
      <c r="Q15" s="334"/>
      <c r="R15" s="334"/>
      <c r="S15" s="334"/>
      <c r="T15" s="334"/>
      <c r="U15" s="334"/>
    </row>
    <row r="16" spans="1:21" x14ac:dyDescent="0.3">
      <c r="A16" s="399"/>
      <c r="B16" s="399"/>
      <c r="C16" s="399"/>
      <c r="D16" s="399"/>
      <c r="E16" s="399"/>
      <c r="F16" s="399"/>
      <c r="G16" s="399"/>
      <c r="H16" s="399"/>
      <c r="I16" s="399"/>
      <c r="J16" s="399"/>
      <c r="K16" s="399"/>
      <c r="L16" s="399"/>
      <c r="M16" s="399"/>
      <c r="N16" s="399"/>
      <c r="O16" s="399"/>
      <c r="P16" s="399"/>
      <c r="Q16" s="399"/>
      <c r="R16" s="399"/>
      <c r="S16" s="399"/>
      <c r="T16" s="399"/>
      <c r="U16" s="399"/>
    </row>
    <row r="17" spans="1:24" x14ac:dyDescent="0.3">
      <c r="A17" s="55"/>
      <c r="T17" s="55"/>
    </row>
    <row r="18" spans="1:24" x14ac:dyDescent="0.3">
      <c r="A18" s="400" t="s">
        <v>494</v>
      </c>
      <c r="B18" s="400"/>
      <c r="C18" s="400"/>
      <c r="D18" s="400"/>
      <c r="E18" s="400"/>
      <c r="F18" s="400"/>
      <c r="G18" s="400"/>
      <c r="H18" s="400"/>
      <c r="I18" s="400"/>
      <c r="J18" s="400"/>
      <c r="K18" s="400"/>
      <c r="L18" s="400"/>
      <c r="M18" s="400"/>
      <c r="N18" s="400"/>
      <c r="O18" s="400"/>
      <c r="P18" s="400"/>
      <c r="Q18" s="400"/>
      <c r="R18" s="400"/>
      <c r="S18" s="400"/>
      <c r="T18" s="400"/>
      <c r="U18" s="400"/>
    </row>
    <row r="19" spans="1:24" x14ac:dyDescent="0.3">
      <c r="A19" s="55"/>
      <c r="B19" s="55"/>
      <c r="C19" s="55"/>
      <c r="D19" s="55"/>
      <c r="E19" s="55"/>
      <c r="F19" s="55"/>
      <c r="T19" s="55"/>
    </row>
    <row r="20" spans="1:24" ht="33" customHeight="1" x14ac:dyDescent="0.3">
      <c r="A20" s="401" t="s">
        <v>182</v>
      </c>
      <c r="B20" s="401" t="s">
        <v>181</v>
      </c>
      <c r="C20" s="396" t="s">
        <v>180</v>
      </c>
      <c r="D20" s="396"/>
      <c r="E20" s="411" t="s">
        <v>179</v>
      </c>
      <c r="F20" s="411"/>
      <c r="G20" s="408" t="s">
        <v>569</v>
      </c>
      <c r="H20" s="404" t="s">
        <v>553</v>
      </c>
      <c r="I20" s="405"/>
      <c r="J20" s="405"/>
      <c r="K20" s="405"/>
      <c r="L20" s="404" t="s">
        <v>552</v>
      </c>
      <c r="M20" s="405"/>
      <c r="N20" s="405"/>
      <c r="O20" s="405"/>
      <c r="P20" s="404" t="s">
        <v>555</v>
      </c>
      <c r="Q20" s="405"/>
      <c r="R20" s="405"/>
      <c r="S20" s="405"/>
      <c r="T20" s="398" t="s">
        <v>178</v>
      </c>
      <c r="U20" s="398"/>
      <c r="V20" s="65"/>
      <c r="W20" s="65"/>
      <c r="X20" s="65"/>
    </row>
    <row r="21" spans="1:24" ht="99.75" customHeight="1" x14ac:dyDescent="0.3">
      <c r="A21" s="402"/>
      <c r="B21" s="402"/>
      <c r="C21" s="396"/>
      <c r="D21" s="396"/>
      <c r="E21" s="411"/>
      <c r="F21" s="411"/>
      <c r="G21" s="409"/>
      <c r="H21" s="396" t="s">
        <v>2</v>
      </c>
      <c r="I21" s="396"/>
      <c r="J21" s="396" t="s">
        <v>9</v>
      </c>
      <c r="K21" s="396"/>
      <c r="L21" s="396" t="s">
        <v>2</v>
      </c>
      <c r="M21" s="396"/>
      <c r="N21" s="396" t="s">
        <v>9</v>
      </c>
      <c r="O21" s="396"/>
      <c r="P21" s="406" t="s">
        <v>2</v>
      </c>
      <c r="Q21" s="407"/>
      <c r="R21" s="396" t="s">
        <v>9</v>
      </c>
      <c r="S21" s="396"/>
      <c r="T21" s="398"/>
      <c r="U21" s="398"/>
    </row>
    <row r="22" spans="1:24" ht="89.25" customHeight="1" x14ac:dyDescent="0.3">
      <c r="A22" s="403"/>
      <c r="B22" s="403"/>
      <c r="C22" s="315" t="s">
        <v>2</v>
      </c>
      <c r="D22" s="315" t="s">
        <v>177</v>
      </c>
      <c r="E22" s="316" t="s">
        <v>556</v>
      </c>
      <c r="F22" s="316" t="s">
        <v>575</v>
      </c>
      <c r="G22" s="410"/>
      <c r="H22" s="317" t="s">
        <v>475</v>
      </c>
      <c r="I22" s="317" t="s">
        <v>476</v>
      </c>
      <c r="J22" s="317" t="s">
        <v>475</v>
      </c>
      <c r="K22" s="317" t="s">
        <v>476</v>
      </c>
      <c r="L22" s="317" t="s">
        <v>475</v>
      </c>
      <c r="M22" s="317" t="s">
        <v>476</v>
      </c>
      <c r="N22" s="317" t="s">
        <v>475</v>
      </c>
      <c r="O22" s="317" t="s">
        <v>476</v>
      </c>
      <c r="P22" s="317" t="s">
        <v>475</v>
      </c>
      <c r="Q22" s="317" t="s">
        <v>476</v>
      </c>
      <c r="R22" s="317" t="s">
        <v>475</v>
      </c>
      <c r="S22" s="317" t="s">
        <v>476</v>
      </c>
      <c r="T22" s="274" t="s">
        <v>2</v>
      </c>
      <c r="U22" s="274" t="s">
        <v>9</v>
      </c>
    </row>
    <row r="23" spans="1:24" ht="19.5" customHeight="1" x14ac:dyDescent="0.3">
      <c r="A23" s="284">
        <v>1</v>
      </c>
      <c r="B23" s="284">
        <v>2</v>
      </c>
      <c r="C23" s="284">
        <v>3</v>
      </c>
      <c r="D23" s="284">
        <v>4</v>
      </c>
      <c r="E23" s="284">
        <v>5</v>
      </c>
      <c r="F23" s="284">
        <v>6</v>
      </c>
      <c r="G23" s="284">
        <v>7</v>
      </c>
      <c r="H23" s="284">
        <v>8</v>
      </c>
      <c r="I23" s="284">
        <v>9</v>
      </c>
      <c r="J23" s="284">
        <v>10</v>
      </c>
      <c r="K23" s="284">
        <v>11</v>
      </c>
      <c r="L23" s="284">
        <v>12</v>
      </c>
      <c r="M23" s="284">
        <v>13</v>
      </c>
      <c r="N23" s="284">
        <v>14</v>
      </c>
      <c r="O23" s="284">
        <v>15</v>
      </c>
      <c r="P23" s="284">
        <v>16</v>
      </c>
      <c r="Q23" s="284">
        <v>17</v>
      </c>
      <c r="R23" s="284">
        <v>18</v>
      </c>
      <c r="S23" s="284">
        <v>19</v>
      </c>
      <c r="T23" s="284">
        <v>20</v>
      </c>
      <c r="U23" s="284">
        <v>21</v>
      </c>
    </row>
    <row r="24" spans="1:24" ht="47.25" customHeight="1" x14ac:dyDescent="0.3">
      <c r="A24" s="285">
        <v>1</v>
      </c>
      <c r="B24" s="286" t="s">
        <v>176</v>
      </c>
      <c r="C24" s="287">
        <f>SUM(C25:C29)</f>
        <v>7.9308736000000009</v>
      </c>
      <c r="D24" s="287">
        <f t="shared" ref="D24:S24" si="0">SUM(D25:D29)</f>
        <v>0</v>
      </c>
      <c r="E24" s="287">
        <f t="shared" si="0"/>
        <v>7.9308736000000009</v>
      </c>
      <c r="F24" s="287">
        <f t="shared" si="0"/>
        <v>7.9308736000000009</v>
      </c>
      <c r="G24" s="287">
        <f t="shared" si="0"/>
        <v>0</v>
      </c>
      <c r="H24" s="287">
        <f t="shared" si="0"/>
        <v>0</v>
      </c>
      <c r="I24" s="287">
        <f t="shared" si="0"/>
        <v>0</v>
      </c>
      <c r="J24" s="287">
        <f t="shared" si="0"/>
        <v>0</v>
      </c>
      <c r="K24" s="287">
        <f t="shared" si="0"/>
        <v>0</v>
      </c>
      <c r="L24" s="287">
        <f t="shared" si="0"/>
        <v>0</v>
      </c>
      <c r="M24" s="287">
        <f t="shared" si="0"/>
        <v>0</v>
      </c>
      <c r="N24" s="287">
        <f t="shared" si="0"/>
        <v>0</v>
      </c>
      <c r="O24" s="287">
        <f t="shared" si="0"/>
        <v>0</v>
      </c>
      <c r="P24" s="287">
        <f t="shared" si="0"/>
        <v>7.9308736000000009</v>
      </c>
      <c r="Q24" s="287">
        <f t="shared" si="0"/>
        <v>0</v>
      </c>
      <c r="R24" s="287">
        <f t="shared" ref="R24" si="1">SUM(R25:R29)</f>
        <v>0</v>
      </c>
      <c r="S24" s="287">
        <f t="shared" si="0"/>
        <v>0</v>
      </c>
      <c r="T24" s="287">
        <f t="shared" ref="T24:T64" si="2">H24+L24+P24</f>
        <v>7.9308736000000009</v>
      </c>
      <c r="U24" s="288">
        <f>J24+N24+R24</f>
        <v>0</v>
      </c>
    </row>
    <row r="25" spans="1:24" ht="24" customHeight="1" x14ac:dyDescent="0.3">
      <c r="A25" s="289" t="s">
        <v>175</v>
      </c>
      <c r="B25" s="290" t="s">
        <v>174</v>
      </c>
      <c r="C25" s="287">
        <v>0</v>
      </c>
      <c r="D25" s="287">
        <v>0</v>
      </c>
      <c r="E25" s="287">
        <f>C25</f>
        <v>0</v>
      </c>
      <c r="F25" s="287">
        <f>E25-G25-J25</f>
        <v>0</v>
      </c>
      <c r="G25" s="291">
        <v>0</v>
      </c>
      <c r="H25" s="291">
        <v>0</v>
      </c>
      <c r="I25" s="291">
        <v>0</v>
      </c>
      <c r="J25" s="291">
        <v>0</v>
      </c>
      <c r="K25" s="291">
        <v>0</v>
      </c>
      <c r="L25" s="291">
        <v>0</v>
      </c>
      <c r="M25" s="291">
        <v>0</v>
      </c>
      <c r="N25" s="291">
        <v>0</v>
      </c>
      <c r="O25" s="291">
        <v>0</v>
      </c>
      <c r="P25" s="291">
        <v>0</v>
      </c>
      <c r="Q25" s="291">
        <v>0</v>
      </c>
      <c r="R25" s="312">
        <v>0</v>
      </c>
      <c r="S25" s="291">
        <v>0</v>
      </c>
      <c r="T25" s="287">
        <f t="shared" si="2"/>
        <v>0</v>
      </c>
      <c r="U25" s="288">
        <f t="shared" ref="U25:U64" si="3">J25+N25+R25</f>
        <v>0</v>
      </c>
    </row>
    <row r="26" spans="1:24" x14ac:dyDescent="0.3">
      <c r="A26" s="289" t="s">
        <v>173</v>
      </c>
      <c r="B26" s="290" t="s">
        <v>172</v>
      </c>
      <c r="C26" s="287">
        <v>0</v>
      </c>
      <c r="D26" s="287">
        <v>0</v>
      </c>
      <c r="E26" s="287">
        <f>C26</f>
        <v>0</v>
      </c>
      <c r="F26" s="287">
        <f t="shared" ref="F26:F64" si="4">E26-G26-J26</f>
        <v>0</v>
      </c>
      <c r="G26" s="291">
        <v>0</v>
      </c>
      <c r="H26" s="291">
        <v>0</v>
      </c>
      <c r="I26" s="291">
        <v>0</v>
      </c>
      <c r="J26" s="291">
        <v>0</v>
      </c>
      <c r="K26" s="291">
        <v>0</v>
      </c>
      <c r="L26" s="291">
        <v>0</v>
      </c>
      <c r="M26" s="291">
        <v>0</v>
      </c>
      <c r="N26" s="291">
        <v>0</v>
      </c>
      <c r="O26" s="291">
        <v>0</v>
      </c>
      <c r="P26" s="312">
        <v>0</v>
      </c>
      <c r="Q26" s="291">
        <v>0</v>
      </c>
      <c r="R26" s="312">
        <v>0</v>
      </c>
      <c r="S26" s="291">
        <v>0</v>
      </c>
      <c r="T26" s="287">
        <f t="shared" si="2"/>
        <v>0</v>
      </c>
      <c r="U26" s="288">
        <f t="shared" si="3"/>
        <v>0</v>
      </c>
    </row>
    <row r="27" spans="1:24" ht="31.2" x14ac:dyDescent="0.3">
      <c r="A27" s="289" t="s">
        <v>171</v>
      </c>
      <c r="B27" s="290" t="s">
        <v>431</v>
      </c>
      <c r="C27" s="287">
        <v>7.9308736000000009</v>
      </c>
      <c r="D27" s="287">
        <v>0</v>
      </c>
      <c r="E27" s="287">
        <f>C27</f>
        <v>7.9308736000000009</v>
      </c>
      <c r="F27" s="287">
        <f t="shared" si="4"/>
        <v>7.9308736000000009</v>
      </c>
      <c r="G27" s="291">
        <v>0</v>
      </c>
      <c r="H27" s="291">
        <v>0</v>
      </c>
      <c r="I27" s="291">
        <v>0</v>
      </c>
      <c r="J27" s="291">
        <v>0</v>
      </c>
      <c r="K27" s="291">
        <v>0</v>
      </c>
      <c r="L27" s="291">
        <v>0</v>
      </c>
      <c r="M27" s="291">
        <v>0</v>
      </c>
      <c r="N27" s="292">
        <v>0</v>
      </c>
      <c r="O27" s="291">
        <v>0</v>
      </c>
      <c r="P27" s="312">
        <v>7.9308736000000009</v>
      </c>
      <c r="Q27" s="291">
        <v>0</v>
      </c>
      <c r="R27" s="312">
        <v>0</v>
      </c>
      <c r="S27" s="291">
        <v>0</v>
      </c>
      <c r="T27" s="287">
        <f t="shared" si="2"/>
        <v>7.9308736000000009</v>
      </c>
      <c r="U27" s="288">
        <f t="shared" si="3"/>
        <v>0</v>
      </c>
    </row>
    <row r="28" spans="1:24" x14ac:dyDescent="0.3">
      <c r="A28" s="289" t="s">
        <v>170</v>
      </c>
      <c r="B28" s="290" t="s">
        <v>169</v>
      </c>
      <c r="C28" s="287">
        <v>0</v>
      </c>
      <c r="D28" s="287">
        <v>0</v>
      </c>
      <c r="E28" s="287">
        <f>C28</f>
        <v>0</v>
      </c>
      <c r="F28" s="287">
        <f t="shared" si="4"/>
        <v>0</v>
      </c>
      <c r="G28" s="291">
        <v>0</v>
      </c>
      <c r="H28" s="291">
        <v>0</v>
      </c>
      <c r="I28" s="291">
        <v>0</v>
      </c>
      <c r="J28" s="291">
        <v>0</v>
      </c>
      <c r="K28" s="291">
        <v>0</v>
      </c>
      <c r="L28" s="291">
        <v>0</v>
      </c>
      <c r="M28" s="291">
        <v>0</v>
      </c>
      <c r="N28" s="291">
        <v>0</v>
      </c>
      <c r="O28" s="291">
        <v>0</v>
      </c>
      <c r="P28" s="312">
        <v>0</v>
      </c>
      <c r="Q28" s="291">
        <v>0</v>
      </c>
      <c r="R28" s="312">
        <v>0</v>
      </c>
      <c r="S28" s="291">
        <v>0</v>
      </c>
      <c r="T28" s="287">
        <f t="shared" si="2"/>
        <v>0</v>
      </c>
      <c r="U28" s="288">
        <f t="shared" si="3"/>
        <v>0</v>
      </c>
    </row>
    <row r="29" spans="1:24" x14ac:dyDescent="0.3">
      <c r="A29" s="289" t="s">
        <v>168</v>
      </c>
      <c r="B29" s="64" t="s">
        <v>167</v>
      </c>
      <c r="C29" s="287">
        <v>0</v>
      </c>
      <c r="D29" s="287">
        <v>0</v>
      </c>
      <c r="E29" s="287">
        <f>C29</f>
        <v>0</v>
      </c>
      <c r="F29" s="287">
        <f t="shared" si="4"/>
        <v>0</v>
      </c>
      <c r="G29" s="291">
        <v>0</v>
      </c>
      <c r="H29" s="291">
        <v>0</v>
      </c>
      <c r="I29" s="291">
        <v>0</v>
      </c>
      <c r="J29" s="291">
        <v>0</v>
      </c>
      <c r="K29" s="291">
        <v>0</v>
      </c>
      <c r="L29" s="291">
        <v>0</v>
      </c>
      <c r="M29" s="291">
        <v>0</v>
      </c>
      <c r="N29" s="291">
        <v>0</v>
      </c>
      <c r="O29" s="291">
        <v>0</v>
      </c>
      <c r="P29" s="312">
        <v>0</v>
      </c>
      <c r="Q29" s="291">
        <v>0</v>
      </c>
      <c r="R29" s="312">
        <v>0</v>
      </c>
      <c r="S29" s="291">
        <v>0</v>
      </c>
      <c r="T29" s="287">
        <f t="shared" si="2"/>
        <v>0</v>
      </c>
      <c r="U29" s="288">
        <f t="shared" si="3"/>
        <v>0</v>
      </c>
    </row>
    <row r="30" spans="1:24" ht="46.8" x14ac:dyDescent="0.3">
      <c r="A30" s="285" t="s">
        <v>61</v>
      </c>
      <c r="B30" s="286" t="s">
        <v>166</v>
      </c>
      <c r="C30" s="287">
        <f t="shared" ref="C30:P30" si="5">SUM(C31:C34)</f>
        <v>6.6673946700000002</v>
      </c>
      <c r="D30" s="287">
        <v>0</v>
      </c>
      <c r="E30" s="287">
        <f t="shared" si="5"/>
        <v>6.6673946700000002</v>
      </c>
      <c r="F30" s="287">
        <f t="shared" si="5"/>
        <v>6.6673946700000002</v>
      </c>
      <c r="G30" s="287">
        <f t="shared" si="5"/>
        <v>0</v>
      </c>
      <c r="H30" s="287">
        <f t="shared" si="5"/>
        <v>0</v>
      </c>
      <c r="I30" s="287">
        <f t="shared" si="5"/>
        <v>0</v>
      </c>
      <c r="J30" s="287">
        <f t="shared" si="5"/>
        <v>0</v>
      </c>
      <c r="K30" s="287">
        <f t="shared" si="5"/>
        <v>0</v>
      </c>
      <c r="L30" s="287">
        <f t="shared" si="5"/>
        <v>0</v>
      </c>
      <c r="M30" s="287">
        <f t="shared" si="5"/>
        <v>0</v>
      </c>
      <c r="N30" s="287">
        <f t="shared" si="5"/>
        <v>0</v>
      </c>
      <c r="O30" s="287">
        <f t="shared" si="5"/>
        <v>0</v>
      </c>
      <c r="P30" s="287">
        <f t="shared" si="5"/>
        <v>6.6673946700000002</v>
      </c>
      <c r="Q30" s="287">
        <f t="shared" ref="Q30:S30" si="6">SUM(Q31:Q34)</f>
        <v>0</v>
      </c>
      <c r="R30" s="287">
        <f t="shared" ref="R30" si="7">SUM(R31:R34)</f>
        <v>0.64321092000000002</v>
      </c>
      <c r="S30" s="287">
        <f t="shared" si="6"/>
        <v>0.64321092000000002</v>
      </c>
      <c r="T30" s="287">
        <f t="shared" si="2"/>
        <v>6.6673946700000002</v>
      </c>
      <c r="U30" s="288">
        <f t="shared" si="3"/>
        <v>0.64321092000000002</v>
      </c>
    </row>
    <row r="31" spans="1:24" x14ac:dyDescent="0.3">
      <c r="A31" s="285" t="s">
        <v>165</v>
      </c>
      <c r="B31" s="290" t="s">
        <v>164</v>
      </c>
      <c r="C31" s="287">
        <v>0</v>
      </c>
      <c r="D31" s="287">
        <v>0</v>
      </c>
      <c r="E31" s="287">
        <f t="shared" ref="E31:E64" si="8">C31</f>
        <v>0</v>
      </c>
      <c r="F31" s="287">
        <f t="shared" si="4"/>
        <v>0</v>
      </c>
      <c r="G31" s="291">
        <v>0</v>
      </c>
      <c r="H31" s="291">
        <v>0</v>
      </c>
      <c r="I31" s="291">
        <v>0</v>
      </c>
      <c r="J31" s="291">
        <v>0</v>
      </c>
      <c r="K31" s="291">
        <v>0</v>
      </c>
      <c r="L31" s="291">
        <v>0</v>
      </c>
      <c r="M31" s="291">
        <v>0</v>
      </c>
      <c r="N31" s="291">
        <v>0</v>
      </c>
      <c r="O31" s="291">
        <v>0</v>
      </c>
      <c r="P31" s="291">
        <v>0</v>
      </c>
      <c r="Q31" s="291">
        <v>0</v>
      </c>
      <c r="R31" s="312">
        <v>0</v>
      </c>
      <c r="S31" s="291">
        <v>0</v>
      </c>
      <c r="T31" s="287">
        <f t="shared" si="2"/>
        <v>0</v>
      </c>
      <c r="U31" s="288">
        <f t="shared" si="3"/>
        <v>0</v>
      </c>
    </row>
    <row r="32" spans="1:24" ht="31.2" x14ac:dyDescent="0.3">
      <c r="A32" s="285" t="s">
        <v>163</v>
      </c>
      <c r="B32" s="290" t="s">
        <v>162</v>
      </c>
      <c r="C32" s="287">
        <v>0</v>
      </c>
      <c r="D32" s="287">
        <v>0</v>
      </c>
      <c r="E32" s="287">
        <f t="shared" si="8"/>
        <v>0</v>
      </c>
      <c r="F32" s="287">
        <f t="shared" si="4"/>
        <v>0</v>
      </c>
      <c r="G32" s="291">
        <v>0</v>
      </c>
      <c r="H32" s="291">
        <v>0</v>
      </c>
      <c r="I32" s="291">
        <v>0</v>
      </c>
      <c r="J32" s="291">
        <v>0</v>
      </c>
      <c r="K32" s="291">
        <v>0</v>
      </c>
      <c r="L32" s="291">
        <v>0</v>
      </c>
      <c r="M32" s="291">
        <v>0</v>
      </c>
      <c r="N32" s="291">
        <v>0</v>
      </c>
      <c r="O32" s="291">
        <v>0</v>
      </c>
      <c r="P32" s="291">
        <v>0</v>
      </c>
      <c r="Q32" s="291">
        <v>0</v>
      </c>
      <c r="R32" s="312">
        <v>0</v>
      </c>
      <c r="S32" s="291">
        <v>0</v>
      </c>
      <c r="T32" s="287">
        <f t="shared" si="2"/>
        <v>0</v>
      </c>
      <c r="U32" s="288">
        <f t="shared" si="3"/>
        <v>0</v>
      </c>
    </row>
    <row r="33" spans="1:21" x14ac:dyDescent="0.3">
      <c r="A33" s="285" t="s">
        <v>161</v>
      </c>
      <c r="B33" s="290" t="s">
        <v>160</v>
      </c>
      <c r="C33" s="287">
        <v>6.6673946700000002</v>
      </c>
      <c r="D33" s="287">
        <v>0</v>
      </c>
      <c r="E33" s="287">
        <f t="shared" si="8"/>
        <v>6.6673946700000002</v>
      </c>
      <c r="F33" s="287">
        <f t="shared" si="4"/>
        <v>6.6673946700000002</v>
      </c>
      <c r="G33" s="291">
        <v>0</v>
      </c>
      <c r="H33" s="291">
        <v>0</v>
      </c>
      <c r="I33" s="291">
        <v>0</v>
      </c>
      <c r="J33" s="291">
        <v>0</v>
      </c>
      <c r="K33" s="291">
        <v>0</v>
      </c>
      <c r="L33" s="291">
        <v>0</v>
      </c>
      <c r="M33" s="291">
        <v>0</v>
      </c>
      <c r="N33" s="291">
        <v>0</v>
      </c>
      <c r="O33" s="291">
        <v>0</v>
      </c>
      <c r="P33" s="291">
        <v>6.6673946700000002</v>
      </c>
      <c r="Q33" s="291">
        <v>0</v>
      </c>
      <c r="R33" s="312">
        <v>0.64321092000000002</v>
      </c>
      <c r="S33" s="291">
        <v>0.64321092000000002</v>
      </c>
      <c r="T33" s="287">
        <f t="shared" si="2"/>
        <v>6.6673946700000002</v>
      </c>
      <c r="U33" s="288">
        <f t="shared" si="3"/>
        <v>0.64321092000000002</v>
      </c>
    </row>
    <row r="34" spans="1:21" x14ac:dyDescent="0.3">
      <c r="A34" s="285" t="s">
        <v>159</v>
      </c>
      <c r="B34" s="290" t="s">
        <v>158</v>
      </c>
      <c r="C34" s="287">
        <v>0</v>
      </c>
      <c r="D34" s="287">
        <v>0</v>
      </c>
      <c r="E34" s="287">
        <f t="shared" si="8"/>
        <v>0</v>
      </c>
      <c r="F34" s="287">
        <f t="shared" si="4"/>
        <v>0</v>
      </c>
      <c r="G34" s="291">
        <v>0</v>
      </c>
      <c r="H34" s="291">
        <v>0</v>
      </c>
      <c r="I34" s="291">
        <v>0</v>
      </c>
      <c r="J34" s="291">
        <v>0</v>
      </c>
      <c r="K34" s="291">
        <v>0</v>
      </c>
      <c r="L34" s="291">
        <v>0</v>
      </c>
      <c r="M34" s="291">
        <v>0</v>
      </c>
      <c r="N34" s="291">
        <v>0</v>
      </c>
      <c r="O34" s="291">
        <v>0</v>
      </c>
      <c r="P34" s="291">
        <v>0</v>
      </c>
      <c r="Q34" s="291">
        <v>0</v>
      </c>
      <c r="R34" s="312">
        <v>0</v>
      </c>
      <c r="S34" s="291">
        <v>0</v>
      </c>
      <c r="T34" s="287">
        <f t="shared" si="2"/>
        <v>0</v>
      </c>
      <c r="U34" s="288">
        <f t="shared" si="3"/>
        <v>0</v>
      </c>
    </row>
    <row r="35" spans="1:21" ht="31.2" x14ac:dyDescent="0.3">
      <c r="A35" s="285" t="s">
        <v>60</v>
      </c>
      <c r="B35" s="286" t="s">
        <v>157</v>
      </c>
      <c r="C35" s="287">
        <v>0</v>
      </c>
      <c r="D35" s="287">
        <v>0</v>
      </c>
      <c r="E35" s="287">
        <f t="shared" si="8"/>
        <v>0</v>
      </c>
      <c r="F35" s="287">
        <f t="shared" si="4"/>
        <v>0</v>
      </c>
      <c r="G35" s="287">
        <v>0</v>
      </c>
      <c r="H35" s="287">
        <v>0</v>
      </c>
      <c r="I35" s="287">
        <v>0</v>
      </c>
      <c r="J35" s="287">
        <v>0</v>
      </c>
      <c r="K35" s="287">
        <v>0</v>
      </c>
      <c r="L35" s="287">
        <v>0</v>
      </c>
      <c r="M35" s="287">
        <v>0</v>
      </c>
      <c r="N35" s="293">
        <v>0</v>
      </c>
      <c r="O35" s="287">
        <v>0</v>
      </c>
      <c r="P35" s="287">
        <v>0</v>
      </c>
      <c r="Q35" s="287">
        <v>0</v>
      </c>
      <c r="R35" s="287">
        <v>0</v>
      </c>
      <c r="S35" s="287">
        <v>0</v>
      </c>
      <c r="T35" s="287">
        <f t="shared" si="2"/>
        <v>0</v>
      </c>
      <c r="U35" s="288">
        <f t="shared" si="3"/>
        <v>0</v>
      </c>
    </row>
    <row r="36" spans="1:21" ht="31.2" x14ac:dyDescent="0.3">
      <c r="A36" s="289" t="s">
        <v>156</v>
      </c>
      <c r="B36" s="294" t="s">
        <v>155</v>
      </c>
      <c r="C36" s="295">
        <v>0</v>
      </c>
      <c r="D36" s="287">
        <v>0</v>
      </c>
      <c r="E36" s="287">
        <f t="shared" si="8"/>
        <v>0</v>
      </c>
      <c r="F36" s="287">
        <f t="shared" si="4"/>
        <v>0</v>
      </c>
      <c r="G36" s="291">
        <v>0</v>
      </c>
      <c r="H36" s="291">
        <v>0</v>
      </c>
      <c r="I36" s="291">
        <v>0</v>
      </c>
      <c r="J36" s="291">
        <v>0</v>
      </c>
      <c r="K36" s="291">
        <v>0</v>
      </c>
      <c r="L36" s="291">
        <v>0</v>
      </c>
      <c r="M36" s="291">
        <v>0</v>
      </c>
      <c r="N36" s="291">
        <v>0</v>
      </c>
      <c r="O36" s="291">
        <v>0</v>
      </c>
      <c r="P36" s="291">
        <v>0</v>
      </c>
      <c r="Q36" s="291">
        <v>0</v>
      </c>
      <c r="R36" s="312">
        <v>0</v>
      </c>
      <c r="S36" s="291">
        <v>0</v>
      </c>
      <c r="T36" s="287">
        <f t="shared" si="2"/>
        <v>0</v>
      </c>
      <c r="U36" s="288">
        <f t="shared" si="3"/>
        <v>0</v>
      </c>
    </row>
    <row r="37" spans="1:21" x14ac:dyDescent="0.3">
      <c r="A37" s="289" t="s">
        <v>154</v>
      </c>
      <c r="B37" s="294" t="s">
        <v>144</v>
      </c>
      <c r="C37" s="295">
        <v>0</v>
      </c>
      <c r="D37" s="287">
        <v>0</v>
      </c>
      <c r="E37" s="287">
        <f t="shared" si="8"/>
        <v>0</v>
      </c>
      <c r="F37" s="287">
        <f t="shared" si="4"/>
        <v>0</v>
      </c>
      <c r="G37" s="291">
        <v>0</v>
      </c>
      <c r="H37" s="291">
        <v>0</v>
      </c>
      <c r="I37" s="291">
        <v>0</v>
      </c>
      <c r="J37" s="291">
        <v>0</v>
      </c>
      <c r="K37" s="291">
        <v>0</v>
      </c>
      <c r="L37" s="291">
        <v>0</v>
      </c>
      <c r="M37" s="291">
        <v>0</v>
      </c>
      <c r="N37" s="292">
        <v>0</v>
      </c>
      <c r="O37" s="291">
        <v>0</v>
      </c>
      <c r="P37" s="291">
        <v>0</v>
      </c>
      <c r="Q37" s="291">
        <v>0</v>
      </c>
      <c r="R37" s="312">
        <v>0</v>
      </c>
      <c r="S37" s="291">
        <v>0</v>
      </c>
      <c r="T37" s="287">
        <f t="shared" si="2"/>
        <v>0</v>
      </c>
      <c r="U37" s="288">
        <f t="shared" si="3"/>
        <v>0</v>
      </c>
    </row>
    <row r="38" spans="1:21" x14ac:dyDescent="0.3">
      <c r="A38" s="289" t="s">
        <v>153</v>
      </c>
      <c r="B38" s="294" t="s">
        <v>142</v>
      </c>
      <c r="C38" s="295">
        <v>0</v>
      </c>
      <c r="D38" s="287">
        <v>0</v>
      </c>
      <c r="E38" s="287">
        <f t="shared" si="8"/>
        <v>0</v>
      </c>
      <c r="F38" s="287">
        <f t="shared" si="4"/>
        <v>0</v>
      </c>
      <c r="G38" s="291">
        <v>0</v>
      </c>
      <c r="H38" s="291">
        <v>0</v>
      </c>
      <c r="I38" s="291">
        <v>0</v>
      </c>
      <c r="J38" s="291">
        <v>0</v>
      </c>
      <c r="K38" s="291">
        <v>0</v>
      </c>
      <c r="L38" s="291">
        <v>0</v>
      </c>
      <c r="M38" s="291">
        <v>0</v>
      </c>
      <c r="N38" s="291">
        <v>0</v>
      </c>
      <c r="O38" s="291">
        <v>0</v>
      </c>
      <c r="P38" s="291">
        <v>0</v>
      </c>
      <c r="Q38" s="291">
        <v>0</v>
      </c>
      <c r="R38" s="312">
        <v>0</v>
      </c>
      <c r="S38" s="291">
        <v>0</v>
      </c>
      <c r="T38" s="287">
        <f t="shared" si="2"/>
        <v>0</v>
      </c>
      <c r="U38" s="288">
        <f t="shared" si="3"/>
        <v>0</v>
      </c>
    </row>
    <row r="39" spans="1:21" ht="31.2" x14ac:dyDescent="0.3">
      <c r="A39" s="289" t="s">
        <v>152</v>
      </c>
      <c r="B39" s="290" t="s">
        <v>140</v>
      </c>
      <c r="C39" s="287">
        <v>0</v>
      </c>
      <c r="D39" s="287">
        <v>0</v>
      </c>
      <c r="E39" s="287">
        <f t="shared" si="8"/>
        <v>0</v>
      </c>
      <c r="F39" s="287">
        <f t="shared" si="4"/>
        <v>0</v>
      </c>
      <c r="G39" s="291">
        <v>0</v>
      </c>
      <c r="H39" s="291">
        <v>0</v>
      </c>
      <c r="I39" s="291">
        <v>0</v>
      </c>
      <c r="J39" s="291">
        <v>0</v>
      </c>
      <c r="K39" s="291">
        <v>0</v>
      </c>
      <c r="L39" s="291">
        <v>0</v>
      </c>
      <c r="M39" s="291">
        <v>0</v>
      </c>
      <c r="N39" s="291">
        <v>0</v>
      </c>
      <c r="O39" s="291">
        <v>0</v>
      </c>
      <c r="P39" s="291">
        <v>0</v>
      </c>
      <c r="Q39" s="291">
        <v>0</v>
      </c>
      <c r="R39" s="312">
        <v>0</v>
      </c>
      <c r="S39" s="291">
        <v>0</v>
      </c>
      <c r="T39" s="287">
        <f t="shared" si="2"/>
        <v>0</v>
      </c>
      <c r="U39" s="288">
        <f t="shared" si="3"/>
        <v>0</v>
      </c>
    </row>
    <row r="40" spans="1:21" ht="31.2" x14ac:dyDescent="0.3">
      <c r="A40" s="289" t="s">
        <v>151</v>
      </c>
      <c r="B40" s="290" t="s">
        <v>138</v>
      </c>
      <c r="C40" s="287">
        <v>0</v>
      </c>
      <c r="D40" s="287">
        <v>0</v>
      </c>
      <c r="E40" s="287">
        <f t="shared" si="8"/>
        <v>0</v>
      </c>
      <c r="F40" s="287">
        <f t="shared" si="4"/>
        <v>0</v>
      </c>
      <c r="G40" s="291">
        <v>0</v>
      </c>
      <c r="H40" s="291">
        <v>0</v>
      </c>
      <c r="I40" s="291">
        <v>0</v>
      </c>
      <c r="J40" s="291">
        <v>0</v>
      </c>
      <c r="K40" s="291">
        <v>0</v>
      </c>
      <c r="L40" s="291">
        <v>0</v>
      </c>
      <c r="M40" s="291">
        <v>0</v>
      </c>
      <c r="N40" s="291">
        <v>0</v>
      </c>
      <c r="O40" s="291">
        <v>0</v>
      </c>
      <c r="P40" s="291">
        <v>0</v>
      </c>
      <c r="Q40" s="291">
        <v>0</v>
      </c>
      <c r="R40" s="312">
        <v>0</v>
      </c>
      <c r="S40" s="291">
        <v>0</v>
      </c>
      <c r="T40" s="287">
        <f t="shared" si="2"/>
        <v>0</v>
      </c>
      <c r="U40" s="288">
        <f t="shared" si="3"/>
        <v>0</v>
      </c>
    </row>
    <row r="41" spans="1:21" x14ac:dyDescent="0.3">
      <c r="A41" s="289" t="s">
        <v>150</v>
      </c>
      <c r="B41" s="290" t="s">
        <v>136</v>
      </c>
      <c r="C41" s="287">
        <v>0</v>
      </c>
      <c r="D41" s="287">
        <v>0</v>
      </c>
      <c r="E41" s="287">
        <f t="shared" si="8"/>
        <v>0</v>
      </c>
      <c r="F41" s="287">
        <f t="shared" si="4"/>
        <v>0</v>
      </c>
      <c r="G41" s="291">
        <v>0</v>
      </c>
      <c r="H41" s="291">
        <v>0</v>
      </c>
      <c r="I41" s="291">
        <v>0</v>
      </c>
      <c r="J41" s="291">
        <v>0</v>
      </c>
      <c r="K41" s="291">
        <v>0</v>
      </c>
      <c r="L41" s="291">
        <v>0</v>
      </c>
      <c r="M41" s="291">
        <v>0</v>
      </c>
      <c r="N41" s="291">
        <v>0</v>
      </c>
      <c r="O41" s="291">
        <v>0</v>
      </c>
      <c r="P41" s="291">
        <v>0</v>
      </c>
      <c r="Q41" s="291">
        <v>0</v>
      </c>
      <c r="R41" s="312">
        <v>0</v>
      </c>
      <c r="S41" s="291">
        <v>0</v>
      </c>
      <c r="T41" s="287">
        <f t="shared" si="2"/>
        <v>0</v>
      </c>
      <c r="U41" s="288">
        <f t="shared" si="3"/>
        <v>0</v>
      </c>
    </row>
    <row r="42" spans="1:21" ht="18.600000000000001" x14ac:dyDescent="0.3">
      <c r="A42" s="289" t="s">
        <v>149</v>
      </c>
      <c r="B42" s="294" t="s">
        <v>557</v>
      </c>
      <c r="C42" s="295">
        <v>0</v>
      </c>
      <c r="D42" s="287">
        <v>0</v>
      </c>
      <c r="E42" s="287">
        <f t="shared" si="8"/>
        <v>0</v>
      </c>
      <c r="F42" s="287">
        <f t="shared" si="4"/>
        <v>0</v>
      </c>
      <c r="G42" s="291">
        <v>0</v>
      </c>
      <c r="H42" s="291">
        <v>0</v>
      </c>
      <c r="I42" s="291">
        <v>0</v>
      </c>
      <c r="J42" s="291">
        <v>0</v>
      </c>
      <c r="K42" s="291">
        <v>0</v>
      </c>
      <c r="L42" s="291">
        <v>0</v>
      </c>
      <c r="M42" s="291">
        <v>0</v>
      </c>
      <c r="N42" s="291">
        <v>0</v>
      </c>
      <c r="O42" s="291">
        <v>0</v>
      </c>
      <c r="P42" s="291">
        <v>0</v>
      </c>
      <c r="Q42" s="291">
        <v>0</v>
      </c>
      <c r="R42" s="312">
        <v>0</v>
      </c>
      <c r="S42" s="291">
        <v>0</v>
      </c>
      <c r="T42" s="287">
        <f t="shared" si="2"/>
        <v>0</v>
      </c>
      <c r="U42" s="288">
        <f t="shared" si="3"/>
        <v>0</v>
      </c>
    </row>
    <row r="43" spans="1:21" x14ac:dyDescent="0.3">
      <c r="A43" s="285" t="s">
        <v>59</v>
      </c>
      <c r="B43" s="286" t="s">
        <v>148</v>
      </c>
      <c r="C43" s="287">
        <v>0</v>
      </c>
      <c r="D43" s="287">
        <v>0</v>
      </c>
      <c r="E43" s="287">
        <f t="shared" si="8"/>
        <v>0</v>
      </c>
      <c r="F43" s="287">
        <f t="shared" si="4"/>
        <v>0</v>
      </c>
      <c r="G43" s="287">
        <v>0</v>
      </c>
      <c r="H43" s="287">
        <v>0</v>
      </c>
      <c r="I43" s="287">
        <v>0</v>
      </c>
      <c r="J43" s="287">
        <v>0</v>
      </c>
      <c r="K43" s="287">
        <v>0</v>
      </c>
      <c r="L43" s="287">
        <v>0</v>
      </c>
      <c r="M43" s="287">
        <v>0</v>
      </c>
      <c r="N43" s="293">
        <v>0</v>
      </c>
      <c r="O43" s="287">
        <v>0</v>
      </c>
      <c r="P43" s="287">
        <v>0</v>
      </c>
      <c r="Q43" s="287">
        <v>0</v>
      </c>
      <c r="R43" s="287">
        <v>0</v>
      </c>
      <c r="S43" s="287">
        <v>0</v>
      </c>
      <c r="T43" s="287">
        <f t="shared" si="2"/>
        <v>0</v>
      </c>
      <c r="U43" s="288">
        <f t="shared" si="3"/>
        <v>0</v>
      </c>
    </row>
    <row r="44" spans="1:21" x14ac:dyDescent="0.3">
      <c r="A44" s="289" t="s">
        <v>147</v>
      </c>
      <c r="B44" s="290" t="s">
        <v>146</v>
      </c>
      <c r="C44" s="287">
        <v>0</v>
      </c>
      <c r="D44" s="287">
        <v>0</v>
      </c>
      <c r="E44" s="287">
        <f t="shared" si="8"/>
        <v>0</v>
      </c>
      <c r="F44" s="287">
        <f t="shared" si="4"/>
        <v>0</v>
      </c>
      <c r="G44" s="291">
        <v>0</v>
      </c>
      <c r="H44" s="291">
        <v>0</v>
      </c>
      <c r="I44" s="291">
        <v>0</v>
      </c>
      <c r="J44" s="291">
        <v>0</v>
      </c>
      <c r="K44" s="291">
        <v>0</v>
      </c>
      <c r="L44" s="291">
        <v>0</v>
      </c>
      <c r="M44" s="291">
        <v>0</v>
      </c>
      <c r="N44" s="291">
        <v>0</v>
      </c>
      <c r="O44" s="291">
        <v>0</v>
      </c>
      <c r="P44" s="291">
        <v>0</v>
      </c>
      <c r="Q44" s="291">
        <v>0</v>
      </c>
      <c r="R44" s="312">
        <v>0</v>
      </c>
      <c r="S44" s="291">
        <v>0</v>
      </c>
      <c r="T44" s="287">
        <f t="shared" si="2"/>
        <v>0</v>
      </c>
      <c r="U44" s="288">
        <f t="shared" si="3"/>
        <v>0</v>
      </c>
    </row>
    <row r="45" spans="1:21" x14ac:dyDescent="0.3">
      <c r="A45" s="289" t="s">
        <v>145</v>
      </c>
      <c r="B45" s="290" t="s">
        <v>144</v>
      </c>
      <c r="C45" s="287">
        <v>0</v>
      </c>
      <c r="D45" s="287">
        <v>0</v>
      </c>
      <c r="E45" s="287">
        <f t="shared" si="8"/>
        <v>0</v>
      </c>
      <c r="F45" s="287">
        <f t="shared" si="4"/>
        <v>0</v>
      </c>
      <c r="G45" s="291">
        <v>0</v>
      </c>
      <c r="H45" s="291">
        <v>0</v>
      </c>
      <c r="I45" s="291">
        <v>0</v>
      </c>
      <c r="J45" s="291">
        <v>0</v>
      </c>
      <c r="K45" s="291">
        <v>0</v>
      </c>
      <c r="L45" s="291">
        <v>0</v>
      </c>
      <c r="M45" s="291">
        <v>0</v>
      </c>
      <c r="N45" s="292">
        <v>0</v>
      </c>
      <c r="O45" s="291">
        <v>0</v>
      </c>
      <c r="P45" s="291">
        <v>0</v>
      </c>
      <c r="Q45" s="291">
        <v>0</v>
      </c>
      <c r="R45" s="312">
        <v>0</v>
      </c>
      <c r="S45" s="291">
        <v>0</v>
      </c>
      <c r="T45" s="287">
        <f t="shared" si="2"/>
        <v>0</v>
      </c>
      <c r="U45" s="288">
        <f t="shared" si="3"/>
        <v>0</v>
      </c>
    </row>
    <row r="46" spans="1:21" x14ac:dyDescent="0.3">
      <c r="A46" s="289" t="s">
        <v>143</v>
      </c>
      <c r="B46" s="290" t="s">
        <v>142</v>
      </c>
      <c r="C46" s="287">
        <v>0</v>
      </c>
      <c r="D46" s="287">
        <v>0</v>
      </c>
      <c r="E46" s="287">
        <f t="shared" si="8"/>
        <v>0</v>
      </c>
      <c r="F46" s="287">
        <f t="shared" si="4"/>
        <v>0</v>
      </c>
      <c r="G46" s="291">
        <v>0</v>
      </c>
      <c r="H46" s="291">
        <v>0</v>
      </c>
      <c r="I46" s="291">
        <v>0</v>
      </c>
      <c r="J46" s="291">
        <v>0</v>
      </c>
      <c r="K46" s="291">
        <v>0</v>
      </c>
      <c r="L46" s="291">
        <v>0</v>
      </c>
      <c r="M46" s="291">
        <v>0</v>
      </c>
      <c r="N46" s="291">
        <v>0</v>
      </c>
      <c r="O46" s="291">
        <v>0</v>
      </c>
      <c r="P46" s="291">
        <v>0</v>
      </c>
      <c r="Q46" s="291">
        <v>0</v>
      </c>
      <c r="R46" s="312">
        <v>0</v>
      </c>
      <c r="S46" s="291">
        <v>0</v>
      </c>
      <c r="T46" s="287">
        <f t="shared" si="2"/>
        <v>0</v>
      </c>
      <c r="U46" s="288">
        <f t="shared" si="3"/>
        <v>0</v>
      </c>
    </row>
    <row r="47" spans="1:21" ht="31.2" x14ac:dyDescent="0.3">
      <c r="A47" s="289" t="s">
        <v>141</v>
      </c>
      <c r="B47" s="290" t="s">
        <v>140</v>
      </c>
      <c r="C47" s="287">
        <v>0</v>
      </c>
      <c r="D47" s="287">
        <v>0</v>
      </c>
      <c r="E47" s="287">
        <f t="shared" si="8"/>
        <v>0</v>
      </c>
      <c r="F47" s="287">
        <f t="shared" si="4"/>
        <v>0</v>
      </c>
      <c r="G47" s="291">
        <v>0</v>
      </c>
      <c r="H47" s="291">
        <v>0</v>
      </c>
      <c r="I47" s="291">
        <v>0</v>
      </c>
      <c r="J47" s="291">
        <v>0</v>
      </c>
      <c r="K47" s="291">
        <v>0</v>
      </c>
      <c r="L47" s="291">
        <v>0</v>
      </c>
      <c r="M47" s="291">
        <v>0</v>
      </c>
      <c r="N47" s="291">
        <v>0</v>
      </c>
      <c r="O47" s="291">
        <v>0</v>
      </c>
      <c r="P47" s="291">
        <v>0</v>
      </c>
      <c r="Q47" s="291">
        <v>0</v>
      </c>
      <c r="R47" s="312">
        <v>0</v>
      </c>
      <c r="S47" s="291">
        <v>0</v>
      </c>
      <c r="T47" s="287">
        <f t="shared" si="2"/>
        <v>0</v>
      </c>
      <c r="U47" s="288">
        <f t="shared" si="3"/>
        <v>0</v>
      </c>
    </row>
    <row r="48" spans="1:21" ht="31.2" x14ac:dyDescent="0.3">
      <c r="A48" s="289" t="s">
        <v>139</v>
      </c>
      <c r="B48" s="290" t="s">
        <v>138</v>
      </c>
      <c r="C48" s="287">
        <v>0</v>
      </c>
      <c r="D48" s="287">
        <v>0</v>
      </c>
      <c r="E48" s="287">
        <f t="shared" si="8"/>
        <v>0</v>
      </c>
      <c r="F48" s="287">
        <f t="shared" si="4"/>
        <v>0</v>
      </c>
      <c r="G48" s="291">
        <v>0</v>
      </c>
      <c r="H48" s="291">
        <v>0</v>
      </c>
      <c r="I48" s="291">
        <v>0</v>
      </c>
      <c r="J48" s="291">
        <v>0</v>
      </c>
      <c r="K48" s="291">
        <v>0</v>
      </c>
      <c r="L48" s="291">
        <v>0</v>
      </c>
      <c r="M48" s="291">
        <v>0</v>
      </c>
      <c r="N48" s="291">
        <v>0</v>
      </c>
      <c r="O48" s="291">
        <v>0</v>
      </c>
      <c r="P48" s="291">
        <v>0</v>
      </c>
      <c r="Q48" s="291">
        <v>0</v>
      </c>
      <c r="R48" s="312">
        <v>0</v>
      </c>
      <c r="S48" s="291">
        <v>0</v>
      </c>
      <c r="T48" s="287">
        <f t="shared" si="2"/>
        <v>0</v>
      </c>
      <c r="U48" s="288">
        <f t="shared" si="3"/>
        <v>0</v>
      </c>
    </row>
    <row r="49" spans="1:21" x14ac:dyDescent="0.3">
      <c r="A49" s="289" t="s">
        <v>137</v>
      </c>
      <c r="B49" s="290" t="s">
        <v>136</v>
      </c>
      <c r="C49" s="287">
        <v>0</v>
      </c>
      <c r="D49" s="287">
        <v>0</v>
      </c>
      <c r="E49" s="287">
        <f t="shared" si="8"/>
        <v>0</v>
      </c>
      <c r="F49" s="287">
        <f t="shared" si="4"/>
        <v>0</v>
      </c>
      <c r="G49" s="291">
        <v>0</v>
      </c>
      <c r="H49" s="291">
        <v>0</v>
      </c>
      <c r="I49" s="291">
        <v>0</v>
      </c>
      <c r="J49" s="291">
        <v>0</v>
      </c>
      <c r="K49" s="291">
        <v>0</v>
      </c>
      <c r="L49" s="291">
        <v>0</v>
      </c>
      <c r="M49" s="291">
        <v>0</v>
      </c>
      <c r="N49" s="291">
        <v>0</v>
      </c>
      <c r="O49" s="291">
        <v>0</v>
      </c>
      <c r="P49" s="291">
        <v>0</v>
      </c>
      <c r="Q49" s="291">
        <v>0</v>
      </c>
      <c r="R49" s="312">
        <v>0</v>
      </c>
      <c r="S49" s="291">
        <v>0</v>
      </c>
      <c r="T49" s="287">
        <f t="shared" si="2"/>
        <v>0</v>
      </c>
      <c r="U49" s="288">
        <f t="shared" si="3"/>
        <v>0</v>
      </c>
    </row>
    <row r="50" spans="1:21" ht="18.600000000000001" x14ac:dyDescent="0.3">
      <c r="A50" s="289" t="s">
        <v>135</v>
      </c>
      <c r="B50" s="294" t="s">
        <v>557</v>
      </c>
      <c r="C50" s="295">
        <v>21</v>
      </c>
      <c r="D50" s="287">
        <v>0</v>
      </c>
      <c r="E50" s="287">
        <f t="shared" si="8"/>
        <v>21</v>
      </c>
      <c r="F50" s="287">
        <f t="shared" si="4"/>
        <v>21</v>
      </c>
      <c r="G50" s="291">
        <v>0</v>
      </c>
      <c r="H50" s="291">
        <v>0</v>
      </c>
      <c r="I50" s="291">
        <v>0</v>
      </c>
      <c r="J50" s="291">
        <v>0</v>
      </c>
      <c r="K50" s="291">
        <v>0</v>
      </c>
      <c r="L50" s="291">
        <v>0</v>
      </c>
      <c r="M50" s="291">
        <v>0</v>
      </c>
      <c r="N50" s="291">
        <v>0</v>
      </c>
      <c r="O50" s="291">
        <v>0</v>
      </c>
      <c r="P50" s="291">
        <v>21</v>
      </c>
      <c r="Q50" s="291">
        <v>0</v>
      </c>
      <c r="R50" s="312">
        <v>2</v>
      </c>
      <c r="S50" s="291">
        <v>2</v>
      </c>
      <c r="T50" s="287">
        <f t="shared" si="2"/>
        <v>21</v>
      </c>
      <c r="U50" s="288">
        <f t="shared" si="3"/>
        <v>2</v>
      </c>
    </row>
    <row r="51" spans="1:21" ht="35.25" customHeight="1" x14ac:dyDescent="0.3">
      <c r="A51" s="285" t="s">
        <v>57</v>
      </c>
      <c r="B51" s="286" t="s">
        <v>134</v>
      </c>
      <c r="C51" s="287">
        <v>0</v>
      </c>
      <c r="D51" s="287">
        <v>0</v>
      </c>
      <c r="E51" s="287">
        <f t="shared" si="8"/>
        <v>0</v>
      </c>
      <c r="F51" s="287">
        <f t="shared" si="4"/>
        <v>0</v>
      </c>
      <c r="G51" s="287">
        <v>0</v>
      </c>
      <c r="H51" s="287">
        <v>0</v>
      </c>
      <c r="I51" s="287">
        <v>0</v>
      </c>
      <c r="J51" s="287">
        <v>0</v>
      </c>
      <c r="K51" s="287">
        <v>0</v>
      </c>
      <c r="L51" s="287">
        <v>0</v>
      </c>
      <c r="M51" s="287">
        <v>0</v>
      </c>
      <c r="N51" s="293">
        <v>0</v>
      </c>
      <c r="O51" s="287">
        <v>0</v>
      </c>
      <c r="P51" s="287">
        <v>0</v>
      </c>
      <c r="Q51" s="287">
        <v>0</v>
      </c>
      <c r="R51" s="287">
        <v>0</v>
      </c>
      <c r="S51" s="287">
        <v>0</v>
      </c>
      <c r="T51" s="287">
        <f t="shared" si="2"/>
        <v>0</v>
      </c>
      <c r="U51" s="288">
        <f t="shared" si="3"/>
        <v>0</v>
      </c>
    </row>
    <row r="52" spans="1:21" x14ac:dyDescent="0.3">
      <c r="A52" s="289" t="s">
        <v>133</v>
      </c>
      <c r="B52" s="290" t="s">
        <v>132</v>
      </c>
      <c r="C52" s="287">
        <v>6.6673946700000002</v>
      </c>
      <c r="D52" s="287">
        <v>0</v>
      </c>
      <c r="E52" s="287">
        <f t="shared" si="8"/>
        <v>6.6673946700000002</v>
      </c>
      <c r="F52" s="287">
        <f t="shared" si="4"/>
        <v>6.6673946700000002</v>
      </c>
      <c r="G52" s="291">
        <v>0</v>
      </c>
      <c r="H52" s="291">
        <v>0</v>
      </c>
      <c r="I52" s="291">
        <v>0</v>
      </c>
      <c r="J52" s="291">
        <v>0</v>
      </c>
      <c r="K52" s="291">
        <v>0</v>
      </c>
      <c r="L52" s="291">
        <v>0</v>
      </c>
      <c r="M52" s="291">
        <v>0</v>
      </c>
      <c r="N52" s="291">
        <v>0</v>
      </c>
      <c r="O52" s="291">
        <v>0</v>
      </c>
      <c r="P52" s="291">
        <v>6.6673946700000002</v>
      </c>
      <c r="Q52" s="291">
        <v>0</v>
      </c>
      <c r="R52" s="312">
        <f>R30</f>
        <v>0.64321092000000002</v>
      </c>
      <c r="S52" s="312">
        <f>S30</f>
        <v>0.64321092000000002</v>
      </c>
      <c r="T52" s="287">
        <f t="shared" si="2"/>
        <v>6.6673946700000002</v>
      </c>
      <c r="U52" s="288">
        <f t="shared" si="3"/>
        <v>0.64321092000000002</v>
      </c>
    </row>
    <row r="53" spans="1:21" x14ac:dyDescent="0.3">
      <c r="A53" s="289" t="s">
        <v>131</v>
      </c>
      <c r="B53" s="290" t="s">
        <v>125</v>
      </c>
      <c r="C53" s="287">
        <v>0</v>
      </c>
      <c r="D53" s="287">
        <v>0</v>
      </c>
      <c r="E53" s="287">
        <f t="shared" si="8"/>
        <v>0</v>
      </c>
      <c r="F53" s="287">
        <f t="shared" si="4"/>
        <v>0</v>
      </c>
      <c r="G53" s="291">
        <v>0</v>
      </c>
      <c r="H53" s="291">
        <v>0</v>
      </c>
      <c r="I53" s="291">
        <v>0</v>
      </c>
      <c r="J53" s="291">
        <v>0</v>
      </c>
      <c r="K53" s="291">
        <v>0</v>
      </c>
      <c r="L53" s="291">
        <v>0</v>
      </c>
      <c r="M53" s="291">
        <v>0</v>
      </c>
      <c r="N53" s="292">
        <v>0</v>
      </c>
      <c r="O53" s="291">
        <v>0</v>
      </c>
      <c r="P53" s="291">
        <v>0</v>
      </c>
      <c r="Q53" s="291">
        <v>0</v>
      </c>
      <c r="R53" s="312">
        <v>0</v>
      </c>
      <c r="S53" s="291">
        <v>0</v>
      </c>
      <c r="T53" s="287">
        <f t="shared" si="2"/>
        <v>0</v>
      </c>
      <c r="U53" s="288">
        <f t="shared" si="3"/>
        <v>0</v>
      </c>
    </row>
    <row r="54" spans="1:21" x14ac:dyDescent="0.3">
      <c r="A54" s="289" t="s">
        <v>130</v>
      </c>
      <c r="B54" s="294" t="s">
        <v>124</v>
      </c>
      <c r="C54" s="295">
        <v>0</v>
      </c>
      <c r="D54" s="287">
        <v>0</v>
      </c>
      <c r="E54" s="287">
        <f t="shared" si="8"/>
        <v>0</v>
      </c>
      <c r="F54" s="287">
        <f t="shared" si="4"/>
        <v>0</v>
      </c>
      <c r="G54" s="291">
        <v>0</v>
      </c>
      <c r="H54" s="291">
        <v>0</v>
      </c>
      <c r="I54" s="291">
        <v>0</v>
      </c>
      <c r="J54" s="291">
        <v>0</v>
      </c>
      <c r="K54" s="291">
        <v>0</v>
      </c>
      <c r="L54" s="291">
        <v>0</v>
      </c>
      <c r="M54" s="291">
        <v>0</v>
      </c>
      <c r="N54" s="291">
        <v>0</v>
      </c>
      <c r="O54" s="291">
        <v>0</v>
      </c>
      <c r="P54" s="291">
        <v>0</v>
      </c>
      <c r="Q54" s="291">
        <v>0</v>
      </c>
      <c r="R54" s="312">
        <v>0</v>
      </c>
      <c r="S54" s="291">
        <v>0</v>
      </c>
      <c r="T54" s="287">
        <f t="shared" si="2"/>
        <v>0</v>
      </c>
      <c r="U54" s="288">
        <f t="shared" si="3"/>
        <v>0</v>
      </c>
    </row>
    <row r="55" spans="1:21" x14ac:dyDescent="0.3">
      <c r="A55" s="289" t="s">
        <v>129</v>
      </c>
      <c r="B55" s="294" t="s">
        <v>123</v>
      </c>
      <c r="C55" s="295">
        <v>0</v>
      </c>
      <c r="D55" s="287">
        <v>0</v>
      </c>
      <c r="E55" s="287">
        <f t="shared" si="8"/>
        <v>0</v>
      </c>
      <c r="F55" s="287">
        <f t="shared" si="4"/>
        <v>0</v>
      </c>
      <c r="G55" s="291">
        <v>0</v>
      </c>
      <c r="H55" s="291">
        <v>0</v>
      </c>
      <c r="I55" s="291">
        <v>0</v>
      </c>
      <c r="J55" s="291">
        <v>0</v>
      </c>
      <c r="K55" s="291">
        <v>0</v>
      </c>
      <c r="L55" s="291">
        <v>0</v>
      </c>
      <c r="M55" s="291">
        <v>0</v>
      </c>
      <c r="N55" s="291">
        <v>0</v>
      </c>
      <c r="O55" s="291">
        <v>0</v>
      </c>
      <c r="P55" s="291">
        <v>0</v>
      </c>
      <c r="Q55" s="291">
        <v>0</v>
      </c>
      <c r="R55" s="312">
        <v>0</v>
      </c>
      <c r="S55" s="291">
        <v>0</v>
      </c>
      <c r="T55" s="287">
        <f t="shared" si="2"/>
        <v>0</v>
      </c>
      <c r="U55" s="288">
        <f t="shared" si="3"/>
        <v>0</v>
      </c>
    </row>
    <row r="56" spans="1:21" x14ac:dyDescent="0.3">
      <c r="A56" s="289" t="s">
        <v>128</v>
      </c>
      <c r="B56" s="294" t="s">
        <v>122</v>
      </c>
      <c r="C56" s="295">
        <v>0</v>
      </c>
      <c r="D56" s="287">
        <v>0</v>
      </c>
      <c r="E56" s="287">
        <f t="shared" si="8"/>
        <v>0</v>
      </c>
      <c r="F56" s="287">
        <f t="shared" si="4"/>
        <v>0</v>
      </c>
      <c r="G56" s="291">
        <v>0</v>
      </c>
      <c r="H56" s="291">
        <v>0</v>
      </c>
      <c r="I56" s="291">
        <v>0</v>
      </c>
      <c r="J56" s="291">
        <v>0</v>
      </c>
      <c r="K56" s="291">
        <v>0</v>
      </c>
      <c r="L56" s="291">
        <v>0</v>
      </c>
      <c r="M56" s="291">
        <v>0</v>
      </c>
      <c r="N56" s="291">
        <v>0</v>
      </c>
      <c r="O56" s="291">
        <v>0</v>
      </c>
      <c r="P56" s="291">
        <v>0</v>
      </c>
      <c r="Q56" s="291">
        <v>0</v>
      </c>
      <c r="R56" s="312">
        <v>0</v>
      </c>
      <c r="S56" s="291">
        <v>0</v>
      </c>
      <c r="T56" s="287">
        <f t="shared" si="2"/>
        <v>0</v>
      </c>
      <c r="U56" s="288">
        <f t="shared" si="3"/>
        <v>0</v>
      </c>
    </row>
    <row r="57" spans="1:21" ht="18.600000000000001" x14ac:dyDescent="0.3">
      <c r="A57" s="289" t="s">
        <v>127</v>
      </c>
      <c r="B57" s="294" t="s">
        <v>557</v>
      </c>
      <c r="C57" s="295">
        <v>21</v>
      </c>
      <c r="D57" s="287">
        <v>0</v>
      </c>
      <c r="E57" s="287">
        <f t="shared" si="8"/>
        <v>21</v>
      </c>
      <c r="F57" s="287">
        <f t="shared" si="4"/>
        <v>21</v>
      </c>
      <c r="G57" s="291">
        <v>0</v>
      </c>
      <c r="H57" s="291">
        <v>0</v>
      </c>
      <c r="I57" s="291">
        <v>0</v>
      </c>
      <c r="J57" s="291">
        <v>0</v>
      </c>
      <c r="K57" s="291">
        <v>0</v>
      </c>
      <c r="L57" s="291">
        <v>0</v>
      </c>
      <c r="M57" s="291">
        <v>0</v>
      </c>
      <c r="N57" s="291">
        <v>0</v>
      </c>
      <c r="O57" s="291">
        <v>0</v>
      </c>
      <c r="P57" s="291">
        <v>21</v>
      </c>
      <c r="Q57" s="291">
        <v>0</v>
      </c>
      <c r="R57" s="312">
        <f>R50</f>
        <v>2</v>
      </c>
      <c r="S57" s="312">
        <f>S50</f>
        <v>2</v>
      </c>
      <c r="T57" s="287">
        <f t="shared" si="2"/>
        <v>21</v>
      </c>
      <c r="U57" s="288">
        <f t="shared" si="3"/>
        <v>2</v>
      </c>
    </row>
    <row r="58" spans="1:21" ht="36.75" customHeight="1" x14ac:dyDescent="0.3">
      <c r="A58" s="285" t="s">
        <v>56</v>
      </c>
      <c r="B58" s="296" t="s">
        <v>224</v>
      </c>
      <c r="C58" s="295">
        <v>0</v>
      </c>
      <c r="D58" s="287">
        <v>0</v>
      </c>
      <c r="E58" s="287">
        <f t="shared" si="8"/>
        <v>0</v>
      </c>
      <c r="F58" s="287">
        <f t="shared" si="4"/>
        <v>0</v>
      </c>
      <c r="G58" s="287">
        <v>0</v>
      </c>
      <c r="H58" s="287">
        <v>0</v>
      </c>
      <c r="I58" s="287">
        <v>0</v>
      </c>
      <c r="J58" s="287">
        <v>0</v>
      </c>
      <c r="K58" s="287">
        <v>0</v>
      </c>
      <c r="L58" s="287">
        <v>0</v>
      </c>
      <c r="M58" s="287">
        <v>0</v>
      </c>
      <c r="N58" s="293">
        <v>0</v>
      </c>
      <c r="O58" s="287">
        <v>0</v>
      </c>
      <c r="P58" s="287">
        <v>0</v>
      </c>
      <c r="Q58" s="287">
        <v>0</v>
      </c>
      <c r="R58" s="287">
        <v>0</v>
      </c>
      <c r="S58" s="287">
        <v>0</v>
      </c>
      <c r="T58" s="287">
        <f t="shared" si="2"/>
        <v>0</v>
      </c>
      <c r="U58" s="288">
        <f t="shared" si="3"/>
        <v>0</v>
      </c>
    </row>
    <row r="59" spans="1:21" x14ac:dyDescent="0.3">
      <c r="A59" s="285" t="s">
        <v>54</v>
      </c>
      <c r="B59" s="286" t="s">
        <v>126</v>
      </c>
      <c r="C59" s="287">
        <v>0</v>
      </c>
      <c r="D59" s="287">
        <v>0</v>
      </c>
      <c r="E59" s="287">
        <f t="shared" si="8"/>
        <v>0</v>
      </c>
      <c r="F59" s="287">
        <f t="shared" si="4"/>
        <v>0</v>
      </c>
      <c r="G59" s="287">
        <v>0</v>
      </c>
      <c r="H59" s="287">
        <v>0</v>
      </c>
      <c r="I59" s="287">
        <v>0</v>
      </c>
      <c r="J59" s="287">
        <v>0</v>
      </c>
      <c r="K59" s="287">
        <v>0</v>
      </c>
      <c r="L59" s="287">
        <v>0</v>
      </c>
      <c r="M59" s="287">
        <v>0</v>
      </c>
      <c r="N59" s="293">
        <v>0</v>
      </c>
      <c r="O59" s="287">
        <v>0</v>
      </c>
      <c r="P59" s="287">
        <v>0</v>
      </c>
      <c r="Q59" s="287">
        <v>0</v>
      </c>
      <c r="R59" s="287">
        <v>0</v>
      </c>
      <c r="S59" s="287">
        <v>0</v>
      </c>
      <c r="T59" s="287">
        <f t="shared" si="2"/>
        <v>0</v>
      </c>
      <c r="U59" s="288">
        <f t="shared" si="3"/>
        <v>0</v>
      </c>
    </row>
    <row r="60" spans="1:21" x14ac:dyDescent="0.3">
      <c r="A60" s="289" t="s">
        <v>218</v>
      </c>
      <c r="B60" s="63" t="s">
        <v>146</v>
      </c>
      <c r="C60" s="297">
        <v>0</v>
      </c>
      <c r="D60" s="287">
        <v>0</v>
      </c>
      <c r="E60" s="287">
        <f t="shared" si="8"/>
        <v>0</v>
      </c>
      <c r="F60" s="287">
        <f t="shared" si="4"/>
        <v>0</v>
      </c>
      <c r="G60" s="291">
        <v>0</v>
      </c>
      <c r="H60" s="291">
        <v>0</v>
      </c>
      <c r="I60" s="291">
        <v>0</v>
      </c>
      <c r="J60" s="291">
        <v>0</v>
      </c>
      <c r="K60" s="291">
        <v>0</v>
      </c>
      <c r="L60" s="291">
        <v>0</v>
      </c>
      <c r="M60" s="291">
        <v>0</v>
      </c>
      <c r="N60" s="291">
        <v>0</v>
      </c>
      <c r="O60" s="291">
        <v>0</v>
      </c>
      <c r="P60" s="291">
        <v>0</v>
      </c>
      <c r="Q60" s="291">
        <v>0</v>
      </c>
      <c r="R60" s="312">
        <v>0</v>
      </c>
      <c r="S60" s="291">
        <v>0</v>
      </c>
      <c r="T60" s="287">
        <f t="shared" si="2"/>
        <v>0</v>
      </c>
      <c r="U60" s="288">
        <f t="shared" si="3"/>
        <v>0</v>
      </c>
    </row>
    <row r="61" spans="1:21" x14ac:dyDescent="0.3">
      <c r="A61" s="289" t="s">
        <v>219</v>
      </c>
      <c r="B61" s="63" t="s">
        <v>144</v>
      </c>
      <c r="C61" s="297">
        <v>0</v>
      </c>
      <c r="D61" s="287">
        <v>0</v>
      </c>
      <c r="E61" s="287">
        <f t="shared" si="8"/>
        <v>0</v>
      </c>
      <c r="F61" s="287">
        <f t="shared" si="4"/>
        <v>0</v>
      </c>
      <c r="G61" s="291">
        <v>0</v>
      </c>
      <c r="H61" s="291">
        <v>0</v>
      </c>
      <c r="I61" s="291">
        <v>0</v>
      </c>
      <c r="J61" s="291">
        <v>0</v>
      </c>
      <c r="K61" s="291">
        <v>0</v>
      </c>
      <c r="L61" s="291">
        <v>0</v>
      </c>
      <c r="M61" s="291">
        <v>0</v>
      </c>
      <c r="N61" s="291">
        <v>0</v>
      </c>
      <c r="O61" s="291">
        <v>0</v>
      </c>
      <c r="P61" s="291">
        <v>0</v>
      </c>
      <c r="Q61" s="291">
        <v>0</v>
      </c>
      <c r="R61" s="312">
        <v>0</v>
      </c>
      <c r="S61" s="291">
        <v>0</v>
      </c>
      <c r="T61" s="287">
        <f t="shared" si="2"/>
        <v>0</v>
      </c>
      <c r="U61" s="288">
        <f t="shared" si="3"/>
        <v>0</v>
      </c>
    </row>
    <row r="62" spans="1:21" x14ac:dyDescent="0.3">
      <c r="A62" s="289" t="s">
        <v>220</v>
      </c>
      <c r="B62" s="63" t="s">
        <v>142</v>
      </c>
      <c r="C62" s="297">
        <v>0</v>
      </c>
      <c r="D62" s="287">
        <v>0</v>
      </c>
      <c r="E62" s="287">
        <f t="shared" si="8"/>
        <v>0</v>
      </c>
      <c r="F62" s="287">
        <f t="shared" si="4"/>
        <v>0</v>
      </c>
      <c r="G62" s="291">
        <v>0</v>
      </c>
      <c r="H62" s="291">
        <v>0</v>
      </c>
      <c r="I62" s="291">
        <v>0</v>
      </c>
      <c r="J62" s="291">
        <v>0</v>
      </c>
      <c r="K62" s="291">
        <v>0</v>
      </c>
      <c r="L62" s="291">
        <v>0</v>
      </c>
      <c r="M62" s="291">
        <v>0</v>
      </c>
      <c r="N62" s="291">
        <v>0</v>
      </c>
      <c r="O62" s="291">
        <v>0</v>
      </c>
      <c r="P62" s="291">
        <v>0</v>
      </c>
      <c r="Q62" s="291">
        <v>0</v>
      </c>
      <c r="R62" s="312">
        <v>0</v>
      </c>
      <c r="S62" s="291">
        <v>0</v>
      </c>
      <c r="T62" s="287">
        <f t="shared" si="2"/>
        <v>0</v>
      </c>
      <c r="U62" s="288">
        <f t="shared" si="3"/>
        <v>0</v>
      </c>
    </row>
    <row r="63" spans="1:21" x14ac:dyDescent="0.3">
      <c r="A63" s="289" t="s">
        <v>221</v>
      </c>
      <c r="B63" s="63" t="s">
        <v>223</v>
      </c>
      <c r="C63" s="297">
        <v>0</v>
      </c>
      <c r="D63" s="287">
        <v>0</v>
      </c>
      <c r="E63" s="287">
        <f t="shared" si="8"/>
        <v>0</v>
      </c>
      <c r="F63" s="287">
        <f t="shared" si="4"/>
        <v>0</v>
      </c>
      <c r="G63" s="291">
        <v>0</v>
      </c>
      <c r="H63" s="291">
        <v>0</v>
      </c>
      <c r="I63" s="291">
        <v>0</v>
      </c>
      <c r="J63" s="291">
        <v>0</v>
      </c>
      <c r="K63" s="291">
        <v>0</v>
      </c>
      <c r="L63" s="291">
        <v>0</v>
      </c>
      <c r="M63" s="291">
        <v>0</v>
      </c>
      <c r="N63" s="291">
        <v>0</v>
      </c>
      <c r="O63" s="291">
        <v>0</v>
      </c>
      <c r="P63" s="291">
        <v>0</v>
      </c>
      <c r="Q63" s="291">
        <v>0</v>
      </c>
      <c r="R63" s="312">
        <v>0</v>
      </c>
      <c r="S63" s="291">
        <v>0</v>
      </c>
      <c r="T63" s="287">
        <f t="shared" si="2"/>
        <v>0</v>
      </c>
      <c r="U63" s="288">
        <f t="shared" si="3"/>
        <v>0</v>
      </c>
    </row>
    <row r="64" spans="1:21" ht="18.600000000000001" x14ac:dyDescent="0.3">
      <c r="A64" s="289" t="s">
        <v>222</v>
      </c>
      <c r="B64" s="294" t="s">
        <v>557</v>
      </c>
      <c r="C64" s="295">
        <v>0</v>
      </c>
      <c r="D64" s="287">
        <v>0</v>
      </c>
      <c r="E64" s="287">
        <f t="shared" si="8"/>
        <v>0</v>
      </c>
      <c r="F64" s="287">
        <f t="shared" si="4"/>
        <v>0</v>
      </c>
      <c r="G64" s="291">
        <v>0</v>
      </c>
      <c r="H64" s="291">
        <v>0</v>
      </c>
      <c r="I64" s="291">
        <v>0</v>
      </c>
      <c r="J64" s="291">
        <v>0</v>
      </c>
      <c r="K64" s="291">
        <v>0</v>
      </c>
      <c r="L64" s="291">
        <v>0</v>
      </c>
      <c r="M64" s="291">
        <v>0</v>
      </c>
      <c r="N64" s="291">
        <v>0</v>
      </c>
      <c r="O64" s="291">
        <v>0</v>
      </c>
      <c r="P64" s="291">
        <v>0</v>
      </c>
      <c r="Q64" s="291">
        <v>0</v>
      </c>
      <c r="R64" s="312">
        <v>0</v>
      </c>
      <c r="S64" s="291">
        <v>0</v>
      </c>
      <c r="T64" s="287">
        <f t="shared" si="2"/>
        <v>0</v>
      </c>
      <c r="U64" s="288">
        <f t="shared" si="3"/>
        <v>0</v>
      </c>
    </row>
    <row r="65" spans="1:20" x14ac:dyDescent="0.3">
      <c r="A65" s="60"/>
      <c r="B65" s="61"/>
      <c r="C65" s="61"/>
      <c r="D65" s="61"/>
      <c r="E65" s="61"/>
      <c r="F65" s="61"/>
      <c r="G65" s="61"/>
      <c r="H65" s="61"/>
      <c r="I65" s="61"/>
      <c r="J65" s="61"/>
      <c r="K65" s="61"/>
      <c r="L65" s="61"/>
      <c r="M65" s="61"/>
      <c r="N65" s="61"/>
      <c r="O65" s="61"/>
      <c r="P65" s="61"/>
      <c r="Q65" s="61"/>
      <c r="R65" s="61"/>
      <c r="S65" s="61"/>
      <c r="T65" s="55"/>
    </row>
    <row r="66" spans="1:20" ht="54" customHeight="1" x14ac:dyDescent="0.3">
      <c r="A66" s="55"/>
      <c r="B66" s="413"/>
      <c r="C66" s="413"/>
      <c r="D66" s="413"/>
      <c r="E66" s="413"/>
      <c r="F66" s="413"/>
      <c r="G66" s="413"/>
      <c r="H66" s="413"/>
      <c r="I66" s="413"/>
      <c r="J66" s="272"/>
      <c r="K66" s="272"/>
      <c r="L66" s="272"/>
      <c r="M66" s="272"/>
      <c r="N66" s="272"/>
      <c r="O66" s="272"/>
      <c r="P66" s="272"/>
      <c r="Q66" s="272"/>
      <c r="R66" s="272"/>
      <c r="S66" s="272"/>
      <c r="T66" s="59"/>
    </row>
    <row r="67" spans="1:20" x14ac:dyDescent="0.3">
      <c r="A67" s="55"/>
      <c r="B67" s="55"/>
      <c r="C67" s="55"/>
      <c r="D67" s="55"/>
      <c r="E67" s="55"/>
      <c r="F67" s="55"/>
      <c r="T67" s="55"/>
    </row>
    <row r="68" spans="1:20" ht="50.25" customHeight="1" x14ac:dyDescent="0.3">
      <c r="A68" s="55"/>
      <c r="B68" s="414"/>
      <c r="C68" s="414"/>
      <c r="D68" s="414"/>
      <c r="E68" s="414"/>
      <c r="F68" s="414"/>
      <c r="G68" s="414"/>
      <c r="H68" s="414"/>
      <c r="I68" s="414"/>
      <c r="J68" s="273"/>
      <c r="K68" s="273"/>
      <c r="L68" s="273"/>
      <c r="M68" s="273"/>
      <c r="N68" s="273"/>
      <c r="O68" s="273"/>
      <c r="P68" s="273"/>
      <c r="Q68" s="273"/>
      <c r="R68" s="273"/>
      <c r="S68" s="273"/>
      <c r="T68" s="55"/>
    </row>
    <row r="69" spans="1:20" x14ac:dyDescent="0.3">
      <c r="A69" s="55"/>
      <c r="B69" s="55"/>
      <c r="C69" s="55"/>
      <c r="D69" s="55"/>
      <c r="E69" s="55"/>
      <c r="F69" s="55"/>
      <c r="T69" s="55"/>
    </row>
    <row r="70" spans="1:20" ht="36.75" customHeight="1" x14ac:dyDescent="0.3">
      <c r="A70" s="55"/>
      <c r="B70" s="413"/>
      <c r="C70" s="413"/>
      <c r="D70" s="413"/>
      <c r="E70" s="413"/>
      <c r="F70" s="413"/>
      <c r="G70" s="413"/>
      <c r="H70" s="413"/>
      <c r="I70" s="413"/>
      <c r="J70" s="272"/>
      <c r="K70" s="272"/>
      <c r="L70" s="272"/>
      <c r="M70" s="272"/>
      <c r="N70" s="272"/>
      <c r="O70" s="272"/>
      <c r="P70" s="272"/>
      <c r="Q70" s="272"/>
      <c r="R70" s="272"/>
      <c r="S70" s="272"/>
      <c r="T70" s="55"/>
    </row>
    <row r="71" spans="1:20" x14ac:dyDescent="0.3">
      <c r="A71" s="55"/>
      <c r="B71" s="58"/>
      <c r="C71" s="58"/>
      <c r="D71" s="58"/>
      <c r="E71" s="58"/>
      <c r="F71" s="58"/>
      <c r="T71" s="55"/>
    </row>
    <row r="72" spans="1:20" ht="51" customHeight="1" x14ac:dyDescent="0.3">
      <c r="A72" s="55"/>
      <c r="B72" s="413"/>
      <c r="C72" s="413"/>
      <c r="D72" s="413"/>
      <c r="E72" s="413"/>
      <c r="F72" s="413"/>
      <c r="G72" s="413"/>
      <c r="H72" s="413"/>
      <c r="I72" s="413"/>
      <c r="J72" s="272"/>
      <c r="K72" s="272"/>
      <c r="L72" s="272"/>
      <c r="M72" s="272"/>
      <c r="N72" s="272"/>
      <c r="O72" s="272"/>
      <c r="P72" s="272"/>
      <c r="Q72" s="272"/>
      <c r="R72" s="272"/>
      <c r="S72" s="272"/>
      <c r="T72" s="55"/>
    </row>
    <row r="73" spans="1:20" ht="32.25" customHeight="1" x14ac:dyDescent="0.3">
      <c r="A73" s="55"/>
      <c r="B73" s="414"/>
      <c r="C73" s="414"/>
      <c r="D73" s="414"/>
      <c r="E73" s="414"/>
      <c r="F73" s="414"/>
      <c r="G73" s="414"/>
      <c r="H73" s="414"/>
      <c r="I73" s="414"/>
      <c r="J73" s="273"/>
      <c r="K73" s="273"/>
      <c r="L73" s="273"/>
      <c r="M73" s="273"/>
      <c r="N73" s="273"/>
      <c r="O73" s="273"/>
      <c r="P73" s="273"/>
      <c r="Q73" s="273"/>
      <c r="R73" s="273"/>
      <c r="S73" s="273"/>
      <c r="T73" s="55"/>
    </row>
    <row r="74" spans="1:20" ht="51.75" customHeight="1" x14ac:dyDescent="0.3">
      <c r="A74" s="55"/>
      <c r="B74" s="413"/>
      <c r="C74" s="413"/>
      <c r="D74" s="413"/>
      <c r="E74" s="413"/>
      <c r="F74" s="413"/>
      <c r="G74" s="413"/>
      <c r="H74" s="413"/>
      <c r="I74" s="413"/>
      <c r="J74" s="272"/>
      <c r="K74" s="272"/>
      <c r="L74" s="272"/>
      <c r="M74" s="272"/>
      <c r="N74" s="272"/>
      <c r="O74" s="272"/>
      <c r="P74" s="272"/>
      <c r="Q74" s="272"/>
      <c r="R74" s="272"/>
      <c r="S74" s="272"/>
      <c r="T74" s="55"/>
    </row>
    <row r="75" spans="1:20" ht="21.75" customHeight="1" x14ac:dyDescent="0.3">
      <c r="A75" s="55"/>
      <c r="B75" s="415"/>
      <c r="C75" s="415"/>
      <c r="D75" s="415"/>
      <c r="E75" s="415"/>
      <c r="F75" s="415"/>
      <c r="G75" s="415"/>
      <c r="H75" s="415"/>
      <c r="I75" s="415"/>
      <c r="J75" s="270"/>
      <c r="K75" s="270"/>
      <c r="L75" s="270"/>
      <c r="M75" s="270"/>
      <c r="N75" s="270"/>
      <c r="O75" s="270"/>
      <c r="P75" s="270"/>
      <c r="Q75" s="270"/>
      <c r="R75" s="270"/>
      <c r="S75" s="270"/>
      <c r="T75" s="55"/>
    </row>
    <row r="76" spans="1:20" ht="23.25" customHeight="1" x14ac:dyDescent="0.3">
      <c r="A76" s="55"/>
      <c r="B76" s="56"/>
      <c r="C76" s="56"/>
      <c r="D76" s="56"/>
      <c r="E76" s="56"/>
      <c r="F76" s="56"/>
      <c r="T76" s="55"/>
    </row>
    <row r="77" spans="1:20" ht="18.75" customHeight="1" x14ac:dyDescent="0.3">
      <c r="A77" s="55"/>
      <c r="B77" s="412"/>
      <c r="C77" s="412"/>
      <c r="D77" s="412"/>
      <c r="E77" s="412"/>
      <c r="F77" s="412"/>
      <c r="G77" s="412"/>
      <c r="H77" s="412"/>
      <c r="I77" s="412"/>
      <c r="J77" s="271"/>
      <c r="K77" s="271"/>
      <c r="L77" s="271"/>
      <c r="M77" s="271"/>
      <c r="N77" s="271"/>
      <c r="O77" s="271"/>
      <c r="P77" s="271"/>
      <c r="Q77" s="271"/>
      <c r="R77" s="271"/>
      <c r="S77" s="271"/>
      <c r="T77" s="55"/>
    </row>
    <row r="78" spans="1:20" x14ac:dyDescent="0.3">
      <c r="A78" s="55"/>
      <c r="B78" s="55"/>
      <c r="C78" s="55"/>
      <c r="D78" s="55"/>
      <c r="E78" s="55"/>
      <c r="F78" s="55"/>
      <c r="T78" s="55"/>
    </row>
    <row r="79" spans="1:20" x14ac:dyDescent="0.3">
      <c r="A79" s="55"/>
      <c r="B79" s="55"/>
      <c r="C79" s="55"/>
      <c r="D79" s="55"/>
      <c r="E79" s="55"/>
      <c r="F79" s="55"/>
      <c r="T79" s="55"/>
    </row>
    <row r="80" spans="1:20" x14ac:dyDescent="0.3">
      <c r="G80" s="54"/>
      <c r="H80" s="54"/>
      <c r="I80" s="54"/>
      <c r="J80" s="54"/>
      <c r="K80" s="54"/>
      <c r="L80" s="54"/>
      <c r="M80" s="54"/>
      <c r="N80" s="54"/>
      <c r="O80" s="54"/>
      <c r="P80" s="54"/>
      <c r="Q80" s="54"/>
      <c r="R80" s="54"/>
      <c r="S80" s="54"/>
    </row>
    <row r="81" spans="7:19" x14ac:dyDescent="0.3">
      <c r="G81" s="54"/>
      <c r="H81" s="54"/>
      <c r="I81" s="54"/>
      <c r="J81" s="54"/>
      <c r="K81" s="54"/>
      <c r="L81" s="54"/>
      <c r="M81" s="54"/>
      <c r="N81" s="54"/>
      <c r="O81" s="54"/>
      <c r="P81" s="54"/>
      <c r="Q81" s="54"/>
      <c r="R81" s="54"/>
      <c r="S81" s="54"/>
    </row>
    <row r="82" spans="7:19" x14ac:dyDescent="0.3">
      <c r="G82" s="54"/>
      <c r="H82" s="54"/>
      <c r="I82" s="54"/>
      <c r="J82" s="54"/>
      <c r="K82" s="54"/>
      <c r="L82" s="54"/>
      <c r="M82" s="54"/>
      <c r="N82" s="54"/>
      <c r="O82" s="54"/>
      <c r="P82" s="54"/>
      <c r="Q82" s="54"/>
      <c r="R82" s="54"/>
      <c r="S82" s="54"/>
    </row>
    <row r="83" spans="7:19" x14ac:dyDescent="0.3">
      <c r="G83" s="54"/>
      <c r="H83" s="54"/>
      <c r="I83" s="54"/>
      <c r="J83" s="54"/>
      <c r="K83" s="54"/>
      <c r="L83" s="54"/>
      <c r="M83" s="54"/>
      <c r="N83" s="54"/>
      <c r="O83" s="54"/>
      <c r="P83" s="54"/>
      <c r="Q83" s="54"/>
      <c r="R83" s="54"/>
      <c r="S83" s="54"/>
    </row>
    <row r="84" spans="7:19" x14ac:dyDescent="0.3">
      <c r="G84" s="54"/>
      <c r="H84" s="54"/>
      <c r="I84" s="54"/>
      <c r="J84" s="54"/>
      <c r="K84" s="54"/>
      <c r="L84" s="54"/>
      <c r="M84" s="54"/>
      <c r="N84" s="54"/>
      <c r="O84" s="54"/>
      <c r="P84" s="54"/>
      <c r="Q84" s="54"/>
      <c r="R84" s="54"/>
      <c r="S84" s="54"/>
    </row>
    <row r="85" spans="7:19" x14ac:dyDescent="0.3">
      <c r="G85" s="54"/>
      <c r="H85" s="54"/>
      <c r="I85" s="54"/>
      <c r="J85" s="54"/>
      <c r="K85" s="54"/>
      <c r="L85" s="54"/>
      <c r="M85" s="54"/>
      <c r="N85" s="54"/>
      <c r="O85" s="54"/>
      <c r="P85" s="54"/>
      <c r="Q85" s="54"/>
      <c r="R85" s="54"/>
      <c r="S85" s="54"/>
    </row>
    <row r="86" spans="7:19" x14ac:dyDescent="0.3">
      <c r="G86" s="54"/>
      <c r="H86" s="54"/>
      <c r="I86" s="54"/>
      <c r="J86" s="54"/>
      <c r="K86" s="54"/>
      <c r="L86" s="54"/>
      <c r="M86" s="54"/>
      <c r="N86" s="54"/>
      <c r="O86" s="54"/>
      <c r="P86" s="54"/>
      <c r="Q86" s="54"/>
      <c r="R86" s="54"/>
      <c r="S86" s="54"/>
    </row>
    <row r="87" spans="7:19" x14ac:dyDescent="0.3">
      <c r="G87" s="54"/>
      <c r="H87" s="54"/>
      <c r="I87" s="54"/>
      <c r="J87" s="54"/>
      <c r="K87" s="54"/>
      <c r="L87" s="54"/>
      <c r="M87" s="54"/>
      <c r="N87" s="54"/>
      <c r="O87" s="54"/>
      <c r="P87" s="54"/>
      <c r="Q87" s="54"/>
      <c r="R87" s="54"/>
      <c r="S87" s="54"/>
    </row>
    <row r="88" spans="7:19" x14ac:dyDescent="0.3">
      <c r="G88" s="54"/>
      <c r="H88" s="54"/>
      <c r="I88" s="54"/>
      <c r="J88" s="54"/>
      <c r="K88" s="54"/>
      <c r="L88" s="54"/>
      <c r="M88" s="54"/>
      <c r="N88" s="54"/>
      <c r="O88" s="54"/>
      <c r="P88" s="54"/>
      <c r="Q88" s="54"/>
      <c r="R88" s="54"/>
      <c r="S88" s="54"/>
    </row>
    <row r="89" spans="7:19" x14ac:dyDescent="0.3">
      <c r="G89" s="54"/>
      <c r="H89" s="54"/>
      <c r="I89" s="54"/>
      <c r="J89" s="54"/>
      <c r="K89" s="54"/>
      <c r="L89" s="54"/>
      <c r="M89" s="54"/>
      <c r="N89" s="54"/>
      <c r="O89" s="54"/>
      <c r="P89" s="54"/>
      <c r="Q89" s="54"/>
      <c r="R89" s="54"/>
      <c r="S89" s="54"/>
    </row>
    <row r="90" spans="7:19" x14ac:dyDescent="0.3">
      <c r="G90" s="54"/>
      <c r="H90" s="54"/>
      <c r="I90" s="54"/>
      <c r="J90" s="54"/>
      <c r="K90" s="54"/>
      <c r="L90" s="54"/>
      <c r="M90" s="54"/>
      <c r="N90" s="54"/>
      <c r="O90" s="54"/>
      <c r="P90" s="54"/>
      <c r="Q90" s="54"/>
      <c r="R90" s="54"/>
      <c r="S90" s="54"/>
    </row>
    <row r="91" spans="7:19" x14ac:dyDescent="0.3">
      <c r="G91" s="54"/>
      <c r="H91" s="54"/>
      <c r="I91" s="54"/>
      <c r="J91" s="54"/>
      <c r="K91" s="54"/>
      <c r="L91" s="54"/>
      <c r="M91" s="54"/>
      <c r="N91" s="54"/>
      <c r="O91" s="54"/>
      <c r="P91" s="54"/>
      <c r="Q91" s="54"/>
      <c r="R91" s="54"/>
      <c r="S91" s="54"/>
    </row>
    <row r="92" spans="7:19" x14ac:dyDescent="0.3">
      <c r="G92" s="54"/>
      <c r="H92" s="54"/>
      <c r="I92" s="54"/>
      <c r="J92" s="54"/>
      <c r="K92" s="54"/>
      <c r="L92" s="54"/>
      <c r="M92" s="54"/>
      <c r="N92" s="54"/>
      <c r="O92" s="54"/>
      <c r="P92" s="54"/>
      <c r="Q92" s="54"/>
      <c r="R92" s="54"/>
      <c r="S92" s="54"/>
    </row>
  </sheetData>
  <mergeCells count="33">
    <mergeCell ref="C20:D21"/>
    <mergeCell ref="A20:A22"/>
    <mergeCell ref="E20:F21"/>
    <mergeCell ref="L20:O20"/>
    <mergeCell ref="B77:I77"/>
    <mergeCell ref="B66:I66"/>
    <mergeCell ref="B68:I68"/>
    <mergeCell ref="B70:I70"/>
    <mergeCell ref="B72:I72"/>
    <mergeCell ref="B73:I73"/>
    <mergeCell ref="B74:I74"/>
    <mergeCell ref="B75:I75"/>
    <mergeCell ref="A4:U4"/>
    <mergeCell ref="A6:U6"/>
    <mergeCell ref="A8:U8"/>
    <mergeCell ref="A9:U9"/>
    <mergeCell ref="A11:U11"/>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s>
  <conditionalFormatting sqref="C24:Q64 S24:S29 S30:T51 S58:T64 T57 S53:T56 T52">
    <cfRule type="cellIs" dxfId="5" priority="7" operator="notEqual">
      <formula>0</formula>
    </cfRule>
  </conditionalFormatting>
  <conditionalFormatting sqref="U24:U64">
    <cfRule type="cellIs" dxfId="4" priority="6" operator="notEqual">
      <formula>0</formula>
    </cfRule>
  </conditionalFormatting>
  <conditionalFormatting sqref="T24:T29">
    <cfRule type="cellIs" dxfId="3" priority="4" operator="notEqual">
      <formula>0</formula>
    </cfRule>
  </conditionalFormatting>
  <conditionalFormatting sqref="R24:R64">
    <cfRule type="cellIs" dxfId="2" priority="3" operator="notEqual">
      <formula>0</formula>
    </cfRule>
  </conditionalFormatting>
  <conditionalFormatting sqref="S57">
    <cfRule type="cellIs" dxfId="1" priority="2" operator="notEqual">
      <formula>0</formula>
    </cfRule>
  </conditionalFormatting>
  <conditionalFormatting sqref="S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AD19" zoomScale="85" zoomScaleSheetLayoutView="85" workbookViewId="0">
      <selection activeCell="AD38" sqref="AD38"/>
    </sheetView>
  </sheetViews>
  <sheetFormatPr defaultColWidth="9.109375" defaultRowHeight="13.8" x14ac:dyDescent="0.25"/>
  <cols>
    <col min="1" max="1" width="6.109375" style="18" customWidth="1"/>
    <col min="2" max="2" width="23.109375" style="18" customWidth="1"/>
    <col min="3" max="3" width="13.88671875" style="18" customWidth="1"/>
    <col min="4" max="4" width="15.109375" style="18" customWidth="1"/>
    <col min="5" max="12" width="7.6640625" style="18" customWidth="1"/>
    <col min="13" max="13" width="10.6640625" style="18" customWidth="1"/>
    <col min="14" max="14" width="28.6640625" style="18" customWidth="1"/>
    <col min="15"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3" width="21.44140625" style="18" customWidth="1"/>
    <col min="24" max="24" width="10.6640625" style="18" customWidth="1"/>
    <col min="25" max="25" width="18.6640625" style="18" customWidth="1"/>
    <col min="26" max="26" width="7.6640625" style="18" customWidth="1"/>
    <col min="27" max="28" width="10.6640625" style="18" customWidth="1"/>
    <col min="29" max="29" width="15.21875" style="18" customWidth="1"/>
    <col min="30"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AV1" s="34" t="s">
        <v>66</v>
      </c>
    </row>
    <row r="2" spans="1:48" ht="18" x14ac:dyDescent="0.35">
      <c r="AV2" s="14" t="s">
        <v>8</v>
      </c>
    </row>
    <row r="3" spans="1:48" ht="18" x14ac:dyDescent="0.35">
      <c r="AV3" s="14" t="s">
        <v>65</v>
      </c>
    </row>
    <row r="4" spans="1:48" ht="18" x14ac:dyDescent="0.35">
      <c r="AV4" s="14"/>
    </row>
    <row r="5" spans="1:48" ht="18.75" customHeight="1" x14ac:dyDescent="0.25">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 x14ac:dyDescent="0.35">
      <c r="AV6" s="14"/>
    </row>
    <row r="7" spans="1:48" ht="17.399999999999999" x14ac:dyDescent="0.25">
      <c r="A7" s="329" t="s">
        <v>7</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7.399999999999999"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x14ac:dyDescent="0.25">
      <c r="A9" s="330" t="str">
        <f>'1. паспорт местоположение'!A9:C9</f>
        <v>Акционерное общество "Россети Янтарь"</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6" x14ac:dyDescent="0.25">
      <c r="A10" s="334" t="s">
        <v>6</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7.399999999999999"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x14ac:dyDescent="0.25">
      <c r="A12" s="330" t="str">
        <f>'1. паспорт местоположение'!A12:C12</f>
        <v>L_99-приб-23</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6" x14ac:dyDescent="0.25">
      <c r="A13" s="334" t="s">
        <v>5</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ht="43.5" customHeight="1" x14ac:dyDescent="0.25">
      <c r="A15" s="336"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6" x14ac:dyDescent="0.25">
      <c r="A16" s="334" t="s">
        <v>4</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8"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8" s="21" customForma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s="21" customFormat="1" x14ac:dyDescent="0.25">
      <c r="A21" s="430" t="s">
        <v>507</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1" customFormat="1" ht="58.5" customHeight="1" x14ac:dyDescent="0.25">
      <c r="A22" s="421" t="s">
        <v>50</v>
      </c>
      <c r="B22" s="432" t="s">
        <v>22</v>
      </c>
      <c r="C22" s="421" t="s">
        <v>49</v>
      </c>
      <c r="D22" s="421" t="s">
        <v>48</v>
      </c>
      <c r="E22" s="435" t="s">
        <v>518</v>
      </c>
      <c r="F22" s="436"/>
      <c r="G22" s="436"/>
      <c r="H22" s="436"/>
      <c r="I22" s="436"/>
      <c r="J22" s="436"/>
      <c r="K22" s="436"/>
      <c r="L22" s="437"/>
      <c r="M22" s="421" t="s">
        <v>47</v>
      </c>
      <c r="N22" s="421" t="s">
        <v>46</v>
      </c>
      <c r="O22" s="421" t="s">
        <v>45</v>
      </c>
      <c r="P22" s="416" t="s">
        <v>253</v>
      </c>
      <c r="Q22" s="416" t="s">
        <v>44</v>
      </c>
      <c r="R22" s="416" t="s">
        <v>43</v>
      </c>
      <c r="S22" s="416" t="s">
        <v>42</v>
      </c>
      <c r="T22" s="416"/>
      <c r="U22" s="438" t="s">
        <v>41</v>
      </c>
      <c r="V22" s="438" t="s">
        <v>40</v>
      </c>
      <c r="W22" s="416" t="s">
        <v>39</v>
      </c>
      <c r="X22" s="416" t="s">
        <v>38</v>
      </c>
      <c r="Y22" s="416" t="s">
        <v>37</v>
      </c>
      <c r="Z22" s="423" t="s">
        <v>36</v>
      </c>
      <c r="AA22" s="416" t="s">
        <v>35</v>
      </c>
      <c r="AB22" s="416" t="s">
        <v>34</v>
      </c>
      <c r="AC22" s="416" t="s">
        <v>33</v>
      </c>
      <c r="AD22" s="416" t="s">
        <v>32</v>
      </c>
      <c r="AE22" s="416" t="s">
        <v>31</v>
      </c>
      <c r="AF22" s="416" t="s">
        <v>30</v>
      </c>
      <c r="AG22" s="416"/>
      <c r="AH22" s="416"/>
      <c r="AI22" s="416"/>
      <c r="AJ22" s="416"/>
      <c r="AK22" s="416"/>
      <c r="AL22" s="416" t="s">
        <v>29</v>
      </c>
      <c r="AM22" s="416"/>
      <c r="AN22" s="416"/>
      <c r="AO22" s="416"/>
      <c r="AP22" s="416" t="s">
        <v>28</v>
      </c>
      <c r="AQ22" s="416"/>
      <c r="AR22" s="416" t="s">
        <v>27</v>
      </c>
      <c r="AS22" s="416" t="s">
        <v>26</v>
      </c>
      <c r="AT22" s="416" t="s">
        <v>25</v>
      </c>
      <c r="AU22" s="416" t="s">
        <v>24</v>
      </c>
      <c r="AV22" s="424" t="s">
        <v>23</v>
      </c>
    </row>
    <row r="23" spans="1:48" s="21" customFormat="1" ht="64.5" customHeight="1" x14ac:dyDescent="0.25">
      <c r="A23" s="431"/>
      <c r="B23" s="433"/>
      <c r="C23" s="431"/>
      <c r="D23" s="431"/>
      <c r="E23" s="426" t="s">
        <v>21</v>
      </c>
      <c r="F23" s="417" t="s">
        <v>125</v>
      </c>
      <c r="G23" s="417" t="s">
        <v>124</v>
      </c>
      <c r="H23" s="417" t="s">
        <v>123</v>
      </c>
      <c r="I23" s="419" t="s">
        <v>428</v>
      </c>
      <c r="J23" s="419" t="s">
        <v>429</v>
      </c>
      <c r="K23" s="419" t="s">
        <v>430</v>
      </c>
      <c r="L23" s="417" t="s">
        <v>550</v>
      </c>
      <c r="M23" s="431"/>
      <c r="N23" s="431"/>
      <c r="O23" s="431"/>
      <c r="P23" s="416"/>
      <c r="Q23" s="416"/>
      <c r="R23" s="416"/>
      <c r="S23" s="428" t="s">
        <v>2</v>
      </c>
      <c r="T23" s="428" t="s">
        <v>9</v>
      </c>
      <c r="U23" s="438"/>
      <c r="V23" s="438"/>
      <c r="W23" s="416"/>
      <c r="X23" s="416"/>
      <c r="Y23" s="416"/>
      <c r="Z23" s="416"/>
      <c r="AA23" s="416"/>
      <c r="AB23" s="416"/>
      <c r="AC23" s="416"/>
      <c r="AD23" s="416"/>
      <c r="AE23" s="416"/>
      <c r="AF23" s="416" t="s">
        <v>20</v>
      </c>
      <c r="AG23" s="416"/>
      <c r="AH23" s="416" t="s">
        <v>19</v>
      </c>
      <c r="AI23" s="416"/>
      <c r="AJ23" s="421" t="s">
        <v>18</v>
      </c>
      <c r="AK23" s="421" t="s">
        <v>17</v>
      </c>
      <c r="AL23" s="421" t="s">
        <v>16</v>
      </c>
      <c r="AM23" s="421" t="s">
        <v>15</v>
      </c>
      <c r="AN23" s="421" t="s">
        <v>14</v>
      </c>
      <c r="AO23" s="421" t="s">
        <v>13</v>
      </c>
      <c r="AP23" s="421" t="s">
        <v>12</v>
      </c>
      <c r="AQ23" s="439" t="s">
        <v>9</v>
      </c>
      <c r="AR23" s="416"/>
      <c r="AS23" s="416"/>
      <c r="AT23" s="416"/>
      <c r="AU23" s="416"/>
      <c r="AV23" s="425"/>
    </row>
    <row r="24" spans="1:48" s="21" customFormat="1" ht="96.75" customHeight="1" x14ac:dyDescent="0.25">
      <c r="A24" s="422"/>
      <c r="B24" s="434"/>
      <c r="C24" s="422"/>
      <c r="D24" s="422"/>
      <c r="E24" s="427"/>
      <c r="F24" s="418"/>
      <c r="G24" s="418"/>
      <c r="H24" s="418"/>
      <c r="I24" s="420"/>
      <c r="J24" s="420"/>
      <c r="K24" s="420"/>
      <c r="L24" s="418"/>
      <c r="M24" s="422"/>
      <c r="N24" s="422"/>
      <c r="O24" s="422"/>
      <c r="P24" s="416"/>
      <c r="Q24" s="416"/>
      <c r="R24" s="416"/>
      <c r="S24" s="429"/>
      <c r="T24" s="429"/>
      <c r="U24" s="438"/>
      <c r="V24" s="438"/>
      <c r="W24" s="416"/>
      <c r="X24" s="416"/>
      <c r="Y24" s="416"/>
      <c r="Z24" s="416"/>
      <c r="AA24" s="416"/>
      <c r="AB24" s="416"/>
      <c r="AC24" s="416"/>
      <c r="AD24" s="416"/>
      <c r="AE24" s="416"/>
      <c r="AF24" s="134" t="s">
        <v>11</v>
      </c>
      <c r="AG24" s="134" t="s">
        <v>10</v>
      </c>
      <c r="AH24" s="135" t="s">
        <v>2</v>
      </c>
      <c r="AI24" s="135" t="s">
        <v>9</v>
      </c>
      <c r="AJ24" s="422"/>
      <c r="AK24" s="422"/>
      <c r="AL24" s="422"/>
      <c r="AM24" s="422"/>
      <c r="AN24" s="422"/>
      <c r="AO24" s="422"/>
      <c r="AP24" s="422"/>
      <c r="AQ24" s="440"/>
      <c r="AR24" s="416"/>
      <c r="AS24" s="416"/>
      <c r="AT24" s="416"/>
      <c r="AU24" s="416"/>
      <c r="AV24" s="425"/>
    </row>
    <row r="25" spans="1:48" s="19"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461" customFormat="1" ht="39.6" x14ac:dyDescent="0.25">
      <c r="A26" s="233">
        <v>1</v>
      </c>
      <c r="B26" s="234" t="s">
        <v>571</v>
      </c>
      <c r="C26" s="452" t="s">
        <v>59</v>
      </c>
      <c r="D26" s="453">
        <f>'6.1. Паспорт сетевой график'!H53</f>
        <v>45290</v>
      </c>
      <c r="E26" s="454"/>
      <c r="F26" s="454"/>
      <c r="G26" s="454"/>
      <c r="H26" s="454"/>
      <c r="I26" s="454"/>
      <c r="J26" s="454"/>
      <c r="K26" s="454"/>
      <c r="L26" s="454">
        <v>2</v>
      </c>
      <c r="M26" s="452" t="s">
        <v>580</v>
      </c>
      <c r="N26" s="455" t="s">
        <v>579</v>
      </c>
      <c r="O26" s="455" t="s">
        <v>571</v>
      </c>
      <c r="P26" s="456">
        <v>643.21091999999999</v>
      </c>
      <c r="Q26" s="457" t="s">
        <v>581</v>
      </c>
      <c r="R26" s="456">
        <v>643.21091999999999</v>
      </c>
      <c r="S26" s="457" t="s">
        <v>582</v>
      </c>
      <c r="T26" s="457" t="s">
        <v>582</v>
      </c>
      <c r="U26" s="458">
        <v>1</v>
      </c>
      <c r="V26" s="458">
        <v>1</v>
      </c>
      <c r="W26" s="455" t="s">
        <v>583</v>
      </c>
      <c r="X26" s="456">
        <v>643.21091999999999</v>
      </c>
      <c r="Y26" s="452"/>
      <c r="Z26" s="459"/>
      <c r="AA26" s="456"/>
      <c r="AB26" s="456">
        <f>X26</f>
        <v>643.21091999999999</v>
      </c>
      <c r="AC26" s="455" t="s">
        <v>583</v>
      </c>
      <c r="AD26" s="456">
        <f>'8. Общие сведения'!B50*1000</f>
        <v>771.85309999999993</v>
      </c>
      <c r="AE26" s="456">
        <f>AD26</f>
        <v>771.85309999999993</v>
      </c>
      <c r="AF26" s="454" t="s">
        <v>584</v>
      </c>
      <c r="AG26" s="452"/>
      <c r="AH26" s="459">
        <v>45076</v>
      </c>
      <c r="AI26" s="460">
        <v>45092</v>
      </c>
      <c r="AJ26" s="460"/>
      <c r="AK26" s="460">
        <v>45092</v>
      </c>
      <c r="AL26" s="460"/>
      <c r="AM26" s="460" t="s">
        <v>585</v>
      </c>
      <c r="AN26" s="460" t="s">
        <v>586</v>
      </c>
      <c r="AO26" s="460" t="s">
        <v>587</v>
      </c>
      <c r="AP26" s="460">
        <v>45092</v>
      </c>
      <c r="AQ26" s="460">
        <v>45092</v>
      </c>
      <c r="AR26" s="460">
        <v>45092</v>
      </c>
      <c r="AS26" s="460">
        <v>45092</v>
      </c>
      <c r="AT26" s="460">
        <v>45107</v>
      </c>
      <c r="AU26" s="460"/>
      <c r="AV26" s="460"/>
    </row>
    <row r="27" spans="1:48" s="461" customFormat="1" ht="13.2" x14ac:dyDescent="0.25">
      <c r="A27" s="450"/>
      <c r="B27" s="451"/>
      <c r="C27" s="451"/>
      <c r="D27" s="462"/>
      <c r="E27" s="450"/>
      <c r="F27" s="450"/>
      <c r="G27" s="450"/>
      <c r="H27" s="450"/>
      <c r="I27" s="450"/>
      <c r="J27" s="450"/>
      <c r="K27" s="450"/>
      <c r="L27" s="450"/>
      <c r="M27" s="451"/>
      <c r="N27" s="463"/>
      <c r="O27" s="463"/>
      <c r="P27" s="464"/>
      <c r="Q27" s="463"/>
      <c r="R27" s="464"/>
      <c r="S27" s="463"/>
      <c r="T27" s="463"/>
      <c r="U27" s="465"/>
      <c r="V27" s="465"/>
      <c r="W27" s="463"/>
      <c r="X27" s="464"/>
      <c r="Y27" s="451"/>
      <c r="Z27" s="466"/>
      <c r="AA27" s="464"/>
      <c r="AB27" s="464"/>
      <c r="AC27" s="463"/>
      <c r="AD27" s="464"/>
      <c r="AE27" s="464"/>
      <c r="AF27" s="450"/>
      <c r="AG27" s="451"/>
      <c r="AH27" s="466"/>
      <c r="AI27" s="467"/>
      <c r="AJ27" s="467"/>
      <c r="AK27" s="467"/>
      <c r="AL27" s="467"/>
      <c r="AM27" s="467"/>
      <c r="AN27" s="467"/>
      <c r="AO27" s="467"/>
      <c r="AP27" s="467"/>
      <c r="AQ27" s="467"/>
      <c r="AR27" s="467"/>
      <c r="AS27" s="467"/>
      <c r="AT27" s="467"/>
      <c r="AU27" s="467"/>
      <c r="AV27" s="467"/>
    </row>
    <row r="28" spans="1:48" s="461" customFormat="1" ht="13.2" x14ac:dyDescent="0.25">
      <c r="A28" s="450"/>
      <c r="B28" s="451"/>
      <c r="C28" s="451"/>
      <c r="D28" s="462"/>
      <c r="E28" s="450"/>
      <c r="F28" s="450"/>
      <c r="G28" s="450"/>
      <c r="H28" s="450"/>
      <c r="I28" s="450"/>
      <c r="J28" s="450"/>
      <c r="K28" s="450"/>
      <c r="L28" s="450"/>
      <c r="M28" s="451"/>
      <c r="N28" s="463"/>
      <c r="O28" s="463"/>
      <c r="P28" s="464"/>
      <c r="Q28" s="463"/>
      <c r="R28" s="464"/>
      <c r="S28" s="463"/>
      <c r="T28" s="463"/>
      <c r="U28" s="465"/>
      <c r="V28" s="465"/>
      <c r="W28" s="463"/>
      <c r="X28" s="464"/>
      <c r="Y28" s="451"/>
      <c r="Z28" s="466"/>
      <c r="AA28" s="464"/>
      <c r="AB28" s="464"/>
      <c r="AC28" s="463"/>
      <c r="AD28" s="464"/>
      <c r="AE28" s="464"/>
      <c r="AF28" s="450"/>
      <c r="AG28" s="451"/>
      <c r="AH28" s="466"/>
      <c r="AI28" s="467"/>
      <c r="AJ28" s="467"/>
      <c r="AK28" s="467"/>
      <c r="AL28" s="467"/>
      <c r="AM28" s="467"/>
      <c r="AN28" s="467"/>
      <c r="AO28" s="467"/>
      <c r="AP28" s="467"/>
      <c r="AQ28" s="467"/>
      <c r="AR28" s="467"/>
      <c r="AS28" s="467"/>
      <c r="AT28" s="467"/>
      <c r="AU28" s="467"/>
      <c r="AV28" s="467"/>
    </row>
    <row r="29" spans="1:48" s="461" customFormat="1" ht="13.2" x14ac:dyDescent="0.25">
      <c r="A29" s="450"/>
      <c r="B29" s="451"/>
      <c r="C29" s="451"/>
      <c r="D29" s="462"/>
      <c r="E29" s="450"/>
      <c r="F29" s="450"/>
      <c r="G29" s="450"/>
      <c r="H29" s="450"/>
      <c r="I29" s="450"/>
      <c r="J29" s="450"/>
      <c r="K29" s="450"/>
      <c r="L29" s="450"/>
      <c r="M29" s="451"/>
      <c r="N29" s="463"/>
      <c r="O29" s="463"/>
      <c r="P29" s="464"/>
      <c r="Q29" s="463"/>
      <c r="R29" s="464"/>
      <c r="S29" s="463"/>
      <c r="T29" s="463"/>
      <c r="U29" s="465"/>
      <c r="V29" s="465"/>
      <c r="W29" s="463"/>
      <c r="X29" s="464"/>
      <c r="Y29" s="451"/>
      <c r="Z29" s="466"/>
      <c r="AA29" s="464"/>
      <c r="AB29" s="464"/>
      <c r="AC29" s="463"/>
      <c r="AD29" s="464"/>
      <c r="AE29" s="464"/>
      <c r="AF29" s="450"/>
      <c r="AG29" s="451"/>
      <c r="AH29" s="466"/>
      <c r="AI29" s="467"/>
      <c r="AJ29" s="467"/>
      <c r="AK29" s="467"/>
      <c r="AL29" s="467"/>
      <c r="AM29" s="467"/>
      <c r="AN29" s="467"/>
      <c r="AO29" s="467"/>
      <c r="AP29" s="467"/>
      <c r="AQ29" s="467"/>
      <c r="AR29" s="467"/>
      <c r="AS29" s="467"/>
      <c r="AT29" s="467"/>
      <c r="AU29" s="467"/>
      <c r="AV29" s="467"/>
    </row>
    <row r="30" spans="1:48" s="461" customFormat="1" ht="13.2" x14ac:dyDescent="0.25">
      <c r="A30" s="450"/>
      <c r="B30" s="451"/>
      <c r="C30" s="451"/>
      <c r="D30" s="462"/>
      <c r="E30" s="450"/>
      <c r="F30" s="450"/>
      <c r="G30" s="450"/>
      <c r="H30" s="450"/>
      <c r="I30" s="450"/>
      <c r="J30" s="450"/>
      <c r="K30" s="450"/>
      <c r="L30" s="450"/>
      <c r="M30" s="451"/>
      <c r="N30" s="463"/>
      <c r="O30" s="463"/>
      <c r="P30" s="464"/>
      <c r="Q30" s="463"/>
      <c r="R30" s="464"/>
      <c r="S30" s="463"/>
      <c r="T30" s="463"/>
      <c r="U30" s="465"/>
      <c r="V30" s="465"/>
      <c r="W30" s="463"/>
      <c r="X30" s="464"/>
      <c r="Y30" s="451"/>
      <c r="Z30" s="466"/>
      <c r="AA30" s="464"/>
      <c r="AB30" s="464"/>
      <c r="AC30" s="463"/>
      <c r="AD30" s="464"/>
      <c r="AE30" s="464"/>
      <c r="AF30" s="450"/>
      <c r="AG30" s="451"/>
      <c r="AH30" s="466"/>
      <c r="AI30" s="467"/>
      <c r="AJ30" s="467"/>
      <c r="AK30" s="467"/>
      <c r="AL30" s="467"/>
      <c r="AM30" s="467"/>
      <c r="AN30" s="467"/>
      <c r="AO30" s="467"/>
      <c r="AP30" s="467"/>
      <c r="AQ30" s="467"/>
      <c r="AR30" s="467"/>
      <c r="AS30" s="467"/>
      <c r="AT30" s="467"/>
      <c r="AU30" s="467"/>
      <c r="AV30" s="467"/>
    </row>
    <row r="31" spans="1:48" s="461" customFormat="1" ht="13.2" x14ac:dyDescent="0.25">
      <c r="A31" s="450"/>
      <c r="B31" s="451"/>
      <c r="C31" s="451"/>
      <c r="D31" s="462"/>
      <c r="E31" s="450"/>
      <c r="F31" s="450"/>
      <c r="G31" s="450"/>
      <c r="H31" s="450"/>
      <c r="I31" s="450"/>
      <c r="J31" s="450"/>
      <c r="K31" s="450"/>
      <c r="L31" s="450"/>
      <c r="M31" s="451"/>
      <c r="N31" s="463"/>
      <c r="O31" s="463"/>
      <c r="P31" s="464"/>
      <c r="Q31" s="463"/>
      <c r="R31" s="464"/>
      <c r="S31" s="463"/>
      <c r="T31" s="463"/>
      <c r="U31" s="465"/>
      <c r="V31" s="465"/>
      <c r="W31" s="463"/>
      <c r="X31" s="464"/>
      <c r="Y31" s="451"/>
      <c r="Z31" s="466"/>
      <c r="AA31" s="464"/>
      <c r="AB31" s="464"/>
      <c r="AC31" s="463"/>
      <c r="AD31" s="464"/>
      <c r="AE31" s="464"/>
      <c r="AF31" s="450"/>
      <c r="AG31" s="451"/>
      <c r="AH31" s="466"/>
      <c r="AI31" s="467"/>
      <c r="AJ31" s="467"/>
      <c r="AK31" s="467"/>
      <c r="AL31" s="467"/>
      <c r="AM31" s="467"/>
      <c r="AN31" s="467"/>
      <c r="AO31" s="467"/>
      <c r="AP31" s="467"/>
      <c r="AQ31" s="467"/>
      <c r="AR31" s="467"/>
      <c r="AS31" s="467"/>
      <c r="AT31" s="467"/>
      <c r="AU31" s="467"/>
      <c r="AV31" s="467"/>
    </row>
    <row r="32" spans="1:48" s="461" customFormat="1" ht="13.2" x14ac:dyDescent="0.25">
      <c r="A32" s="450"/>
      <c r="B32" s="451"/>
      <c r="C32" s="451"/>
      <c r="D32" s="462"/>
      <c r="E32" s="450"/>
      <c r="F32" s="450"/>
      <c r="G32" s="450"/>
      <c r="H32" s="450"/>
      <c r="I32" s="450"/>
      <c r="J32" s="450"/>
      <c r="K32" s="450"/>
      <c r="L32" s="450"/>
      <c r="M32" s="451"/>
      <c r="N32" s="463"/>
      <c r="O32" s="463"/>
      <c r="P32" s="464"/>
      <c r="Q32" s="463"/>
      <c r="R32" s="464"/>
      <c r="S32" s="463"/>
      <c r="T32" s="463"/>
      <c r="U32" s="465"/>
      <c r="V32" s="465"/>
      <c r="W32" s="463"/>
      <c r="X32" s="464"/>
      <c r="Y32" s="451"/>
      <c r="Z32" s="466"/>
      <c r="AA32" s="464"/>
      <c r="AB32" s="464"/>
      <c r="AC32" s="463"/>
      <c r="AD32" s="464"/>
      <c r="AE32" s="464"/>
      <c r="AF32" s="450"/>
      <c r="AG32" s="451"/>
      <c r="AH32" s="466"/>
      <c r="AI32" s="467"/>
      <c r="AJ32" s="467"/>
      <c r="AK32" s="467"/>
      <c r="AL32" s="467"/>
      <c r="AM32" s="467"/>
      <c r="AN32" s="467"/>
      <c r="AO32" s="467"/>
      <c r="AP32" s="467"/>
      <c r="AQ32" s="467"/>
      <c r="AR32" s="467"/>
      <c r="AS32" s="467"/>
      <c r="AT32" s="467"/>
      <c r="AU32" s="467"/>
      <c r="AV32" s="467"/>
    </row>
    <row r="33" spans="1:48" s="461" customFormat="1" ht="13.2" x14ac:dyDescent="0.25">
      <c r="A33" s="450"/>
      <c r="B33" s="451"/>
      <c r="C33" s="451"/>
      <c r="D33" s="462"/>
      <c r="E33" s="450"/>
      <c r="F33" s="450"/>
      <c r="G33" s="450"/>
      <c r="H33" s="450"/>
      <c r="I33" s="450"/>
      <c r="J33" s="450"/>
      <c r="K33" s="450"/>
      <c r="L33" s="450"/>
      <c r="M33" s="451"/>
      <c r="N33" s="463"/>
      <c r="O33" s="463"/>
      <c r="P33" s="464"/>
      <c r="Q33" s="463"/>
      <c r="R33" s="464"/>
      <c r="S33" s="463"/>
      <c r="T33" s="463"/>
      <c r="U33" s="465"/>
      <c r="V33" s="465"/>
      <c r="W33" s="463"/>
      <c r="X33" s="464"/>
      <c r="Y33" s="451"/>
      <c r="Z33" s="466"/>
      <c r="AA33" s="464"/>
      <c r="AB33" s="464"/>
      <c r="AC33" s="463"/>
      <c r="AD33" s="464"/>
      <c r="AE33" s="464"/>
      <c r="AF33" s="450"/>
      <c r="AG33" s="451"/>
      <c r="AH33" s="466"/>
      <c r="AI33" s="467"/>
      <c r="AJ33" s="467"/>
      <c r="AK33" s="467"/>
      <c r="AL33" s="467"/>
      <c r="AM33" s="467"/>
      <c r="AN33" s="467"/>
      <c r="AO33" s="467"/>
      <c r="AP33" s="467"/>
      <c r="AQ33" s="467"/>
      <c r="AR33" s="467"/>
      <c r="AS33" s="467"/>
      <c r="AT33" s="467"/>
      <c r="AU33" s="467"/>
      <c r="AV33" s="467"/>
    </row>
    <row r="34" spans="1:48" s="461" customFormat="1" ht="13.2" x14ac:dyDescent="0.25">
      <c r="A34" s="450"/>
      <c r="B34" s="451"/>
      <c r="C34" s="451"/>
      <c r="D34" s="462"/>
      <c r="E34" s="450"/>
      <c r="F34" s="450"/>
      <c r="G34" s="450"/>
      <c r="H34" s="450"/>
      <c r="I34" s="450"/>
      <c r="J34" s="450"/>
      <c r="K34" s="450"/>
      <c r="L34" s="450"/>
      <c r="M34" s="451"/>
      <c r="N34" s="463"/>
      <c r="O34" s="463"/>
      <c r="P34" s="464"/>
      <c r="Q34" s="463"/>
      <c r="R34" s="464"/>
      <c r="S34" s="463"/>
      <c r="T34" s="463"/>
      <c r="U34" s="465"/>
      <c r="V34" s="465"/>
      <c r="W34" s="463"/>
      <c r="X34" s="464"/>
      <c r="Y34" s="451"/>
      <c r="Z34" s="466"/>
      <c r="AA34" s="464"/>
      <c r="AB34" s="464"/>
      <c r="AC34" s="463"/>
      <c r="AD34" s="464"/>
      <c r="AE34" s="464"/>
      <c r="AF34" s="450"/>
      <c r="AG34" s="451"/>
      <c r="AH34" s="466"/>
      <c r="AI34" s="467"/>
      <c r="AJ34" s="467"/>
      <c r="AK34" s="467"/>
      <c r="AL34" s="467"/>
      <c r="AM34" s="467"/>
      <c r="AN34" s="467"/>
      <c r="AO34" s="467"/>
      <c r="AP34" s="467"/>
      <c r="AQ34" s="467"/>
      <c r="AR34" s="467"/>
      <c r="AS34" s="467"/>
      <c r="AT34" s="467"/>
      <c r="AU34" s="467"/>
      <c r="AV34" s="467"/>
    </row>
    <row r="35" spans="1:48" s="461" customFormat="1" ht="13.2" x14ac:dyDescent="0.25">
      <c r="A35" s="450"/>
      <c r="B35" s="451"/>
      <c r="C35" s="451"/>
      <c r="D35" s="462"/>
      <c r="E35" s="450"/>
      <c r="F35" s="450"/>
      <c r="G35" s="450"/>
      <c r="H35" s="450"/>
      <c r="I35" s="450"/>
      <c r="J35" s="450"/>
      <c r="K35" s="450"/>
      <c r="L35" s="450"/>
      <c r="M35" s="451"/>
      <c r="N35" s="463"/>
      <c r="O35" s="463"/>
      <c r="P35" s="464"/>
      <c r="Q35" s="463"/>
      <c r="R35" s="464"/>
      <c r="S35" s="463"/>
      <c r="T35" s="463"/>
      <c r="U35" s="465"/>
      <c r="V35" s="465"/>
      <c r="W35" s="463"/>
      <c r="X35" s="464"/>
      <c r="Y35" s="451"/>
      <c r="Z35" s="466"/>
      <c r="AA35" s="464"/>
      <c r="AB35" s="464"/>
      <c r="AC35" s="463"/>
      <c r="AD35" s="464"/>
      <c r="AE35" s="464"/>
      <c r="AF35" s="450"/>
      <c r="AG35" s="451"/>
      <c r="AH35" s="466"/>
      <c r="AI35" s="467"/>
      <c r="AJ35" s="467"/>
      <c r="AK35" s="467"/>
      <c r="AL35" s="467"/>
      <c r="AM35" s="467"/>
      <c r="AN35" s="467"/>
      <c r="AO35" s="467"/>
      <c r="AP35" s="467"/>
      <c r="AQ35" s="467"/>
      <c r="AR35" s="467"/>
      <c r="AS35" s="467"/>
      <c r="AT35" s="467"/>
      <c r="AU35" s="467"/>
      <c r="AV35" s="467"/>
    </row>
    <row r="36" spans="1:48" s="461" customFormat="1" ht="13.2" x14ac:dyDescent="0.25">
      <c r="A36" s="242"/>
      <c r="B36" s="243"/>
      <c r="C36" s="243"/>
      <c r="D36" s="468"/>
      <c r="E36" s="242"/>
      <c r="F36" s="242"/>
      <c r="G36" s="242"/>
      <c r="H36" s="242"/>
      <c r="I36" s="242"/>
      <c r="J36" s="242"/>
      <c r="K36" s="242"/>
      <c r="L36" s="242"/>
      <c r="M36" s="243"/>
      <c r="N36" s="243"/>
      <c r="O36" s="243"/>
      <c r="P36" s="469"/>
      <c r="Q36" s="243"/>
      <c r="R36" s="469"/>
      <c r="S36" s="243"/>
      <c r="T36" s="243"/>
      <c r="U36" s="242"/>
      <c r="V36" s="242"/>
      <c r="W36" s="457"/>
      <c r="X36" s="469"/>
      <c r="Y36" s="243"/>
      <c r="Z36" s="470"/>
      <c r="AA36" s="469"/>
      <c r="AB36" s="469"/>
      <c r="AC36" s="469"/>
      <c r="AD36" s="469"/>
      <c r="AE36" s="469"/>
      <c r="AF36" s="242"/>
      <c r="AG36" s="243"/>
      <c r="AH36" s="470"/>
      <c r="AI36" s="471"/>
      <c r="AJ36" s="471"/>
      <c r="AK36" s="471"/>
      <c r="AL36" s="471"/>
      <c r="AM36" s="471"/>
      <c r="AN36" s="471"/>
      <c r="AO36" s="471"/>
      <c r="AP36" s="471"/>
      <c r="AQ36" s="471"/>
      <c r="AR36" s="471"/>
      <c r="AS36" s="471"/>
      <c r="AT36" s="471"/>
      <c r="AU36" s="471"/>
      <c r="AV36" s="471"/>
    </row>
    <row r="37" spans="1:48" x14ac:dyDescent="0.25">
      <c r="AD37" s="472">
        <f>SUM(AD26:AD36)</f>
        <v>771.85309999999993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9" zoomScale="90" zoomScaleNormal="90" zoomScaleSheetLayoutView="90" workbookViewId="0">
      <selection activeCell="B30" sqref="B30"/>
    </sheetView>
  </sheetViews>
  <sheetFormatPr defaultRowHeight="15.6" x14ac:dyDescent="0.3"/>
  <cols>
    <col min="1" max="1" width="66.109375" style="112" customWidth="1"/>
    <col min="2" max="2" width="85.33203125" style="112" customWidth="1"/>
    <col min="3" max="3" width="0" style="237" hidden="1" customWidth="1"/>
    <col min="4" max="256" width="9.109375" style="237"/>
    <col min="257" max="258" width="66.109375" style="237" customWidth="1"/>
    <col min="259" max="512" width="9.109375" style="237"/>
    <col min="513" max="514" width="66.109375" style="237" customWidth="1"/>
    <col min="515" max="768" width="9.109375" style="237"/>
    <col min="769" max="770" width="66.109375" style="237" customWidth="1"/>
    <col min="771" max="1024" width="9.109375" style="237"/>
    <col min="1025" max="1026" width="66.109375" style="237" customWidth="1"/>
    <col min="1027" max="1280" width="9.109375" style="237"/>
    <col min="1281" max="1282" width="66.109375" style="237" customWidth="1"/>
    <col min="1283" max="1536" width="9.109375" style="237"/>
    <col min="1537" max="1538" width="66.109375" style="237" customWidth="1"/>
    <col min="1539" max="1792" width="9.109375" style="237"/>
    <col min="1793" max="1794" width="66.109375" style="237" customWidth="1"/>
    <col min="1795" max="2048" width="9.109375" style="237"/>
    <col min="2049" max="2050" width="66.109375" style="237" customWidth="1"/>
    <col min="2051" max="2304" width="9.109375" style="237"/>
    <col min="2305" max="2306" width="66.109375" style="237" customWidth="1"/>
    <col min="2307" max="2560" width="9.109375" style="237"/>
    <col min="2561" max="2562" width="66.109375" style="237" customWidth="1"/>
    <col min="2563" max="2816" width="9.109375" style="237"/>
    <col min="2817" max="2818" width="66.109375" style="237" customWidth="1"/>
    <col min="2819" max="3072" width="9.109375" style="237"/>
    <col min="3073" max="3074" width="66.109375" style="237" customWidth="1"/>
    <col min="3075" max="3328" width="9.109375" style="237"/>
    <col min="3329" max="3330" width="66.109375" style="237" customWidth="1"/>
    <col min="3331" max="3584" width="9.109375" style="237"/>
    <col min="3585" max="3586" width="66.109375" style="237" customWidth="1"/>
    <col min="3587" max="3840" width="9.109375" style="237"/>
    <col min="3841" max="3842" width="66.109375" style="237" customWidth="1"/>
    <col min="3843" max="4096" width="9.109375" style="237"/>
    <col min="4097" max="4098" width="66.109375" style="237" customWidth="1"/>
    <col min="4099" max="4352" width="9.109375" style="237"/>
    <col min="4353" max="4354" width="66.109375" style="237" customWidth="1"/>
    <col min="4355" max="4608" width="9.109375" style="237"/>
    <col min="4609" max="4610" width="66.109375" style="237" customWidth="1"/>
    <col min="4611" max="4864" width="9.109375" style="237"/>
    <col min="4865" max="4866" width="66.109375" style="237" customWidth="1"/>
    <col min="4867" max="5120" width="9.109375" style="237"/>
    <col min="5121" max="5122" width="66.109375" style="237" customWidth="1"/>
    <col min="5123" max="5376" width="9.109375" style="237"/>
    <col min="5377" max="5378" width="66.109375" style="237" customWidth="1"/>
    <col min="5379" max="5632" width="9.109375" style="237"/>
    <col min="5633" max="5634" width="66.109375" style="237" customWidth="1"/>
    <col min="5635" max="5888" width="9.109375" style="237"/>
    <col min="5889" max="5890" width="66.109375" style="237" customWidth="1"/>
    <col min="5891" max="6144" width="9.109375" style="237"/>
    <col min="6145" max="6146" width="66.109375" style="237" customWidth="1"/>
    <col min="6147" max="6400" width="9.109375" style="237"/>
    <col min="6401" max="6402" width="66.109375" style="237" customWidth="1"/>
    <col min="6403" max="6656" width="9.109375" style="237"/>
    <col min="6657" max="6658" width="66.109375" style="237" customWidth="1"/>
    <col min="6659" max="6912" width="9.109375" style="237"/>
    <col min="6913" max="6914" width="66.109375" style="237" customWidth="1"/>
    <col min="6915" max="7168" width="9.109375" style="237"/>
    <col min="7169" max="7170" width="66.109375" style="237" customWidth="1"/>
    <col min="7171" max="7424" width="9.109375" style="237"/>
    <col min="7425" max="7426" width="66.109375" style="237" customWidth="1"/>
    <col min="7427" max="7680" width="9.109375" style="237"/>
    <col min="7681" max="7682" width="66.109375" style="237" customWidth="1"/>
    <col min="7683" max="7936" width="9.109375" style="237"/>
    <col min="7937" max="7938" width="66.109375" style="237" customWidth="1"/>
    <col min="7939" max="8192" width="9.109375" style="237"/>
    <col min="8193" max="8194" width="66.109375" style="237" customWidth="1"/>
    <col min="8195" max="8448" width="9.109375" style="237"/>
    <col min="8449" max="8450" width="66.109375" style="237" customWidth="1"/>
    <col min="8451" max="8704" width="9.109375" style="237"/>
    <col min="8705" max="8706" width="66.109375" style="237" customWidth="1"/>
    <col min="8707" max="8960" width="9.109375" style="237"/>
    <col min="8961" max="8962" width="66.109375" style="237" customWidth="1"/>
    <col min="8963" max="9216" width="9.109375" style="237"/>
    <col min="9217" max="9218" width="66.109375" style="237" customWidth="1"/>
    <col min="9219" max="9472" width="9.109375" style="237"/>
    <col min="9473" max="9474" width="66.109375" style="237" customWidth="1"/>
    <col min="9475" max="9728" width="9.109375" style="237"/>
    <col min="9729" max="9730" width="66.109375" style="237" customWidth="1"/>
    <col min="9731" max="9984" width="9.109375" style="237"/>
    <col min="9985" max="9986" width="66.109375" style="237" customWidth="1"/>
    <col min="9987" max="10240" width="9.109375" style="237"/>
    <col min="10241" max="10242" width="66.109375" style="237" customWidth="1"/>
    <col min="10243" max="10496" width="9.109375" style="237"/>
    <col min="10497" max="10498" width="66.109375" style="237" customWidth="1"/>
    <col min="10499" max="10752" width="9.109375" style="237"/>
    <col min="10753" max="10754" width="66.109375" style="237" customWidth="1"/>
    <col min="10755" max="11008" width="9.109375" style="237"/>
    <col min="11009" max="11010" width="66.109375" style="237" customWidth="1"/>
    <col min="11011" max="11264" width="9.109375" style="237"/>
    <col min="11265" max="11266" width="66.109375" style="237" customWidth="1"/>
    <col min="11267" max="11520" width="9.109375" style="237"/>
    <col min="11521" max="11522" width="66.109375" style="237" customWidth="1"/>
    <col min="11523" max="11776" width="9.109375" style="237"/>
    <col min="11777" max="11778" width="66.109375" style="237" customWidth="1"/>
    <col min="11779" max="12032" width="9.109375" style="237"/>
    <col min="12033" max="12034" width="66.109375" style="237" customWidth="1"/>
    <col min="12035" max="12288" width="9.109375" style="237"/>
    <col min="12289" max="12290" width="66.109375" style="237" customWidth="1"/>
    <col min="12291" max="12544" width="9.109375" style="237"/>
    <col min="12545" max="12546" width="66.109375" style="237" customWidth="1"/>
    <col min="12547" max="12800" width="9.109375" style="237"/>
    <col min="12801" max="12802" width="66.109375" style="237" customWidth="1"/>
    <col min="12803" max="13056" width="9.109375" style="237"/>
    <col min="13057" max="13058" width="66.109375" style="237" customWidth="1"/>
    <col min="13059" max="13312" width="9.109375" style="237"/>
    <col min="13313" max="13314" width="66.109375" style="237" customWidth="1"/>
    <col min="13315" max="13568" width="9.109375" style="237"/>
    <col min="13569" max="13570" width="66.109375" style="237" customWidth="1"/>
    <col min="13571" max="13824" width="9.109375" style="237"/>
    <col min="13825" max="13826" width="66.109375" style="237" customWidth="1"/>
    <col min="13827" max="14080" width="9.109375" style="237"/>
    <col min="14081" max="14082" width="66.109375" style="237" customWidth="1"/>
    <col min="14083" max="14336" width="9.109375" style="237"/>
    <col min="14337" max="14338" width="66.109375" style="237" customWidth="1"/>
    <col min="14339" max="14592" width="9.109375" style="237"/>
    <col min="14593" max="14594" width="66.109375" style="237" customWidth="1"/>
    <col min="14595" max="14848" width="9.109375" style="237"/>
    <col min="14849" max="14850" width="66.109375" style="237" customWidth="1"/>
    <col min="14851" max="15104" width="9.109375" style="237"/>
    <col min="15105" max="15106" width="66.109375" style="237" customWidth="1"/>
    <col min="15107" max="15360" width="9.109375" style="237"/>
    <col min="15361" max="15362" width="66.109375" style="237" customWidth="1"/>
    <col min="15363" max="15616" width="9.109375" style="237"/>
    <col min="15617" max="15618" width="66.109375" style="237" customWidth="1"/>
    <col min="15619" max="15872" width="9.109375" style="237"/>
    <col min="15873" max="15874" width="66.109375" style="237" customWidth="1"/>
    <col min="15875" max="16128" width="9.109375" style="237"/>
    <col min="16129" max="16130" width="66.109375" style="237" customWidth="1"/>
    <col min="16131" max="16384" width="9.109375" style="237"/>
  </cols>
  <sheetData>
    <row r="1" spans="1:8" ht="18" x14ac:dyDescent="0.3">
      <c r="B1" s="34" t="s">
        <v>66</v>
      </c>
    </row>
    <row r="2" spans="1:8" ht="18" x14ac:dyDescent="0.35">
      <c r="B2" s="14" t="s">
        <v>8</v>
      </c>
    </row>
    <row r="3" spans="1:8" ht="18" x14ac:dyDescent="0.35">
      <c r="B3" s="14" t="s">
        <v>526</v>
      </c>
    </row>
    <row r="4" spans="1:8" x14ac:dyDescent="0.3">
      <c r="B4" s="37"/>
    </row>
    <row r="5" spans="1:8" ht="17.399999999999999" x14ac:dyDescent="0.3">
      <c r="A5" s="446" t="str">
        <f>'7. Паспорт отчет о закупке'!A5:AV5</f>
        <v>Год раскрытия информации: 2023 год</v>
      </c>
      <c r="B5" s="446"/>
      <c r="C5" s="68"/>
      <c r="D5" s="68"/>
      <c r="E5" s="68"/>
      <c r="F5" s="68"/>
      <c r="G5" s="68"/>
      <c r="H5" s="68"/>
    </row>
    <row r="6" spans="1:8" ht="17.399999999999999" x14ac:dyDescent="0.3">
      <c r="A6" s="275"/>
      <c r="B6" s="275"/>
      <c r="C6" s="275"/>
      <c r="D6" s="275"/>
      <c r="E6" s="275"/>
      <c r="F6" s="275"/>
      <c r="G6" s="275"/>
      <c r="H6" s="275"/>
    </row>
    <row r="7" spans="1:8" ht="17.399999999999999" x14ac:dyDescent="0.3">
      <c r="A7" s="329" t="s">
        <v>7</v>
      </c>
      <c r="B7" s="329"/>
      <c r="C7" s="139"/>
      <c r="D7" s="139"/>
      <c r="E7" s="139"/>
      <c r="F7" s="139"/>
      <c r="G7" s="139"/>
      <c r="H7" s="139"/>
    </row>
    <row r="8" spans="1:8" ht="17.399999999999999" x14ac:dyDescent="0.3">
      <c r="A8" s="139"/>
      <c r="B8" s="139"/>
      <c r="C8" s="139"/>
      <c r="D8" s="139"/>
      <c r="E8" s="139"/>
      <c r="F8" s="139"/>
      <c r="G8" s="139"/>
      <c r="H8" s="139"/>
    </row>
    <row r="9" spans="1:8" x14ac:dyDescent="0.3">
      <c r="A9" s="330" t="str">
        <f>'7. Паспорт отчет о закупке'!A9:AV9</f>
        <v>Акционерное общество "Россети Янтарь"</v>
      </c>
      <c r="B9" s="330"/>
      <c r="C9" s="154"/>
      <c r="D9" s="154"/>
      <c r="E9" s="154"/>
      <c r="F9" s="154"/>
      <c r="G9" s="154"/>
      <c r="H9" s="154"/>
    </row>
    <row r="10" spans="1:8" x14ac:dyDescent="0.3">
      <c r="A10" s="334" t="s">
        <v>6</v>
      </c>
      <c r="B10" s="334"/>
      <c r="C10" s="141"/>
      <c r="D10" s="141"/>
      <c r="E10" s="141"/>
      <c r="F10" s="141"/>
      <c r="G10" s="141"/>
      <c r="H10" s="141"/>
    </row>
    <row r="11" spans="1:8" ht="17.399999999999999" x14ac:dyDescent="0.3">
      <c r="A11" s="139"/>
      <c r="B11" s="139"/>
      <c r="C11" s="139"/>
      <c r="D11" s="139"/>
      <c r="E11" s="139"/>
      <c r="F11" s="139"/>
      <c r="G11" s="139"/>
      <c r="H11" s="139"/>
    </row>
    <row r="12" spans="1:8" x14ac:dyDescent="0.3">
      <c r="A12" s="330" t="str">
        <f>'7. Паспорт отчет о закупке'!A12:AV12</f>
        <v>L_99-приб-23</v>
      </c>
      <c r="B12" s="330"/>
      <c r="C12" s="154"/>
      <c r="D12" s="154"/>
      <c r="E12" s="154"/>
      <c r="F12" s="154"/>
      <c r="G12" s="154"/>
      <c r="H12" s="154"/>
    </row>
    <row r="13" spans="1:8" x14ac:dyDescent="0.3">
      <c r="A13" s="334" t="s">
        <v>5</v>
      </c>
      <c r="B13" s="334"/>
      <c r="C13" s="141"/>
      <c r="D13" s="141"/>
      <c r="E13" s="141"/>
      <c r="F13" s="141"/>
      <c r="G13" s="141"/>
      <c r="H13" s="141"/>
    </row>
    <row r="14" spans="1:8" ht="18" x14ac:dyDescent="0.3">
      <c r="A14" s="10"/>
      <c r="B14" s="10"/>
      <c r="C14" s="10"/>
      <c r="D14" s="10"/>
      <c r="E14" s="10"/>
      <c r="F14" s="10"/>
      <c r="G14" s="10"/>
      <c r="H14" s="10"/>
    </row>
    <row r="15" spans="1:8" ht="53.25" customHeight="1" x14ac:dyDescent="0.3">
      <c r="A15" s="375" t="str">
        <f>'7. Паспорт отчет о закупке'!A15:AV15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75"/>
      <c r="C15" s="154"/>
      <c r="D15" s="154"/>
      <c r="E15" s="154"/>
      <c r="F15" s="154"/>
      <c r="G15" s="154"/>
      <c r="H15" s="154"/>
    </row>
    <row r="16" spans="1:8" x14ac:dyDescent="0.3">
      <c r="A16" s="334" t="s">
        <v>4</v>
      </c>
      <c r="B16" s="334"/>
      <c r="C16" s="141"/>
      <c r="D16" s="141"/>
      <c r="E16" s="141"/>
      <c r="F16" s="141"/>
      <c r="G16" s="141"/>
      <c r="H16" s="141"/>
    </row>
    <row r="17" spans="1:4" x14ac:dyDescent="0.3">
      <c r="B17" s="113"/>
    </row>
    <row r="18" spans="1:4" x14ac:dyDescent="0.3">
      <c r="A18" s="441" t="s">
        <v>508</v>
      </c>
      <c r="B18" s="442"/>
    </row>
    <row r="19" spans="1:4" x14ac:dyDescent="0.3">
      <c r="B19" s="37"/>
    </row>
    <row r="20" spans="1:4" ht="16.2" thickBot="1" x14ac:dyDescent="0.35">
      <c r="B20" s="114"/>
    </row>
    <row r="21" spans="1:4" ht="139.19999999999999" thickBot="1" x14ac:dyDescent="0.35">
      <c r="A21" s="115" t="s">
        <v>378</v>
      </c>
      <c r="B21" s="116" t="str">
        <f>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row>
    <row r="22" spans="1:4" ht="16.2" thickBot="1" x14ac:dyDescent="0.35">
      <c r="A22" s="115" t="s">
        <v>379</v>
      </c>
      <c r="B22" s="116" t="str">
        <f>CONCATENATE('1. паспорт местоположение'!C26,", ",'1. паспорт местоположение'!C27)</f>
        <v>Калининградская область, Городской округ "Город Калининград"</v>
      </c>
    </row>
    <row r="23" spans="1:4" ht="16.2" thickBot="1" x14ac:dyDescent="0.35">
      <c r="A23" s="115" t="s">
        <v>344</v>
      </c>
      <c r="B23" s="117" t="s">
        <v>558</v>
      </c>
    </row>
    <row r="24" spans="1:4" ht="16.2" thickBot="1" x14ac:dyDescent="0.35">
      <c r="A24" s="115" t="s">
        <v>380</v>
      </c>
      <c r="B24" s="117" t="s">
        <v>559</v>
      </c>
    </row>
    <row r="25" spans="1:4" ht="16.2" thickBot="1" x14ac:dyDescent="0.35">
      <c r="A25" s="118" t="s">
        <v>381</v>
      </c>
      <c r="B25" s="116">
        <v>2023</v>
      </c>
    </row>
    <row r="26" spans="1:4" ht="16.2" thickBot="1" x14ac:dyDescent="0.35">
      <c r="A26" s="119" t="s">
        <v>382</v>
      </c>
      <c r="B26" s="120" t="s">
        <v>554</v>
      </c>
    </row>
    <row r="27" spans="1:4" ht="16.2" thickBot="1" x14ac:dyDescent="0.35">
      <c r="A27" s="126" t="s">
        <v>562</v>
      </c>
      <c r="B27" s="239">
        <f>'6.2. Паспорт фин осв ввод'!C24</f>
        <v>7.9308736000000009</v>
      </c>
    </row>
    <row r="28" spans="1:4" ht="16.2" thickBot="1" x14ac:dyDescent="0.35">
      <c r="A28" s="238" t="s">
        <v>383</v>
      </c>
      <c r="B28" s="238" t="s">
        <v>577</v>
      </c>
    </row>
    <row r="29" spans="1:4" ht="16.2" thickBot="1" x14ac:dyDescent="0.35">
      <c r="A29" s="127" t="s">
        <v>384</v>
      </c>
      <c r="B29" s="298">
        <f>'7. Паспорт отчет о закупке'!AD37/1000</f>
        <v>0.77185309999999996</v>
      </c>
    </row>
    <row r="30" spans="1:4" ht="28.2" thickBot="1" x14ac:dyDescent="0.35">
      <c r="A30" s="127" t="s">
        <v>385</v>
      </c>
      <c r="B30" s="298">
        <f>B32+B49+B66</f>
        <v>0.77185309999999996</v>
      </c>
      <c r="C30" s="55"/>
      <c r="D30" s="55"/>
    </row>
    <row r="31" spans="1:4" ht="16.2" thickBot="1" x14ac:dyDescent="0.35">
      <c r="A31" s="238" t="s">
        <v>386</v>
      </c>
      <c r="B31" s="299"/>
      <c r="C31" s="55"/>
      <c r="D31" s="55"/>
    </row>
    <row r="32" spans="1:4" ht="28.2" thickBot="1" x14ac:dyDescent="0.35">
      <c r="A32" s="127" t="s">
        <v>387</v>
      </c>
      <c r="B32" s="298">
        <f>SUMIF(C33:C48,10,B33:B48)</f>
        <v>0</v>
      </c>
      <c r="C32" s="55"/>
      <c r="D32" s="55"/>
    </row>
    <row r="33" spans="1:4" ht="16.2" thickBot="1" x14ac:dyDescent="0.35">
      <c r="A33" s="300" t="s">
        <v>388</v>
      </c>
      <c r="B33" s="301"/>
      <c r="C33" s="55">
        <v>10</v>
      </c>
      <c r="D33" s="55"/>
    </row>
    <row r="34" spans="1:4" ht="16.2" thickBot="1" x14ac:dyDescent="0.35">
      <c r="A34" s="238" t="s">
        <v>389</v>
      </c>
      <c r="B34" s="302">
        <f>B33/$B$27</f>
        <v>0</v>
      </c>
      <c r="C34" s="55"/>
      <c r="D34" s="55"/>
    </row>
    <row r="35" spans="1:4" ht="16.2" thickBot="1" x14ac:dyDescent="0.35">
      <c r="A35" s="238" t="s">
        <v>390</v>
      </c>
      <c r="B35" s="298"/>
      <c r="C35" s="55">
        <v>1</v>
      </c>
      <c r="D35" s="55"/>
    </row>
    <row r="36" spans="1:4" ht="16.2" thickBot="1" x14ac:dyDescent="0.35">
      <c r="A36" s="238" t="s">
        <v>391</v>
      </c>
      <c r="B36" s="298"/>
      <c r="C36" s="55">
        <v>2</v>
      </c>
      <c r="D36" s="55"/>
    </row>
    <row r="37" spans="1:4" ht="16.2" thickBot="1" x14ac:dyDescent="0.35">
      <c r="A37" s="300" t="s">
        <v>388</v>
      </c>
      <c r="B37" s="301"/>
      <c r="C37" s="55">
        <v>10</v>
      </c>
      <c r="D37" s="55"/>
    </row>
    <row r="38" spans="1:4" ht="16.2" thickBot="1" x14ac:dyDescent="0.35">
      <c r="A38" s="238" t="s">
        <v>389</v>
      </c>
      <c r="B38" s="302">
        <f t="shared" ref="B38" si="0">B37/$B$27</f>
        <v>0</v>
      </c>
      <c r="C38" s="55"/>
      <c r="D38" s="55"/>
    </row>
    <row r="39" spans="1:4" ht="16.2" thickBot="1" x14ac:dyDescent="0.35">
      <c r="A39" s="238" t="s">
        <v>390</v>
      </c>
      <c r="B39" s="298"/>
      <c r="C39" s="55">
        <v>1</v>
      </c>
      <c r="D39" s="55"/>
    </row>
    <row r="40" spans="1:4" ht="16.2" thickBot="1" x14ac:dyDescent="0.35">
      <c r="A40" s="238" t="s">
        <v>391</v>
      </c>
      <c r="B40" s="298"/>
      <c r="C40" s="55">
        <v>2</v>
      </c>
      <c r="D40" s="55"/>
    </row>
    <row r="41" spans="1:4" ht="16.2" thickBot="1" x14ac:dyDescent="0.35">
      <c r="A41" s="300" t="s">
        <v>388</v>
      </c>
      <c r="B41" s="301"/>
      <c r="C41" s="55">
        <v>10</v>
      </c>
      <c r="D41" s="55"/>
    </row>
    <row r="42" spans="1:4" ht="16.2" thickBot="1" x14ac:dyDescent="0.35">
      <c r="A42" s="238" t="s">
        <v>389</v>
      </c>
      <c r="B42" s="302">
        <f t="shared" ref="B42" si="1">B41/$B$27</f>
        <v>0</v>
      </c>
      <c r="C42" s="55"/>
      <c r="D42" s="55"/>
    </row>
    <row r="43" spans="1:4" ht="16.2" thickBot="1" x14ac:dyDescent="0.35">
      <c r="A43" s="238" t="s">
        <v>390</v>
      </c>
      <c r="B43" s="298"/>
      <c r="C43" s="55">
        <v>1</v>
      </c>
      <c r="D43" s="55"/>
    </row>
    <row r="44" spans="1:4" ht="16.2" thickBot="1" x14ac:dyDescent="0.35">
      <c r="A44" s="238" t="s">
        <v>391</v>
      </c>
      <c r="B44" s="298"/>
      <c r="C44" s="55">
        <v>2</v>
      </c>
      <c r="D44" s="55"/>
    </row>
    <row r="45" spans="1:4" ht="16.2" thickBot="1" x14ac:dyDescent="0.35">
      <c r="A45" s="300" t="s">
        <v>388</v>
      </c>
      <c r="B45" s="301"/>
      <c r="C45" s="55">
        <v>10</v>
      </c>
      <c r="D45" s="55"/>
    </row>
    <row r="46" spans="1:4" ht="16.2" thickBot="1" x14ac:dyDescent="0.35">
      <c r="A46" s="238" t="s">
        <v>389</v>
      </c>
      <c r="B46" s="302">
        <f t="shared" ref="B46" si="2">B45/$B$27</f>
        <v>0</v>
      </c>
      <c r="C46" s="55"/>
      <c r="D46" s="55"/>
    </row>
    <row r="47" spans="1:4" ht="16.2" thickBot="1" x14ac:dyDescent="0.35">
      <c r="A47" s="238" t="s">
        <v>390</v>
      </c>
      <c r="B47" s="298"/>
      <c r="C47" s="55">
        <v>1</v>
      </c>
      <c r="D47" s="55"/>
    </row>
    <row r="48" spans="1:4" ht="16.2" thickBot="1" x14ac:dyDescent="0.35">
      <c r="A48" s="238" t="s">
        <v>391</v>
      </c>
      <c r="B48" s="298"/>
      <c r="C48" s="55">
        <v>2</v>
      </c>
      <c r="D48" s="55"/>
    </row>
    <row r="49" spans="1:4" ht="28.2" thickBot="1" x14ac:dyDescent="0.35">
      <c r="A49" s="127" t="s">
        <v>392</v>
      </c>
      <c r="B49" s="298">
        <f>SUMIF(C50:C65,20,B50:B65)</f>
        <v>0.77185309999999996</v>
      </c>
      <c r="C49" s="55"/>
      <c r="D49" s="55"/>
    </row>
    <row r="50" spans="1:4" ht="28.2" thickBot="1" x14ac:dyDescent="0.35">
      <c r="A50" s="447" t="s">
        <v>578</v>
      </c>
      <c r="B50" s="448">
        <v>0.77185309999999996</v>
      </c>
      <c r="C50" s="55">
        <v>20</v>
      </c>
      <c r="D50" s="55"/>
    </row>
    <row r="51" spans="1:4" ht="16.2" thickBot="1" x14ac:dyDescent="0.35">
      <c r="A51" s="238" t="s">
        <v>389</v>
      </c>
      <c r="B51" s="302">
        <f>B50/$B$27</f>
        <v>9.7322582470612054E-2</v>
      </c>
      <c r="C51" s="55"/>
      <c r="D51" s="55"/>
    </row>
    <row r="52" spans="1:4" ht="16.2" thickBot="1" x14ac:dyDescent="0.35">
      <c r="A52" s="238" t="s">
        <v>390</v>
      </c>
      <c r="B52" s="298"/>
      <c r="C52" s="55">
        <v>1</v>
      </c>
      <c r="D52" s="55"/>
    </row>
    <row r="53" spans="1:4" ht="16.2" thickBot="1" x14ac:dyDescent="0.35">
      <c r="A53" s="238" t="s">
        <v>391</v>
      </c>
      <c r="B53" s="298">
        <v>0.77185309999999996</v>
      </c>
      <c r="C53" s="55">
        <v>2</v>
      </c>
      <c r="D53" s="55"/>
    </row>
    <row r="54" spans="1:4" ht="16.2" thickBot="1" x14ac:dyDescent="0.35">
      <c r="A54" s="300" t="s">
        <v>388</v>
      </c>
      <c r="B54" s="301"/>
      <c r="C54" s="55">
        <v>20</v>
      </c>
      <c r="D54" s="55"/>
    </row>
    <row r="55" spans="1:4" ht="16.2" thickBot="1" x14ac:dyDescent="0.35">
      <c r="A55" s="238" t="s">
        <v>389</v>
      </c>
      <c r="B55" s="302">
        <f t="shared" ref="B55" si="3">B54/$B$27</f>
        <v>0</v>
      </c>
      <c r="C55" s="55"/>
      <c r="D55" s="55"/>
    </row>
    <row r="56" spans="1:4" ht="16.2" thickBot="1" x14ac:dyDescent="0.35">
      <c r="A56" s="238" t="s">
        <v>390</v>
      </c>
      <c r="B56" s="298"/>
      <c r="C56" s="55">
        <v>1</v>
      </c>
      <c r="D56" s="55"/>
    </row>
    <row r="57" spans="1:4" ht="16.2" thickBot="1" x14ac:dyDescent="0.35">
      <c r="A57" s="238" t="s">
        <v>391</v>
      </c>
      <c r="B57" s="298"/>
      <c r="C57" s="55">
        <v>2</v>
      </c>
      <c r="D57" s="55"/>
    </row>
    <row r="58" spans="1:4" ht="16.2" thickBot="1" x14ac:dyDescent="0.35">
      <c r="A58" s="300" t="s">
        <v>388</v>
      </c>
      <c r="B58" s="301"/>
      <c r="C58" s="55">
        <v>20</v>
      </c>
      <c r="D58" s="55"/>
    </row>
    <row r="59" spans="1:4" ht="16.2" thickBot="1" x14ac:dyDescent="0.35">
      <c r="A59" s="238" t="s">
        <v>389</v>
      </c>
      <c r="B59" s="302">
        <f t="shared" ref="B59" si="4">B58/$B$27</f>
        <v>0</v>
      </c>
      <c r="C59" s="55"/>
      <c r="D59" s="55"/>
    </row>
    <row r="60" spans="1:4" ht="16.2" thickBot="1" x14ac:dyDescent="0.35">
      <c r="A60" s="238" t="s">
        <v>390</v>
      </c>
      <c r="B60" s="298"/>
      <c r="C60" s="55">
        <v>1</v>
      </c>
      <c r="D60" s="55"/>
    </row>
    <row r="61" spans="1:4" ht="16.2" thickBot="1" x14ac:dyDescent="0.35">
      <c r="A61" s="238" t="s">
        <v>391</v>
      </c>
      <c r="B61" s="298"/>
      <c r="C61" s="55">
        <v>2</v>
      </c>
      <c r="D61" s="55"/>
    </row>
    <row r="62" spans="1:4" ht="16.2" thickBot="1" x14ac:dyDescent="0.35">
      <c r="A62" s="300" t="s">
        <v>388</v>
      </c>
      <c r="B62" s="301"/>
      <c r="C62" s="55">
        <v>20</v>
      </c>
      <c r="D62" s="55"/>
    </row>
    <row r="63" spans="1:4" ht="16.2" thickBot="1" x14ac:dyDescent="0.35">
      <c r="A63" s="238" t="s">
        <v>389</v>
      </c>
      <c r="B63" s="302">
        <f t="shared" ref="B63" si="5">B62/$B$27</f>
        <v>0</v>
      </c>
      <c r="C63" s="55"/>
      <c r="D63" s="55"/>
    </row>
    <row r="64" spans="1:4" ht="16.2" thickBot="1" x14ac:dyDescent="0.35">
      <c r="A64" s="238" t="s">
        <v>390</v>
      </c>
      <c r="B64" s="298"/>
      <c r="C64" s="55">
        <v>1</v>
      </c>
      <c r="D64" s="55"/>
    </row>
    <row r="65" spans="1:4" ht="16.2" thickBot="1" x14ac:dyDescent="0.35">
      <c r="A65" s="238" t="s">
        <v>391</v>
      </c>
      <c r="B65" s="298"/>
      <c r="C65" s="55">
        <v>2</v>
      </c>
      <c r="D65" s="55"/>
    </row>
    <row r="66" spans="1:4" ht="28.2" thickBot="1" x14ac:dyDescent="0.35">
      <c r="A66" s="127" t="s">
        <v>393</v>
      </c>
      <c r="B66" s="298">
        <f>SUMIF(C67:C82,30,B67:B82)</f>
        <v>0</v>
      </c>
      <c r="C66" s="55"/>
      <c r="D66" s="55"/>
    </row>
    <row r="67" spans="1:4" ht="16.2" thickBot="1" x14ac:dyDescent="0.35">
      <c r="A67" s="300" t="s">
        <v>388</v>
      </c>
      <c r="B67" s="301"/>
      <c r="C67" s="55">
        <v>30</v>
      </c>
      <c r="D67" s="55"/>
    </row>
    <row r="68" spans="1:4" ht="16.2" thickBot="1" x14ac:dyDescent="0.35">
      <c r="A68" s="238" t="s">
        <v>389</v>
      </c>
      <c r="B68" s="302">
        <f t="shared" ref="B68" si="6">B67/$B$27</f>
        <v>0</v>
      </c>
      <c r="C68" s="55"/>
      <c r="D68" s="55"/>
    </row>
    <row r="69" spans="1:4" ht="16.2" thickBot="1" x14ac:dyDescent="0.35">
      <c r="A69" s="238" t="s">
        <v>390</v>
      </c>
      <c r="B69" s="298"/>
      <c r="C69" s="55">
        <v>1</v>
      </c>
      <c r="D69" s="55"/>
    </row>
    <row r="70" spans="1:4" ht="16.2" thickBot="1" x14ac:dyDescent="0.35">
      <c r="A70" s="238" t="s">
        <v>391</v>
      </c>
      <c r="B70" s="298"/>
      <c r="C70" s="55">
        <v>2</v>
      </c>
      <c r="D70" s="55"/>
    </row>
    <row r="71" spans="1:4" ht="16.2" thickBot="1" x14ac:dyDescent="0.35">
      <c r="A71" s="300" t="s">
        <v>388</v>
      </c>
      <c r="B71" s="301"/>
      <c r="C71" s="55">
        <v>30</v>
      </c>
      <c r="D71" s="55"/>
    </row>
    <row r="72" spans="1:4" ht="16.2" thickBot="1" x14ac:dyDescent="0.35">
      <c r="A72" s="238" t="s">
        <v>389</v>
      </c>
      <c r="B72" s="302">
        <f t="shared" ref="B72" si="7">B71/$B$27</f>
        <v>0</v>
      </c>
      <c r="C72" s="55"/>
      <c r="D72" s="55"/>
    </row>
    <row r="73" spans="1:4" ht="16.2" thickBot="1" x14ac:dyDescent="0.35">
      <c r="A73" s="238" t="s">
        <v>390</v>
      </c>
      <c r="B73" s="298"/>
      <c r="C73" s="55">
        <v>1</v>
      </c>
      <c r="D73" s="55"/>
    </row>
    <row r="74" spans="1:4" ht="16.2" thickBot="1" x14ac:dyDescent="0.35">
      <c r="A74" s="238" t="s">
        <v>391</v>
      </c>
      <c r="B74" s="298"/>
      <c r="C74" s="55">
        <v>2</v>
      </c>
      <c r="D74" s="55"/>
    </row>
    <row r="75" spans="1:4" ht="16.2" thickBot="1" x14ac:dyDescent="0.35">
      <c r="A75" s="300" t="s">
        <v>388</v>
      </c>
      <c r="B75" s="301"/>
      <c r="C75" s="55">
        <v>30</v>
      </c>
      <c r="D75" s="55"/>
    </row>
    <row r="76" spans="1:4" ht="16.2" thickBot="1" x14ac:dyDescent="0.35">
      <c r="A76" s="238" t="s">
        <v>389</v>
      </c>
      <c r="B76" s="302">
        <f t="shared" ref="B76" si="8">B75/$B$27</f>
        <v>0</v>
      </c>
      <c r="C76" s="55"/>
      <c r="D76" s="55"/>
    </row>
    <row r="77" spans="1:4" ht="16.2" thickBot="1" x14ac:dyDescent="0.35">
      <c r="A77" s="238" t="s">
        <v>390</v>
      </c>
      <c r="B77" s="298"/>
      <c r="C77" s="55">
        <v>1</v>
      </c>
      <c r="D77" s="55"/>
    </row>
    <row r="78" spans="1:4" ht="16.2" thickBot="1" x14ac:dyDescent="0.35">
      <c r="A78" s="238" t="s">
        <v>391</v>
      </c>
      <c r="B78" s="298"/>
      <c r="C78" s="55">
        <v>2</v>
      </c>
      <c r="D78" s="55"/>
    </row>
    <row r="79" spans="1:4" ht="16.2" thickBot="1" x14ac:dyDescent="0.35">
      <c r="A79" s="300" t="s">
        <v>388</v>
      </c>
      <c r="B79" s="301"/>
      <c r="C79" s="55">
        <v>30</v>
      </c>
      <c r="D79" s="55"/>
    </row>
    <row r="80" spans="1:4" ht="16.2" thickBot="1" x14ac:dyDescent="0.35">
      <c r="A80" s="238" t="s">
        <v>389</v>
      </c>
      <c r="B80" s="302">
        <f t="shared" ref="B80" si="9">B79/$B$27</f>
        <v>0</v>
      </c>
      <c r="C80" s="55"/>
      <c r="D80" s="55"/>
    </row>
    <row r="81" spans="1:4" ht="16.2" thickBot="1" x14ac:dyDescent="0.35">
      <c r="A81" s="238" t="s">
        <v>390</v>
      </c>
      <c r="B81" s="298"/>
      <c r="C81" s="55">
        <v>1</v>
      </c>
      <c r="D81" s="55"/>
    </row>
    <row r="82" spans="1:4" ht="16.2" thickBot="1" x14ac:dyDescent="0.35">
      <c r="A82" s="238" t="s">
        <v>391</v>
      </c>
      <c r="B82" s="298"/>
      <c r="C82" s="55">
        <v>2</v>
      </c>
      <c r="D82" s="55"/>
    </row>
    <row r="83" spans="1:4" ht="28.2" thickBot="1" x14ac:dyDescent="0.35">
      <c r="A83" s="121" t="s">
        <v>394</v>
      </c>
      <c r="B83" s="303">
        <f>B30/B27</f>
        <v>9.7322582470612054E-2</v>
      </c>
      <c r="C83" s="55"/>
      <c r="D83" s="55"/>
    </row>
    <row r="84" spans="1:4" ht="16.2" thickBot="1" x14ac:dyDescent="0.35">
      <c r="A84" s="122" t="s">
        <v>386</v>
      </c>
      <c r="B84" s="304"/>
      <c r="C84" s="55"/>
      <c r="D84" s="55"/>
    </row>
    <row r="85" spans="1:4" ht="16.2" thickBot="1" x14ac:dyDescent="0.35">
      <c r="A85" s="122" t="s">
        <v>395</v>
      </c>
      <c r="B85" s="303"/>
      <c r="C85" s="55"/>
      <c r="D85" s="55"/>
    </row>
    <row r="86" spans="1:4" ht="16.2" thickBot="1" x14ac:dyDescent="0.35">
      <c r="A86" s="122" t="s">
        <v>396</v>
      </c>
      <c r="B86" s="303"/>
      <c r="C86" s="55"/>
      <c r="D86" s="55"/>
    </row>
    <row r="87" spans="1:4" ht="16.2" thickBot="1" x14ac:dyDescent="0.35">
      <c r="A87" s="122" t="s">
        <v>397</v>
      </c>
      <c r="B87" s="303"/>
      <c r="C87" s="55"/>
      <c r="D87" s="55"/>
    </row>
    <row r="88" spans="1:4" ht="16.2" thickBot="1" x14ac:dyDescent="0.35">
      <c r="A88" s="118" t="s">
        <v>398</v>
      </c>
      <c r="B88" s="305">
        <f>B89/$B$27</f>
        <v>0</v>
      </c>
      <c r="C88" s="55"/>
      <c r="D88" s="55"/>
    </row>
    <row r="89" spans="1:4" ht="16.2" thickBot="1" x14ac:dyDescent="0.35">
      <c r="A89" s="118" t="s">
        <v>399</v>
      </c>
      <c r="B89" s="306">
        <f xml:space="preserve"> SUMIF(C33:C82, 1,B33:B82)</f>
        <v>0</v>
      </c>
      <c r="C89" s="55"/>
      <c r="D89" s="55"/>
    </row>
    <row r="90" spans="1:4" ht="16.2" thickBot="1" x14ac:dyDescent="0.35">
      <c r="A90" s="118" t="s">
        <v>400</v>
      </c>
      <c r="B90" s="305">
        <f>B91/$B$27</f>
        <v>9.7322582470612054E-2</v>
      </c>
      <c r="C90" s="55"/>
      <c r="D90" s="55"/>
    </row>
    <row r="91" spans="1:4" ht="16.2" thickBot="1" x14ac:dyDescent="0.35">
      <c r="A91" s="119" t="s">
        <v>401</v>
      </c>
      <c r="B91" s="306">
        <f xml:space="preserve"> SUMIF(C33:C82, 2,B33:B82)</f>
        <v>0.77185309999999996</v>
      </c>
      <c r="C91" s="55"/>
      <c r="D91" s="55"/>
    </row>
    <row r="92" spans="1:4" ht="27.6" x14ac:dyDescent="0.3">
      <c r="A92" s="121" t="s">
        <v>402</v>
      </c>
      <c r="B92" s="122" t="s">
        <v>403</v>
      </c>
      <c r="C92" s="55"/>
      <c r="D92" s="55"/>
    </row>
    <row r="93" spans="1:4" x14ac:dyDescent="0.3">
      <c r="A93" s="124" t="s">
        <v>404</v>
      </c>
      <c r="B93" s="124" t="s">
        <v>571</v>
      </c>
      <c r="C93" s="55"/>
      <c r="D93" s="55"/>
    </row>
    <row r="94" spans="1:4" x14ac:dyDescent="0.3">
      <c r="A94" s="124" t="s">
        <v>405</v>
      </c>
      <c r="B94" s="124"/>
      <c r="C94" s="55"/>
      <c r="D94" s="55"/>
    </row>
    <row r="95" spans="1:4" x14ac:dyDescent="0.3">
      <c r="A95" s="124" t="s">
        <v>406</v>
      </c>
      <c r="B95" s="124"/>
      <c r="C95" s="55"/>
      <c r="D95" s="55"/>
    </row>
    <row r="96" spans="1:4" x14ac:dyDescent="0.3">
      <c r="A96" s="124" t="s">
        <v>407</v>
      </c>
      <c r="B96" s="124"/>
      <c r="C96" s="55"/>
      <c r="D96" s="55"/>
    </row>
    <row r="97" spans="1:4" ht="16.2" thickBot="1" x14ac:dyDescent="0.35">
      <c r="A97" s="125" t="s">
        <v>408</v>
      </c>
      <c r="B97" s="125" t="s">
        <v>576</v>
      </c>
      <c r="C97" s="55"/>
      <c r="D97" s="55"/>
    </row>
    <row r="98" spans="1:4" ht="28.2" thickBot="1" x14ac:dyDescent="0.35">
      <c r="A98" s="122" t="s">
        <v>409</v>
      </c>
      <c r="B98" s="123" t="s">
        <v>541</v>
      </c>
      <c r="C98" s="55"/>
      <c r="D98" s="55"/>
    </row>
    <row r="99" spans="1:4" ht="28.2" thickBot="1" x14ac:dyDescent="0.35">
      <c r="A99" s="118" t="s">
        <v>410</v>
      </c>
      <c r="B99" s="307">
        <v>0</v>
      </c>
      <c r="C99" s="55"/>
      <c r="D99" s="55"/>
    </row>
    <row r="100" spans="1:4" ht="16.2" thickBot="1" x14ac:dyDescent="0.35">
      <c r="A100" s="122" t="s">
        <v>386</v>
      </c>
      <c r="B100" s="308"/>
      <c r="C100" s="55"/>
      <c r="D100" s="55"/>
    </row>
    <row r="101" spans="1:4" ht="16.2" thickBot="1" x14ac:dyDescent="0.35">
      <c r="A101" s="122" t="s">
        <v>411</v>
      </c>
      <c r="B101" s="307">
        <v>0</v>
      </c>
      <c r="C101" s="55"/>
      <c r="D101" s="55"/>
    </row>
    <row r="102" spans="1:4" ht="16.2" thickBot="1" x14ac:dyDescent="0.35">
      <c r="A102" s="122" t="s">
        <v>412</v>
      </c>
      <c r="B102" s="307">
        <v>0</v>
      </c>
      <c r="C102" s="55"/>
      <c r="D102" s="55"/>
    </row>
    <row r="103" spans="1:4" ht="318" thickBot="1" x14ac:dyDescent="0.35">
      <c r="A103" s="130" t="s">
        <v>413</v>
      </c>
      <c r="B103" s="311" t="str">
        <f>'3.3 паспорт описание'!C24</f>
        <v>2023 год:
Приставка измерительная СКАТ-70П - 1 шт.
Измерительный комплекс переменного тока на базе установки Тангенс-2000 - 1 шт.
Аппарат ТВЗ-2-ПХП для опредения температуры вспышки в закрытом тигле - 1 шт.
Прибор для определения температуры вспышки в закрытом тигле ТВЗ-2-ПХП - 1 шт.
Прибор для комплексной инструментальной оценки состояния деревянных и ж/б опор ЛИС-У - 3 шт.
Трассоискатель Ангстрем КП-500 П - 1 шт.
Микроомметр МИКО-2.3 с поверкой - 1 шт.
Электроизмерительный прибор "Микроометр" - 1 шт.
Комплекс измерительный для диагностики качества контуров заземления КДЗ-1 - 1 шт.
Устройство для проверки автоматических выключателей до 2000 А Сатурн-М - 1 шт.
Высоковольтное испытательное оборудование СНЧ установка для кабелей с изоляцией из сшитого полиэтилена АВ-45-01 - 1 шт.
Комплект для измерения наведенного напряжения КНН-110 - 1 шт.
Комплект трассо-дефектоискателя - 1 шт.
Осциллограф цифровой запоминающий ADS-2152M - 1 шт.
Прибор контроля устройств РПН трансформаторов ПКР-2M - 1 шт.
Тепловизор Fluke Ti401 PRO - 1 шт.
Прибор типа «Виток для измерения сопротивления постоянному току обмоток силовых трансформаторов - 1 шт.
Приобретение «Комплекса программно-технического измерительного Ретом-71" - 1 шт.
Приобретение «Комплекса программно-технического измерительного Ретом 61850" - 1 шт.</v>
      </c>
      <c r="C103" s="55"/>
      <c r="D103" s="55"/>
    </row>
    <row r="104" spans="1:4" ht="16.2" thickBot="1" x14ac:dyDescent="0.35">
      <c r="A104" s="118" t="s">
        <v>414</v>
      </c>
      <c r="B104" s="128"/>
      <c r="C104" s="55"/>
      <c r="D104" s="55"/>
    </row>
    <row r="105" spans="1:4" ht="16.2" thickBot="1" x14ac:dyDescent="0.35">
      <c r="A105" s="124" t="s">
        <v>415</v>
      </c>
      <c r="B105" s="236">
        <f>'6.1. Паспорт сетевой график'!H43</f>
        <v>45290</v>
      </c>
      <c r="C105" s="55"/>
      <c r="D105" s="55"/>
    </row>
    <row r="106" spans="1:4" ht="16.2" thickBot="1" x14ac:dyDescent="0.35">
      <c r="A106" s="124" t="s">
        <v>416</v>
      </c>
      <c r="B106" s="131" t="s">
        <v>541</v>
      </c>
      <c r="C106" s="55"/>
      <c r="D106" s="55"/>
    </row>
    <row r="107" spans="1:4" ht="16.2" thickBot="1" x14ac:dyDescent="0.35">
      <c r="A107" s="124" t="s">
        <v>417</v>
      </c>
      <c r="B107" s="131" t="s">
        <v>541</v>
      </c>
      <c r="C107" s="55"/>
      <c r="D107" s="55"/>
    </row>
    <row r="108" spans="1:4" ht="16.2" thickBot="1" x14ac:dyDescent="0.35">
      <c r="A108" s="132" t="s">
        <v>418</v>
      </c>
      <c r="B108" s="129" t="s">
        <v>549</v>
      </c>
      <c r="C108" s="55"/>
      <c r="D108" s="55"/>
    </row>
    <row r="109" spans="1:4" ht="27.6" x14ac:dyDescent="0.3">
      <c r="A109" s="121" t="s">
        <v>419</v>
      </c>
      <c r="B109" s="443" t="s">
        <v>548</v>
      </c>
      <c r="C109" s="55"/>
      <c r="D109" s="55"/>
    </row>
    <row r="110" spans="1:4" x14ac:dyDescent="0.3">
      <c r="A110" s="124" t="s">
        <v>420</v>
      </c>
      <c r="B110" s="444"/>
      <c r="C110" s="55"/>
      <c r="D110" s="55"/>
    </row>
    <row r="111" spans="1:4" x14ac:dyDescent="0.3">
      <c r="A111" s="124" t="s">
        <v>421</v>
      </c>
      <c r="B111" s="444"/>
      <c r="C111" s="55"/>
      <c r="D111" s="55"/>
    </row>
    <row r="112" spans="1:4" x14ac:dyDescent="0.3">
      <c r="A112" s="124" t="s">
        <v>422</v>
      </c>
      <c r="B112" s="444"/>
      <c r="C112" s="55"/>
      <c r="D112" s="55"/>
    </row>
    <row r="113" spans="1:4" x14ac:dyDescent="0.3">
      <c r="A113" s="124" t="s">
        <v>423</v>
      </c>
      <c r="B113" s="444"/>
      <c r="C113" s="55"/>
      <c r="D113" s="55"/>
    </row>
    <row r="114" spans="1:4" ht="16.2" thickBot="1" x14ac:dyDescent="0.35">
      <c r="A114" s="133" t="s">
        <v>424</v>
      </c>
      <c r="B114" s="445"/>
      <c r="C114" s="55"/>
      <c r="D114" s="55"/>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1" customFormat="1" ht="18.75" customHeight="1" x14ac:dyDescent="0.25">
      <c r="A1" s="17"/>
      <c r="S1" s="34" t="s">
        <v>66</v>
      </c>
    </row>
    <row r="2" spans="1:28" s="11" customFormat="1" ht="18.75" customHeight="1" x14ac:dyDescent="0.35">
      <c r="A2" s="17"/>
      <c r="S2" s="14" t="s">
        <v>8</v>
      </c>
    </row>
    <row r="3" spans="1:28" s="11" customFormat="1" ht="18" x14ac:dyDescent="0.35">
      <c r="S3" s="14" t="s">
        <v>65</v>
      </c>
    </row>
    <row r="4" spans="1:28" s="11" customFormat="1" ht="18.75" customHeight="1" x14ac:dyDescent="0.25">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row>
    <row r="5" spans="1:28" s="11" customFormat="1" ht="15.6" x14ac:dyDescent="0.25">
      <c r="A5" s="16"/>
    </row>
    <row r="6" spans="1:28" s="11" customFormat="1" ht="17.399999999999999" x14ac:dyDescent="0.25">
      <c r="A6" s="329" t="s">
        <v>7</v>
      </c>
      <c r="B6" s="329"/>
      <c r="C6" s="329"/>
      <c r="D6" s="329"/>
      <c r="E6" s="329"/>
      <c r="F6" s="329"/>
      <c r="G6" s="329"/>
      <c r="H6" s="329"/>
      <c r="I6" s="329"/>
      <c r="J6" s="329"/>
      <c r="K6" s="329"/>
      <c r="L6" s="329"/>
      <c r="M6" s="329"/>
      <c r="N6" s="329"/>
      <c r="O6" s="329"/>
      <c r="P6" s="329"/>
      <c r="Q6" s="329"/>
      <c r="R6" s="329"/>
      <c r="S6" s="329"/>
      <c r="T6" s="12"/>
      <c r="U6" s="12"/>
      <c r="V6" s="12"/>
      <c r="W6" s="12"/>
      <c r="X6" s="12"/>
      <c r="Y6" s="12"/>
      <c r="Z6" s="12"/>
      <c r="AA6" s="12"/>
      <c r="AB6" s="12"/>
    </row>
    <row r="7" spans="1:28" s="11" customFormat="1" ht="17.399999999999999" x14ac:dyDescent="0.25">
      <c r="A7" s="329"/>
      <c r="B7" s="329"/>
      <c r="C7" s="329"/>
      <c r="D7" s="329"/>
      <c r="E7" s="329"/>
      <c r="F7" s="329"/>
      <c r="G7" s="329"/>
      <c r="H7" s="329"/>
      <c r="I7" s="329"/>
      <c r="J7" s="329"/>
      <c r="K7" s="329"/>
      <c r="L7" s="329"/>
      <c r="M7" s="329"/>
      <c r="N7" s="329"/>
      <c r="O7" s="329"/>
      <c r="P7" s="329"/>
      <c r="Q7" s="329"/>
      <c r="R7" s="329"/>
      <c r="S7" s="329"/>
      <c r="T7" s="12"/>
      <c r="U7" s="12"/>
      <c r="V7" s="12"/>
      <c r="W7" s="12"/>
      <c r="X7" s="12"/>
      <c r="Y7" s="12"/>
      <c r="Z7" s="12"/>
      <c r="AA7" s="12"/>
      <c r="AB7" s="12"/>
    </row>
    <row r="8" spans="1:28" s="11" customFormat="1" ht="17.399999999999999" x14ac:dyDescent="0.25">
      <c r="A8" s="330" t="str">
        <f>'1. паспорт местоположение'!A9:C9</f>
        <v>Акционерное общество "Россети Янтарь"</v>
      </c>
      <c r="B8" s="330"/>
      <c r="C8" s="330"/>
      <c r="D8" s="330"/>
      <c r="E8" s="330"/>
      <c r="F8" s="330"/>
      <c r="G8" s="330"/>
      <c r="H8" s="330"/>
      <c r="I8" s="330"/>
      <c r="J8" s="330"/>
      <c r="K8" s="330"/>
      <c r="L8" s="330"/>
      <c r="M8" s="330"/>
      <c r="N8" s="330"/>
      <c r="O8" s="330"/>
      <c r="P8" s="330"/>
      <c r="Q8" s="330"/>
      <c r="R8" s="330"/>
      <c r="S8" s="330"/>
      <c r="T8" s="12"/>
      <c r="U8" s="12"/>
      <c r="V8" s="12"/>
      <c r="W8" s="12"/>
      <c r="X8" s="12"/>
      <c r="Y8" s="12"/>
      <c r="Z8" s="12"/>
      <c r="AA8" s="12"/>
      <c r="AB8" s="12"/>
    </row>
    <row r="9" spans="1:28" s="11" customFormat="1" ht="17.399999999999999" x14ac:dyDescent="0.25">
      <c r="A9" s="334" t="s">
        <v>6</v>
      </c>
      <c r="B9" s="334"/>
      <c r="C9" s="334"/>
      <c r="D9" s="334"/>
      <c r="E9" s="334"/>
      <c r="F9" s="334"/>
      <c r="G9" s="334"/>
      <c r="H9" s="334"/>
      <c r="I9" s="334"/>
      <c r="J9" s="334"/>
      <c r="K9" s="334"/>
      <c r="L9" s="334"/>
      <c r="M9" s="334"/>
      <c r="N9" s="334"/>
      <c r="O9" s="334"/>
      <c r="P9" s="334"/>
      <c r="Q9" s="334"/>
      <c r="R9" s="334"/>
      <c r="S9" s="334"/>
      <c r="T9" s="12"/>
      <c r="U9" s="12"/>
      <c r="V9" s="12"/>
      <c r="W9" s="12"/>
      <c r="X9" s="12"/>
      <c r="Y9" s="12"/>
      <c r="Z9" s="12"/>
      <c r="AA9" s="12"/>
      <c r="AB9" s="12"/>
    </row>
    <row r="10" spans="1:28" s="11" customFormat="1" ht="17.399999999999999" x14ac:dyDescent="0.25">
      <c r="A10" s="329"/>
      <c r="B10" s="329"/>
      <c r="C10" s="329"/>
      <c r="D10" s="329"/>
      <c r="E10" s="329"/>
      <c r="F10" s="329"/>
      <c r="G10" s="329"/>
      <c r="H10" s="329"/>
      <c r="I10" s="329"/>
      <c r="J10" s="329"/>
      <c r="K10" s="329"/>
      <c r="L10" s="329"/>
      <c r="M10" s="329"/>
      <c r="N10" s="329"/>
      <c r="O10" s="329"/>
      <c r="P10" s="329"/>
      <c r="Q10" s="329"/>
      <c r="R10" s="329"/>
      <c r="S10" s="329"/>
      <c r="T10" s="12"/>
      <c r="U10" s="12"/>
      <c r="V10" s="12"/>
      <c r="W10" s="12"/>
      <c r="X10" s="12"/>
      <c r="Y10" s="12"/>
      <c r="Z10" s="12"/>
      <c r="AA10" s="12"/>
      <c r="AB10" s="12"/>
    </row>
    <row r="11" spans="1:28" s="11" customFormat="1" ht="17.399999999999999" x14ac:dyDescent="0.25">
      <c r="A11" s="330" t="str">
        <f>'1. паспорт местоположение'!A12:C12</f>
        <v>L_99-приб-23</v>
      </c>
      <c r="B11" s="330"/>
      <c r="C11" s="330"/>
      <c r="D11" s="330"/>
      <c r="E11" s="330"/>
      <c r="F11" s="330"/>
      <c r="G11" s="330"/>
      <c r="H11" s="330"/>
      <c r="I11" s="330"/>
      <c r="J11" s="330"/>
      <c r="K11" s="330"/>
      <c r="L11" s="330"/>
      <c r="M11" s="330"/>
      <c r="N11" s="330"/>
      <c r="O11" s="330"/>
      <c r="P11" s="330"/>
      <c r="Q11" s="330"/>
      <c r="R11" s="330"/>
      <c r="S11" s="330"/>
      <c r="T11" s="12"/>
      <c r="U11" s="12"/>
      <c r="V11" s="12"/>
      <c r="W11" s="12"/>
      <c r="X11" s="12"/>
      <c r="Y11" s="12"/>
      <c r="Z11" s="12"/>
      <c r="AA11" s="12"/>
      <c r="AB11" s="12"/>
    </row>
    <row r="12" spans="1:28" s="11" customFormat="1" ht="17.399999999999999" x14ac:dyDescent="0.25">
      <c r="A12" s="334" t="s">
        <v>5</v>
      </c>
      <c r="B12" s="334"/>
      <c r="C12" s="334"/>
      <c r="D12" s="334"/>
      <c r="E12" s="334"/>
      <c r="F12" s="334"/>
      <c r="G12" s="334"/>
      <c r="H12" s="334"/>
      <c r="I12" s="334"/>
      <c r="J12" s="334"/>
      <c r="K12" s="334"/>
      <c r="L12" s="334"/>
      <c r="M12" s="334"/>
      <c r="N12" s="334"/>
      <c r="O12" s="334"/>
      <c r="P12" s="334"/>
      <c r="Q12" s="334"/>
      <c r="R12" s="334"/>
      <c r="S12" s="334"/>
      <c r="T12" s="12"/>
      <c r="U12" s="12"/>
      <c r="V12" s="12"/>
      <c r="W12" s="12"/>
      <c r="X12" s="12"/>
      <c r="Y12" s="12"/>
      <c r="Z12" s="12"/>
      <c r="AA12" s="12"/>
      <c r="AB12" s="12"/>
    </row>
    <row r="13" spans="1:28" s="8" customFormat="1" ht="15.75" customHeight="1" x14ac:dyDescent="0.25">
      <c r="A13" s="335"/>
      <c r="B13" s="335"/>
      <c r="C13" s="335"/>
      <c r="D13" s="335"/>
      <c r="E13" s="335"/>
      <c r="F13" s="335"/>
      <c r="G13" s="335"/>
      <c r="H13" s="335"/>
      <c r="I13" s="335"/>
      <c r="J13" s="335"/>
      <c r="K13" s="335"/>
      <c r="L13" s="335"/>
      <c r="M13" s="335"/>
      <c r="N13" s="335"/>
      <c r="O13" s="335"/>
      <c r="P13" s="335"/>
      <c r="Q13" s="335"/>
      <c r="R13" s="335"/>
      <c r="S13" s="335"/>
      <c r="T13" s="9"/>
      <c r="U13" s="9"/>
      <c r="V13" s="9"/>
      <c r="W13" s="9"/>
      <c r="X13" s="9"/>
      <c r="Y13" s="9"/>
      <c r="Z13" s="9"/>
      <c r="AA13" s="9"/>
      <c r="AB13" s="9"/>
    </row>
    <row r="14" spans="1:28" s="3" customFormat="1" ht="36.75" customHeight="1" x14ac:dyDescent="0.25">
      <c r="A14" s="336" t="str">
        <f>'1. паспорт местоположение'!A15:C15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4" s="336"/>
      <c r="C14" s="336"/>
      <c r="D14" s="336"/>
      <c r="E14" s="336"/>
      <c r="F14" s="336"/>
      <c r="G14" s="336"/>
      <c r="H14" s="336"/>
      <c r="I14" s="336"/>
      <c r="J14" s="336"/>
      <c r="K14" s="336"/>
      <c r="L14" s="336"/>
      <c r="M14" s="336"/>
      <c r="N14" s="336"/>
      <c r="O14" s="336"/>
      <c r="P14" s="336"/>
      <c r="Q14" s="336"/>
      <c r="R14" s="336"/>
      <c r="S14" s="336"/>
      <c r="T14" s="7"/>
      <c r="U14" s="7"/>
      <c r="V14" s="7"/>
      <c r="W14" s="7"/>
      <c r="X14" s="7"/>
      <c r="Y14" s="7"/>
      <c r="Z14" s="7"/>
      <c r="AA14" s="7"/>
      <c r="AB14" s="7"/>
    </row>
    <row r="15" spans="1:28" s="3" customFormat="1" ht="15" customHeight="1" x14ac:dyDescent="0.25">
      <c r="A15" s="334" t="s">
        <v>4</v>
      </c>
      <c r="B15" s="334"/>
      <c r="C15" s="334"/>
      <c r="D15" s="334"/>
      <c r="E15" s="334"/>
      <c r="F15" s="334"/>
      <c r="G15" s="334"/>
      <c r="H15" s="334"/>
      <c r="I15" s="334"/>
      <c r="J15" s="334"/>
      <c r="K15" s="334"/>
      <c r="L15" s="334"/>
      <c r="M15" s="334"/>
      <c r="N15" s="334"/>
      <c r="O15" s="334"/>
      <c r="P15" s="334"/>
      <c r="Q15" s="334"/>
      <c r="R15" s="334"/>
      <c r="S15" s="334"/>
      <c r="T15" s="5"/>
      <c r="U15" s="5"/>
      <c r="V15" s="5"/>
      <c r="W15" s="5"/>
      <c r="X15" s="5"/>
      <c r="Y15" s="5"/>
      <c r="Z15" s="5"/>
      <c r="AA15" s="5"/>
      <c r="AB15" s="5"/>
    </row>
    <row r="16" spans="1:28" s="3" customFormat="1" ht="15" customHeight="1" x14ac:dyDescent="0.25">
      <c r="A16" s="337"/>
      <c r="B16" s="337"/>
      <c r="C16" s="337"/>
      <c r="D16" s="337"/>
      <c r="E16" s="337"/>
      <c r="F16" s="337"/>
      <c r="G16" s="337"/>
      <c r="H16" s="337"/>
      <c r="I16" s="337"/>
      <c r="J16" s="337"/>
      <c r="K16" s="337"/>
      <c r="L16" s="337"/>
      <c r="M16" s="337"/>
      <c r="N16" s="337"/>
      <c r="O16" s="337"/>
      <c r="P16" s="337"/>
      <c r="Q16" s="337"/>
      <c r="R16" s="337"/>
      <c r="S16" s="337"/>
      <c r="T16" s="4"/>
      <c r="U16" s="4"/>
      <c r="V16" s="4"/>
      <c r="W16" s="4"/>
      <c r="X16" s="4"/>
      <c r="Y16" s="4"/>
    </row>
    <row r="17" spans="1:28" s="3" customFormat="1" ht="45.75" customHeight="1" x14ac:dyDescent="0.25">
      <c r="A17" s="338" t="s">
        <v>483</v>
      </c>
      <c r="B17" s="338"/>
      <c r="C17" s="338"/>
      <c r="D17" s="338"/>
      <c r="E17" s="338"/>
      <c r="F17" s="338"/>
      <c r="G17" s="338"/>
      <c r="H17" s="338"/>
      <c r="I17" s="338"/>
      <c r="J17" s="338"/>
      <c r="K17" s="338"/>
      <c r="L17" s="338"/>
      <c r="M17" s="338"/>
      <c r="N17" s="338"/>
      <c r="O17" s="338"/>
      <c r="P17" s="338"/>
      <c r="Q17" s="338"/>
      <c r="R17" s="338"/>
      <c r="S17" s="338"/>
      <c r="T17" s="6"/>
      <c r="U17" s="6"/>
      <c r="V17" s="6"/>
      <c r="W17" s="6"/>
      <c r="X17" s="6"/>
      <c r="Y17" s="6"/>
      <c r="Z17" s="6"/>
      <c r="AA17" s="6"/>
      <c r="AB17" s="6"/>
    </row>
    <row r="18" spans="1:28" s="3" customFormat="1" ht="15" customHeight="1" x14ac:dyDescent="0.25">
      <c r="A18" s="339"/>
      <c r="B18" s="339"/>
      <c r="C18" s="339"/>
      <c r="D18" s="339"/>
      <c r="E18" s="339"/>
      <c r="F18" s="339"/>
      <c r="G18" s="339"/>
      <c r="H18" s="339"/>
      <c r="I18" s="339"/>
      <c r="J18" s="339"/>
      <c r="K18" s="339"/>
      <c r="L18" s="339"/>
      <c r="M18" s="339"/>
      <c r="N18" s="339"/>
      <c r="O18" s="339"/>
      <c r="P18" s="339"/>
      <c r="Q18" s="339"/>
      <c r="R18" s="339"/>
      <c r="S18" s="339"/>
      <c r="T18" s="4"/>
      <c r="U18" s="4"/>
      <c r="V18" s="4"/>
      <c r="W18" s="4"/>
      <c r="X18" s="4"/>
      <c r="Y18" s="4"/>
    </row>
    <row r="19" spans="1:28" s="3" customFormat="1" ht="54" customHeight="1" x14ac:dyDescent="0.25">
      <c r="A19" s="328" t="s">
        <v>3</v>
      </c>
      <c r="B19" s="328" t="s">
        <v>94</v>
      </c>
      <c r="C19" s="331" t="s">
        <v>377</v>
      </c>
      <c r="D19" s="328" t="s">
        <v>376</v>
      </c>
      <c r="E19" s="328" t="s">
        <v>93</v>
      </c>
      <c r="F19" s="328" t="s">
        <v>92</v>
      </c>
      <c r="G19" s="328" t="s">
        <v>372</v>
      </c>
      <c r="H19" s="328" t="s">
        <v>91</v>
      </c>
      <c r="I19" s="328" t="s">
        <v>90</v>
      </c>
      <c r="J19" s="328" t="s">
        <v>89</v>
      </c>
      <c r="K19" s="328" t="s">
        <v>88</v>
      </c>
      <c r="L19" s="328" t="s">
        <v>87</v>
      </c>
      <c r="M19" s="328" t="s">
        <v>86</v>
      </c>
      <c r="N19" s="328" t="s">
        <v>85</v>
      </c>
      <c r="O19" s="328" t="s">
        <v>84</v>
      </c>
      <c r="P19" s="328" t="s">
        <v>83</v>
      </c>
      <c r="Q19" s="328" t="s">
        <v>375</v>
      </c>
      <c r="R19" s="328"/>
      <c r="S19" s="333" t="s">
        <v>477</v>
      </c>
      <c r="T19" s="4"/>
      <c r="U19" s="4"/>
      <c r="V19" s="4"/>
      <c r="W19" s="4"/>
      <c r="X19" s="4"/>
      <c r="Y19" s="4"/>
    </row>
    <row r="20" spans="1:28" s="3" customFormat="1" ht="180.75" customHeight="1" x14ac:dyDescent="0.25">
      <c r="A20" s="328"/>
      <c r="B20" s="328"/>
      <c r="C20" s="332"/>
      <c r="D20" s="328"/>
      <c r="E20" s="328"/>
      <c r="F20" s="328"/>
      <c r="G20" s="328"/>
      <c r="H20" s="328"/>
      <c r="I20" s="328"/>
      <c r="J20" s="328"/>
      <c r="K20" s="328"/>
      <c r="L20" s="328"/>
      <c r="M20" s="328"/>
      <c r="N20" s="328"/>
      <c r="O20" s="328"/>
      <c r="P20" s="328"/>
      <c r="Q20" s="35" t="s">
        <v>373</v>
      </c>
      <c r="R20" s="36" t="s">
        <v>374</v>
      </c>
      <c r="S20" s="333"/>
      <c r="T20" s="27"/>
      <c r="U20" s="27"/>
      <c r="V20" s="27"/>
      <c r="W20" s="27"/>
      <c r="X20" s="27"/>
      <c r="Y20" s="27"/>
      <c r="Z20" s="26"/>
      <c r="AA20" s="26"/>
      <c r="AB20" s="26"/>
    </row>
    <row r="21" spans="1:28" s="3" customFormat="1" ht="18" x14ac:dyDescent="0.25">
      <c r="A21" s="35">
        <v>1</v>
      </c>
      <c r="B21" s="38">
        <v>2</v>
      </c>
      <c r="C21" s="35">
        <v>3</v>
      </c>
      <c r="D21" s="38">
        <v>4</v>
      </c>
      <c r="E21" s="35">
        <v>5</v>
      </c>
      <c r="F21" s="38">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3" customFormat="1" ht="32.25" customHeight="1" x14ac:dyDescent="0.25">
      <c r="A22" s="35" t="s">
        <v>371</v>
      </c>
      <c r="B22" s="38" t="s">
        <v>371</v>
      </c>
      <c r="C22" s="38" t="s">
        <v>371</v>
      </c>
      <c r="D22" s="38" t="s">
        <v>371</v>
      </c>
      <c r="E22" s="38" t="s">
        <v>371</v>
      </c>
      <c r="F22" s="38" t="s">
        <v>371</v>
      </c>
      <c r="G22" s="38" t="s">
        <v>371</v>
      </c>
      <c r="H22" s="38" t="s">
        <v>371</v>
      </c>
      <c r="I22" s="38" t="s">
        <v>371</v>
      </c>
      <c r="J22" s="38" t="s">
        <v>371</v>
      </c>
      <c r="K22" s="38" t="s">
        <v>371</v>
      </c>
      <c r="L22" s="38" t="s">
        <v>371</v>
      </c>
      <c r="M22" s="38" t="s">
        <v>371</v>
      </c>
      <c r="N22" s="38" t="s">
        <v>371</v>
      </c>
      <c r="O22" s="38" t="s">
        <v>371</v>
      </c>
      <c r="P22" s="38" t="s">
        <v>371</v>
      </c>
      <c r="Q22" s="229" t="s">
        <v>371</v>
      </c>
      <c r="R22" s="39" t="s">
        <v>371</v>
      </c>
      <c r="S22" s="39" t="s">
        <v>371</v>
      </c>
      <c r="T22" s="27"/>
      <c r="U22" s="27"/>
      <c r="V22" s="27"/>
      <c r="W22" s="27"/>
      <c r="X22" s="27"/>
      <c r="Y22" s="27"/>
      <c r="Z22" s="26"/>
      <c r="AA22" s="26"/>
      <c r="AB22" s="26"/>
    </row>
    <row r="23" spans="1:28" ht="20.25" customHeight="1" x14ac:dyDescent="0.3">
      <c r="A23" s="110"/>
      <c r="B23" s="38" t="s">
        <v>370</v>
      </c>
      <c r="C23" s="38"/>
      <c r="D23" s="38"/>
      <c r="E23" s="110" t="s">
        <v>371</v>
      </c>
      <c r="F23" s="110" t="s">
        <v>371</v>
      </c>
      <c r="G23" s="110" t="s">
        <v>371</v>
      </c>
      <c r="H23" s="110"/>
      <c r="I23" s="110"/>
      <c r="J23" s="110"/>
      <c r="K23" s="110"/>
      <c r="L23" s="110"/>
      <c r="M23" s="110"/>
      <c r="N23" s="110"/>
      <c r="O23" s="110"/>
      <c r="P23" s="110"/>
      <c r="Q23" s="111"/>
      <c r="R23" s="2"/>
      <c r="S23" s="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6640625" defaultRowHeight="15.6" x14ac:dyDescent="0.3"/>
  <cols>
    <col min="1" max="1" width="9.5546875" style="40" customWidth="1"/>
    <col min="2" max="2" width="8.6640625" style="40" customWidth="1"/>
    <col min="3" max="3" width="12.6640625" style="40" customWidth="1"/>
    <col min="4" max="4" width="16.109375" style="40" customWidth="1"/>
    <col min="5" max="5" width="11.109375" style="40" customWidth="1"/>
    <col min="6" max="6" width="11" style="40" customWidth="1"/>
    <col min="7" max="8" width="8.6640625" style="40" customWidth="1"/>
    <col min="9" max="9" width="7.33203125" style="40" customWidth="1"/>
    <col min="10" max="10" width="9.33203125" style="40" customWidth="1"/>
    <col min="11" max="11" width="10.33203125" style="40" customWidth="1"/>
    <col min="12" max="15" width="8.6640625" style="40" customWidth="1"/>
    <col min="16" max="16" width="19.44140625" style="40" customWidth="1"/>
    <col min="17" max="17" width="21.6640625" style="40" customWidth="1"/>
    <col min="18" max="18" width="22" style="40" customWidth="1"/>
    <col min="19" max="19" width="19.6640625" style="40" customWidth="1"/>
    <col min="20" max="20" width="18.44140625" style="40" customWidth="1"/>
    <col min="21" max="237" width="10.6640625" style="40"/>
    <col min="238" max="242" width="15.6640625" style="40" customWidth="1"/>
    <col min="243" max="246" width="12.6640625" style="40" customWidth="1"/>
    <col min="247" max="250" width="15.6640625" style="40" customWidth="1"/>
    <col min="251" max="251" width="22.88671875" style="40" customWidth="1"/>
    <col min="252" max="252" width="20.6640625" style="40" customWidth="1"/>
    <col min="253" max="253" width="16.6640625" style="40" customWidth="1"/>
    <col min="254" max="493" width="10.6640625" style="40"/>
    <col min="494" max="498" width="15.6640625" style="40" customWidth="1"/>
    <col min="499" max="502" width="12.6640625" style="40" customWidth="1"/>
    <col min="503" max="506" width="15.6640625" style="40" customWidth="1"/>
    <col min="507" max="507" width="22.88671875" style="40" customWidth="1"/>
    <col min="508" max="508" width="20.6640625" style="40" customWidth="1"/>
    <col min="509" max="509" width="16.6640625" style="40" customWidth="1"/>
    <col min="510" max="749" width="10.6640625" style="40"/>
    <col min="750" max="754" width="15.6640625" style="40" customWidth="1"/>
    <col min="755" max="758" width="12.6640625" style="40" customWidth="1"/>
    <col min="759" max="762" width="15.6640625" style="40" customWidth="1"/>
    <col min="763" max="763" width="22.88671875" style="40" customWidth="1"/>
    <col min="764" max="764" width="20.6640625" style="40" customWidth="1"/>
    <col min="765" max="765" width="16.6640625" style="40" customWidth="1"/>
    <col min="766" max="1005" width="10.6640625" style="40"/>
    <col min="1006" max="1010" width="15.6640625" style="40" customWidth="1"/>
    <col min="1011" max="1014" width="12.6640625" style="40" customWidth="1"/>
    <col min="1015" max="1018" width="15.6640625" style="40" customWidth="1"/>
    <col min="1019" max="1019" width="22.88671875" style="40" customWidth="1"/>
    <col min="1020" max="1020" width="20.6640625" style="40" customWidth="1"/>
    <col min="1021" max="1021" width="16.6640625" style="40" customWidth="1"/>
    <col min="1022" max="1261" width="10.6640625" style="40"/>
    <col min="1262" max="1266" width="15.6640625" style="40" customWidth="1"/>
    <col min="1267" max="1270" width="12.6640625" style="40" customWidth="1"/>
    <col min="1271" max="1274" width="15.6640625" style="40" customWidth="1"/>
    <col min="1275" max="1275" width="22.88671875" style="40" customWidth="1"/>
    <col min="1276" max="1276" width="20.6640625" style="40" customWidth="1"/>
    <col min="1277" max="1277" width="16.6640625" style="40" customWidth="1"/>
    <col min="1278" max="1517" width="10.6640625" style="40"/>
    <col min="1518" max="1522" width="15.6640625" style="40" customWidth="1"/>
    <col min="1523" max="1526" width="12.6640625" style="40" customWidth="1"/>
    <col min="1527" max="1530" width="15.6640625" style="40" customWidth="1"/>
    <col min="1531" max="1531" width="22.88671875" style="40" customWidth="1"/>
    <col min="1532" max="1532" width="20.6640625" style="40" customWidth="1"/>
    <col min="1533" max="1533" width="16.6640625" style="40" customWidth="1"/>
    <col min="1534" max="1773" width="10.6640625" style="40"/>
    <col min="1774" max="1778" width="15.6640625" style="40" customWidth="1"/>
    <col min="1779" max="1782" width="12.6640625" style="40" customWidth="1"/>
    <col min="1783" max="1786" width="15.6640625" style="40" customWidth="1"/>
    <col min="1787" max="1787" width="22.88671875" style="40" customWidth="1"/>
    <col min="1788" max="1788" width="20.6640625" style="40" customWidth="1"/>
    <col min="1789" max="1789" width="16.6640625" style="40" customWidth="1"/>
    <col min="1790" max="2029" width="10.6640625" style="40"/>
    <col min="2030" max="2034" width="15.6640625" style="40" customWidth="1"/>
    <col min="2035" max="2038" width="12.6640625" style="40" customWidth="1"/>
    <col min="2039" max="2042" width="15.6640625" style="40" customWidth="1"/>
    <col min="2043" max="2043" width="22.88671875" style="40" customWidth="1"/>
    <col min="2044" max="2044" width="20.6640625" style="40" customWidth="1"/>
    <col min="2045" max="2045" width="16.6640625" style="40" customWidth="1"/>
    <col min="2046" max="2285" width="10.6640625" style="40"/>
    <col min="2286" max="2290" width="15.6640625" style="40" customWidth="1"/>
    <col min="2291" max="2294" width="12.6640625" style="40" customWidth="1"/>
    <col min="2295" max="2298" width="15.6640625" style="40" customWidth="1"/>
    <col min="2299" max="2299" width="22.88671875" style="40" customWidth="1"/>
    <col min="2300" max="2300" width="20.6640625" style="40" customWidth="1"/>
    <col min="2301" max="2301" width="16.6640625" style="40" customWidth="1"/>
    <col min="2302" max="2541" width="10.6640625" style="40"/>
    <col min="2542" max="2546" width="15.6640625" style="40" customWidth="1"/>
    <col min="2547" max="2550" width="12.6640625" style="40" customWidth="1"/>
    <col min="2551" max="2554" width="15.6640625" style="40" customWidth="1"/>
    <col min="2555" max="2555" width="22.88671875" style="40" customWidth="1"/>
    <col min="2556" max="2556" width="20.6640625" style="40" customWidth="1"/>
    <col min="2557" max="2557" width="16.6640625" style="40" customWidth="1"/>
    <col min="2558" max="2797" width="10.6640625" style="40"/>
    <col min="2798" max="2802" width="15.6640625" style="40" customWidth="1"/>
    <col min="2803" max="2806" width="12.6640625" style="40" customWidth="1"/>
    <col min="2807" max="2810" width="15.6640625" style="40" customWidth="1"/>
    <col min="2811" max="2811" width="22.88671875" style="40" customWidth="1"/>
    <col min="2812" max="2812" width="20.6640625" style="40" customWidth="1"/>
    <col min="2813" max="2813" width="16.6640625" style="40" customWidth="1"/>
    <col min="2814" max="3053" width="10.6640625" style="40"/>
    <col min="3054" max="3058" width="15.6640625" style="40" customWidth="1"/>
    <col min="3059" max="3062" width="12.6640625" style="40" customWidth="1"/>
    <col min="3063" max="3066" width="15.6640625" style="40" customWidth="1"/>
    <col min="3067" max="3067" width="22.88671875" style="40" customWidth="1"/>
    <col min="3068" max="3068" width="20.6640625" style="40" customWidth="1"/>
    <col min="3069" max="3069" width="16.6640625" style="40" customWidth="1"/>
    <col min="3070" max="3309" width="10.6640625" style="40"/>
    <col min="3310" max="3314" width="15.6640625" style="40" customWidth="1"/>
    <col min="3315" max="3318" width="12.6640625" style="40" customWidth="1"/>
    <col min="3319" max="3322" width="15.6640625" style="40" customWidth="1"/>
    <col min="3323" max="3323" width="22.88671875" style="40" customWidth="1"/>
    <col min="3324" max="3324" width="20.6640625" style="40" customWidth="1"/>
    <col min="3325" max="3325" width="16.6640625" style="40" customWidth="1"/>
    <col min="3326" max="3565" width="10.6640625" style="40"/>
    <col min="3566" max="3570" width="15.6640625" style="40" customWidth="1"/>
    <col min="3571" max="3574" width="12.6640625" style="40" customWidth="1"/>
    <col min="3575" max="3578" width="15.6640625" style="40" customWidth="1"/>
    <col min="3579" max="3579" width="22.88671875" style="40" customWidth="1"/>
    <col min="3580" max="3580" width="20.6640625" style="40" customWidth="1"/>
    <col min="3581" max="3581" width="16.6640625" style="40" customWidth="1"/>
    <col min="3582" max="3821" width="10.6640625" style="40"/>
    <col min="3822" max="3826" width="15.6640625" style="40" customWidth="1"/>
    <col min="3827" max="3830" width="12.6640625" style="40" customWidth="1"/>
    <col min="3831" max="3834" width="15.6640625" style="40" customWidth="1"/>
    <col min="3835" max="3835" width="22.88671875" style="40" customWidth="1"/>
    <col min="3836" max="3836" width="20.6640625" style="40" customWidth="1"/>
    <col min="3837" max="3837" width="16.6640625" style="40" customWidth="1"/>
    <col min="3838" max="4077" width="10.6640625" style="40"/>
    <col min="4078" max="4082" width="15.6640625" style="40" customWidth="1"/>
    <col min="4083" max="4086" width="12.6640625" style="40" customWidth="1"/>
    <col min="4087" max="4090" width="15.6640625" style="40" customWidth="1"/>
    <col min="4091" max="4091" width="22.88671875" style="40" customWidth="1"/>
    <col min="4092" max="4092" width="20.6640625" style="40" customWidth="1"/>
    <col min="4093" max="4093" width="16.6640625" style="40" customWidth="1"/>
    <col min="4094" max="4333" width="10.6640625" style="40"/>
    <col min="4334" max="4338" width="15.6640625" style="40" customWidth="1"/>
    <col min="4339" max="4342" width="12.6640625" style="40" customWidth="1"/>
    <col min="4343" max="4346" width="15.6640625" style="40" customWidth="1"/>
    <col min="4347" max="4347" width="22.88671875" style="40" customWidth="1"/>
    <col min="4348" max="4348" width="20.6640625" style="40" customWidth="1"/>
    <col min="4349" max="4349" width="16.6640625" style="40" customWidth="1"/>
    <col min="4350" max="4589" width="10.6640625" style="40"/>
    <col min="4590" max="4594" width="15.6640625" style="40" customWidth="1"/>
    <col min="4595" max="4598" width="12.6640625" style="40" customWidth="1"/>
    <col min="4599" max="4602" width="15.6640625" style="40" customWidth="1"/>
    <col min="4603" max="4603" width="22.88671875" style="40" customWidth="1"/>
    <col min="4604" max="4604" width="20.6640625" style="40" customWidth="1"/>
    <col min="4605" max="4605" width="16.6640625" style="40" customWidth="1"/>
    <col min="4606" max="4845" width="10.6640625" style="40"/>
    <col min="4846" max="4850" width="15.6640625" style="40" customWidth="1"/>
    <col min="4851" max="4854" width="12.6640625" style="40" customWidth="1"/>
    <col min="4855" max="4858" width="15.6640625" style="40" customWidth="1"/>
    <col min="4859" max="4859" width="22.88671875" style="40" customWidth="1"/>
    <col min="4860" max="4860" width="20.6640625" style="40" customWidth="1"/>
    <col min="4861" max="4861" width="16.6640625" style="40" customWidth="1"/>
    <col min="4862" max="5101" width="10.6640625" style="40"/>
    <col min="5102" max="5106" width="15.6640625" style="40" customWidth="1"/>
    <col min="5107" max="5110" width="12.6640625" style="40" customWidth="1"/>
    <col min="5111" max="5114" width="15.6640625" style="40" customWidth="1"/>
    <col min="5115" max="5115" width="22.88671875" style="40" customWidth="1"/>
    <col min="5116" max="5116" width="20.6640625" style="40" customWidth="1"/>
    <col min="5117" max="5117" width="16.6640625" style="40" customWidth="1"/>
    <col min="5118" max="5357" width="10.6640625" style="40"/>
    <col min="5358" max="5362" width="15.6640625" style="40" customWidth="1"/>
    <col min="5363" max="5366" width="12.6640625" style="40" customWidth="1"/>
    <col min="5367" max="5370" width="15.6640625" style="40" customWidth="1"/>
    <col min="5371" max="5371" width="22.88671875" style="40" customWidth="1"/>
    <col min="5372" max="5372" width="20.6640625" style="40" customWidth="1"/>
    <col min="5373" max="5373" width="16.6640625" style="40" customWidth="1"/>
    <col min="5374" max="5613" width="10.6640625" style="40"/>
    <col min="5614" max="5618" width="15.6640625" style="40" customWidth="1"/>
    <col min="5619" max="5622" width="12.6640625" style="40" customWidth="1"/>
    <col min="5623" max="5626" width="15.6640625" style="40" customWidth="1"/>
    <col min="5627" max="5627" width="22.88671875" style="40" customWidth="1"/>
    <col min="5628" max="5628" width="20.6640625" style="40" customWidth="1"/>
    <col min="5629" max="5629" width="16.6640625" style="40" customWidth="1"/>
    <col min="5630" max="5869" width="10.6640625" style="40"/>
    <col min="5870" max="5874" width="15.6640625" style="40" customWidth="1"/>
    <col min="5875" max="5878" width="12.6640625" style="40" customWidth="1"/>
    <col min="5879" max="5882" width="15.6640625" style="40" customWidth="1"/>
    <col min="5883" max="5883" width="22.88671875" style="40" customWidth="1"/>
    <col min="5884" max="5884" width="20.6640625" style="40" customWidth="1"/>
    <col min="5885" max="5885" width="16.6640625" style="40" customWidth="1"/>
    <col min="5886" max="6125" width="10.6640625" style="40"/>
    <col min="6126" max="6130" width="15.6640625" style="40" customWidth="1"/>
    <col min="6131" max="6134" width="12.6640625" style="40" customWidth="1"/>
    <col min="6135" max="6138" width="15.6640625" style="40" customWidth="1"/>
    <col min="6139" max="6139" width="22.88671875" style="40" customWidth="1"/>
    <col min="6140" max="6140" width="20.6640625" style="40" customWidth="1"/>
    <col min="6141" max="6141" width="16.6640625" style="40" customWidth="1"/>
    <col min="6142" max="6381" width="10.6640625" style="40"/>
    <col min="6382" max="6386" width="15.6640625" style="40" customWidth="1"/>
    <col min="6387" max="6390" width="12.6640625" style="40" customWidth="1"/>
    <col min="6391" max="6394" width="15.6640625" style="40" customWidth="1"/>
    <col min="6395" max="6395" width="22.88671875" style="40" customWidth="1"/>
    <col min="6396" max="6396" width="20.6640625" style="40" customWidth="1"/>
    <col min="6397" max="6397" width="16.6640625" style="40" customWidth="1"/>
    <col min="6398" max="6637" width="10.6640625" style="40"/>
    <col min="6638" max="6642" width="15.6640625" style="40" customWidth="1"/>
    <col min="6643" max="6646" width="12.6640625" style="40" customWidth="1"/>
    <col min="6647" max="6650" width="15.6640625" style="40" customWidth="1"/>
    <col min="6651" max="6651" width="22.88671875" style="40" customWidth="1"/>
    <col min="6652" max="6652" width="20.6640625" style="40" customWidth="1"/>
    <col min="6653" max="6653" width="16.6640625" style="40" customWidth="1"/>
    <col min="6654" max="6893" width="10.6640625" style="40"/>
    <col min="6894" max="6898" width="15.6640625" style="40" customWidth="1"/>
    <col min="6899" max="6902" width="12.6640625" style="40" customWidth="1"/>
    <col min="6903" max="6906" width="15.6640625" style="40" customWidth="1"/>
    <col min="6907" max="6907" width="22.88671875" style="40" customWidth="1"/>
    <col min="6908" max="6908" width="20.6640625" style="40" customWidth="1"/>
    <col min="6909" max="6909" width="16.6640625" style="40" customWidth="1"/>
    <col min="6910" max="7149" width="10.6640625" style="40"/>
    <col min="7150" max="7154" width="15.6640625" style="40" customWidth="1"/>
    <col min="7155" max="7158" width="12.6640625" style="40" customWidth="1"/>
    <col min="7159" max="7162" width="15.6640625" style="40" customWidth="1"/>
    <col min="7163" max="7163" width="22.88671875" style="40" customWidth="1"/>
    <col min="7164" max="7164" width="20.6640625" style="40" customWidth="1"/>
    <col min="7165" max="7165" width="16.6640625" style="40" customWidth="1"/>
    <col min="7166" max="7405" width="10.6640625" style="40"/>
    <col min="7406" max="7410" width="15.6640625" style="40" customWidth="1"/>
    <col min="7411" max="7414" width="12.6640625" style="40" customWidth="1"/>
    <col min="7415" max="7418" width="15.6640625" style="40" customWidth="1"/>
    <col min="7419" max="7419" width="22.88671875" style="40" customWidth="1"/>
    <col min="7420" max="7420" width="20.6640625" style="40" customWidth="1"/>
    <col min="7421" max="7421" width="16.6640625" style="40" customWidth="1"/>
    <col min="7422" max="7661" width="10.6640625" style="40"/>
    <col min="7662" max="7666" width="15.6640625" style="40" customWidth="1"/>
    <col min="7667" max="7670" width="12.6640625" style="40" customWidth="1"/>
    <col min="7671" max="7674" width="15.6640625" style="40" customWidth="1"/>
    <col min="7675" max="7675" width="22.88671875" style="40" customWidth="1"/>
    <col min="7676" max="7676" width="20.6640625" style="40" customWidth="1"/>
    <col min="7677" max="7677" width="16.6640625" style="40" customWidth="1"/>
    <col min="7678" max="7917" width="10.6640625" style="40"/>
    <col min="7918" max="7922" width="15.6640625" style="40" customWidth="1"/>
    <col min="7923" max="7926" width="12.6640625" style="40" customWidth="1"/>
    <col min="7927" max="7930" width="15.6640625" style="40" customWidth="1"/>
    <col min="7931" max="7931" width="22.88671875" style="40" customWidth="1"/>
    <col min="7932" max="7932" width="20.6640625" style="40" customWidth="1"/>
    <col min="7933" max="7933" width="16.6640625" style="40" customWidth="1"/>
    <col min="7934" max="8173" width="10.6640625" style="40"/>
    <col min="8174" max="8178" width="15.6640625" style="40" customWidth="1"/>
    <col min="8179" max="8182" width="12.6640625" style="40" customWidth="1"/>
    <col min="8183" max="8186" width="15.6640625" style="40" customWidth="1"/>
    <col min="8187" max="8187" width="22.88671875" style="40" customWidth="1"/>
    <col min="8188" max="8188" width="20.6640625" style="40" customWidth="1"/>
    <col min="8189" max="8189" width="16.6640625" style="40" customWidth="1"/>
    <col min="8190" max="8429" width="10.6640625" style="40"/>
    <col min="8430" max="8434" width="15.6640625" style="40" customWidth="1"/>
    <col min="8435" max="8438" width="12.6640625" style="40" customWidth="1"/>
    <col min="8439" max="8442" width="15.6640625" style="40" customWidth="1"/>
    <col min="8443" max="8443" width="22.88671875" style="40" customWidth="1"/>
    <col min="8444" max="8444" width="20.6640625" style="40" customWidth="1"/>
    <col min="8445" max="8445" width="16.6640625" style="40" customWidth="1"/>
    <col min="8446" max="8685" width="10.6640625" style="40"/>
    <col min="8686" max="8690" width="15.6640625" style="40" customWidth="1"/>
    <col min="8691" max="8694" width="12.6640625" style="40" customWidth="1"/>
    <col min="8695" max="8698" width="15.6640625" style="40" customWidth="1"/>
    <col min="8699" max="8699" width="22.88671875" style="40" customWidth="1"/>
    <col min="8700" max="8700" width="20.6640625" style="40" customWidth="1"/>
    <col min="8701" max="8701" width="16.6640625" style="40" customWidth="1"/>
    <col min="8702" max="8941" width="10.6640625" style="40"/>
    <col min="8942" max="8946" width="15.6640625" style="40" customWidth="1"/>
    <col min="8947" max="8950" width="12.6640625" style="40" customWidth="1"/>
    <col min="8951" max="8954" width="15.6640625" style="40" customWidth="1"/>
    <col min="8955" max="8955" width="22.88671875" style="40" customWidth="1"/>
    <col min="8956" max="8956" width="20.6640625" style="40" customWidth="1"/>
    <col min="8957" max="8957" width="16.6640625" style="40" customWidth="1"/>
    <col min="8958" max="9197" width="10.6640625" style="40"/>
    <col min="9198" max="9202" width="15.6640625" style="40" customWidth="1"/>
    <col min="9203" max="9206" width="12.6640625" style="40" customWidth="1"/>
    <col min="9207" max="9210" width="15.6640625" style="40" customWidth="1"/>
    <col min="9211" max="9211" width="22.88671875" style="40" customWidth="1"/>
    <col min="9212" max="9212" width="20.6640625" style="40" customWidth="1"/>
    <col min="9213" max="9213" width="16.6640625" style="40" customWidth="1"/>
    <col min="9214" max="9453" width="10.6640625" style="40"/>
    <col min="9454" max="9458" width="15.6640625" style="40" customWidth="1"/>
    <col min="9459" max="9462" width="12.6640625" style="40" customWidth="1"/>
    <col min="9463" max="9466" width="15.6640625" style="40" customWidth="1"/>
    <col min="9467" max="9467" width="22.88671875" style="40" customWidth="1"/>
    <col min="9468" max="9468" width="20.6640625" style="40" customWidth="1"/>
    <col min="9469" max="9469" width="16.6640625" style="40" customWidth="1"/>
    <col min="9470" max="9709" width="10.6640625" style="40"/>
    <col min="9710" max="9714" width="15.6640625" style="40" customWidth="1"/>
    <col min="9715" max="9718" width="12.6640625" style="40" customWidth="1"/>
    <col min="9719" max="9722" width="15.6640625" style="40" customWidth="1"/>
    <col min="9723" max="9723" width="22.88671875" style="40" customWidth="1"/>
    <col min="9724" max="9724" width="20.6640625" style="40" customWidth="1"/>
    <col min="9725" max="9725" width="16.6640625" style="40" customWidth="1"/>
    <col min="9726" max="9965" width="10.6640625" style="40"/>
    <col min="9966" max="9970" width="15.6640625" style="40" customWidth="1"/>
    <col min="9971" max="9974" width="12.6640625" style="40" customWidth="1"/>
    <col min="9975" max="9978" width="15.6640625" style="40" customWidth="1"/>
    <col min="9979" max="9979" width="22.88671875" style="40" customWidth="1"/>
    <col min="9980" max="9980" width="20.6640625" style="40" customWidth="1"/>
    <col min="9981" max="9981" width="16.6640625" style="40" customWidth="1"/>
    <col min="9982" max="10221" width="10.6640625" style="40"/>
    <col min="10222" max="10226" width="15.6640625" style="40" customWidth="1"/>
    <col min="10227" max="10230" width="12.6640625" style="40" customWidth="1"/>
    <col min="10231" max="10234" width="15.6640625" style="40" customWidth="1"/>
    <col min="10235" max="10235" width="22.88671875" style="40" customWidth="1"/>
    <col min="10236" max="10236" width="20.6640625" style="40" customWidth="1"/>
    <col min="10237" max="10237" width="16.6640625" style="40" customWidth="1"/>
    <col min="10238" max="10477" width="10.6640625" style="40"/>
    <col min="10478" max="10482" width="15.6640625" style="40" customWidth="1"/>
    <col min="10483" max="10486" width="12.6640625" style="40" customWidth="1"/>
    <col min="10487" max="10490" width="15.6640625" style="40" customWidth="1"/>
    <col min="10491" max="10491" width="22.88671875" style="40" customWidth="1"/>
    <col min="10492" max="10492" width="20.6640625" style="40" customWidth="1"/>
    <col min="10493" max="10493" width="16.6640625" style="40" customWidth="1"/>
    <col min="10494" max="10733" width="10.6640625" style="40"/>
    <col min="10734" max="10738" width="15.6640625" style="40" customWidth="1"/>
    <col min="10739" max="10742" width="12.6640625" style="40" customWidth="1"/>
    <col min="10743" max="10746" width="15.6640625" style="40" customWidth="1"/>
    <col min="10747" max="10747" width="22.88671875" style="40" customWidth="1"/>
    <col min="10748" max="10748" width="20.6640625" style="40" customWidth="1"/>
    <col min="10749" max="10749" width="16.6640625" style="40" customWidth="1"/>
    <col min="10750" max="10989" width="10.6640625" style="40"/>
    <col min="10990" max="10994" width="15.6640625" style="40" customWidth="1"/>
    <col min="10995" max="10998" width="12.6640625" style="40" customWidth="1"/>
    <col min="10999" max="11002" width="15.6640625" style="40" customWidth="1"/>
    <col min="11003" max="11003" width="22.88671875" style="40" customWidth="1"/>
    <col min="11004" max="11004" width="20.6640625" style="40" customWidth="1"/>
    <col min="11005" max="11005" width="16.6640625" style="40" customWidth="1"/>
    <col min="11006" max="11245" width="10.6640625" style="40"/>
    <col min="11246" max="11250" width="15.6640625" style="40" customWidth="1"/>
    <col min="11251" max="11254" width="12.6640625" style="40" customWidth="1"/>
    <col min="11255" max="11258" width="15.6640625" style="40" customWidth="1"/>
    <col min="11259" max="11259" width="22.88671875" style="40" customWidth="1"/>
    <col min="11260" max="11260" width="20.6640625" style="40" customWidth="1"/>
    <col min="11261" max="11261" width="16.6640625" style="40" customWidth="1"/>
    <col min="11262" max="11501" width="10.6640625" style="40"/>
    <col min="11502" max="11506" width="15.6640625" style="40" customWidth="1"/>
    <col min="11507" max="11510" width="12.6640625" style="40" customWidth="1"/>
    <col min="11511" max="11514" width="15.6640625" style="40" customWidth="1"/>
    <col min="11515" max="11515" width="22.88671875" style="40" customWidth="1"/>
    <col min="11516" max="11516" width="20.6640625" style="40" customWidth="1"/>
    <col min="11517" max="11517" width="16.6640625" style="40" customWidth="1"/>
    <col min="11518" max="11757" width="10.6640625" style="40"/>
    <col min="11758" max="11762" width="15.6640625" style="40" customWidth="1"/>
    <col min="11763" max="11766" width="12.6640625" style="40" customWidth="1"/>
    <col min="11767" max="11770" width="15.6640625" style="40" customWidth="1"/>
    <col min="11771" max="11771" width="22.88671875" style="40" customWidth="1"/>
    <col min="11772" max="11772" width="20.6640625" style="40" customWidth="1"/>
    <col min="11773" max="11773" width="16.6640625" style="40" customWidth="1"/>
    <col min="11774" max="12013" width="10.6640625" style="40"/>
    <col min="12014" max="12018" width="15.6640625" style="40" customWidth="1"/>
    <col min="12019" max="12022" width="12.6640625" style="40" customWidth="1"/>
    <col min="12023" max="12026" width="15.6640625" style="40" customWidth="1"/>
    <col min="12027" max="12027" width="22.88671875" style="40" customWidth="1"/>
    <col min="12028" max="12028" width="20.6640625" style="40" customWidth="1"/>
    <col min="12029" max="12029" width="16.6640625" style="40" customWidth="1"/>
    <col min="12030" max="12269" width="10.6640625" style="40"/>
    <col min="12270" max="12274" width="15.6640625" style="40" customWidth="1"/>
    <col min="12275" max="12278" width="12.6640625" style="40" customWidth="1"/>
    <col min="12279" max="12282" width="15.6640625" style="40" customWidth="1"/>
    <col min="12283" max="12283" width="22.88671875" style="40" customWidth="1"/>
    <col min="12284" max="12284" width="20.6640625" style="40" customWidth="1"/>
    <col min="12285" max="12285" width="16.6640625" style="40" customWidth="1"/>
    <col min="12286" max="12525" width="10.6640625" style="40"/>
    <col min="12526" max="12530" width="15.6640625" style="40" customWidth="1"/>
    <col min="12531" max="12534" width="12.6640625" style="40" customWidth="1"/>
    <col min="12535" max="12538" width="15.6640625" style="40" customWidth="1"/>
    <col min="12539" max="12539" width="22.88671875" style="40" customWidth="1"/>
    <col min="12540" max="12540" width="20.6640625" style="40" customWidth="1"/>
    <col min="12541" max="12541" width="16.6640625" style="40" customWidth="1"/>
    <col min="12542" max="12781" width="10.6640625" style="40"/>
    <col min="12782" max="12786" width="15.6640625" style="40" customWidth="1"/>
    <col min="12787" max="12790" width="12.6640625" style="40" customWidth="1"/>
    <col min="12791" max="12794" width="15.6640625" style="40" customWidth="1"/>
    <col min="12795" max="12795" width="22.88671875" style="40" customWidth="1"/>
    <col min="12796" max="12796" width="20.6640625" style="40" customWidth="1"/>
    <col min="12797" max="12797" width="16.6640625" style="40" customWidth="1"/>
    <col min="12798" max="13037" width="10.6640625" style="40"/>
    <col min="13038" max="13042" width="15.6640625" style="40" customWidth="1"/>
    <col min="13043" max="13046" width="12.6640625" style="40" customWidth="1"/>
    <col min="13047" max="13050" width="15.6640625" style="40" customWidth="1"/>
    <col min="13051" max="13051" width="22.88671875" style="40" customWidth="1"/>
    <col min="13052" max="13052" width="20.6640625" style="40" customWidth="1"/>
    <col min="13053" max="13053" width="16.6640625" style="40" customWidth="1"/>
    <col min="13054" max="13293" width="10.6640625" style="40"/>
    <col min="13294" max="13298" width="15.6640625" style="40" customWidth="1"/>
    <col min="13299" max="13302" width="12.6640625" style="40" customWidth="1"/>
    <col min="13303" max="13306" width="15.6640625" style="40" customWidth="1"/>
    <col min="13307" max="13307" width="22.88671875" style="40" customWidth="1"/>
    <col min="13308" max="13308" width="20.6640625" style="40" customWidth="1"/>
    <col min="13309" max="13309" width="16.6640625" style="40" customWidth="1"/>
    <col min="13310" max="13549" width="10.6640625" style="40"/>
    <col min="13550" max="13554" width="15.6640625" style="40" customWidth="1"/>
    <col min="13555" max="13558" width="12.6640625" style="40" customWidth="1"/>
    <col min="13559" max="13562" width="15.6640625" style="40" customWidth="1"/>
    <col min="13563" max="13563" width="22.88671875" style="40" customWidth="1"/>
    <col min="13564" max="13564" width="20.6640625" style="40" customWidth="1"/>
    <col min="13565" max="13565" width="16.6640625" style="40" customWidth="1"/>
    <col min="13566" max="13805" width="10.6640625" style="40"/>
    <col min="13806" max="13810" width="15.6640625" style="40" customWidth="1"/>
    <col min="13811" max="13814" width="12.6640625" style="40" customWidth="1"/>
    <col min="13815" max="13818" width="15.6640625" style="40" customWidth="1"/>
    <col min="13819" max="13819" width="22.88671875" style="40" customWidth="1"/>
    <col min="13820" max="13820" width="20.6640625" style="40" customWidth="1"/>
    <col min="13821" max="13821" width="16.6640625" style="40" customWidth="1"/>
    <col min="13822" max="14061" width="10.6640625" style="40"/>
    <col min="14062" max="14066" width="15.6640625" style="40" customWidth="1"/>
    <col min="14067" max="14070" width="12.6640625" style="40" customWidth="1"/>
    <col min="14071" max="14074" width="15.6640625" style="40" customWidth="1"/>
    <col min="14075" max="14075" width="22.88671875" style="40" customWidth="1"/>
    <col min="14076" max="14076" width="20.6640625" style="40" customWidth="1"/>
    <col min="14077" max="14077" width="16.6640625" style="40" customWidth="1"/>
    <col min="14078" max="14317" width="10.6640625" style="40"/>
    <col min="14318" max="14322" width="15.6640625" style="40" customWidth="1"/>
    <col min="14323" max="14326" width="12.6640625" style="40" customWidth="1"/>
    <col min="14327" max="14330" width="15.6640625" style="40" customWidth="1"/>
    <col min="14331" max="14331" width="22.88671875" style="40" customWidth="1"/>
    <col min="14332" max="14332" width="20.6640625" style="40" customWidth="1"/>
    <col min="14333" max="14333" width="16.6640625" style="40" customWidth="1"/>
    <col min="14334" max="14573" width="10.6640625" style="40"/>
    <col min="14574" max="14578" width="15.6640625" style="40" customWidth="1"/>
    <col min="14579" max="14582" width="12.6640625" style="40" customWidth="1"/>
    <col min="14583" max="14586" width="15.6640625" style="40" customWidth="1"/>
    <col min="14587" max="14587" width="22.88671875" style="40" customWidth="1"/>
    <col min="14588" max="14588" width="20.6640625" style="40" customWidth="1"/>
    <col min="14589" max="14589" width="16.6640625" style="40" customWidth="1"/>
    <col min="14590" max="14829" width="10.6640625" style="40"/>
    <col min="14830" max="14834" width="15.6640625" style="40" customWidth="1"/>
    <col min="14835" max="14838" width="12.6640625" style="40" customWidth="1"/>
    <col min="14839" max="14842" width="15.6640625" style="40" customWidth="1"/>
    <col min="14843" max="14843" width="22.88671875" style="40" customWidth="1"/>
    <col min="14844" max="14844" width="20.6640625" style="40" customWidth="1"/>
    <col min="14845" max="14845" width="16.6640625" style="40" customWidth="1"/>
    <col min="14846" max="15085" width="10.6640625" style="40"/>
    <col min="15086" max="15090" width="15.6640625" style="40" customWidth="1"/>
    <col min="15091" max="15094" width="12.6640625" style="40" customWidth="1"/>
    <col min="15095" max="15098" width="15.6640625" style="40" customWidth="1"/>
    <col min="15099" max="15099" width="22.88671875" style="40" customWidth="1"/>
    <col min="15100" max="15100" width="20.6640625" style="40" customWidth="1"/>
    <col min="15101" max="15101" width="16.6640625" style="40" customWidth="1"/>
    <col min="15102" max="15341" width="10.6640625" style="40"/>
    <col min="15342" max="15346" width="15.6640625" style="40" customWidth="1"/>
    <col min="15347" max="15350" width="12.6640625" style="40" customWidth="1"/>
    <col min="15351" max="15354" width="15.6640625" style="40" customWidth="1"/>
    <col min="15355" max="15355" width="22.88671875" style="40" customWidth="1"/>
    <col min="15356" max="15356" width="20.6640625" style="40" customWidth="1"/>
    <col min="15357" max="15357" width="16.6640625" style="40" customWidth="1"/>
    <col min="15358" max="15597" width="10.6640625" style="40"/>
    <col min="15598" max="15602" width="15.6640625" style="40" customWidth="1"/>
    <col min="15603" max="15606" width="12.6640625" style="40" customWidth="1"/>
    <col min="15607" max="15610" width="15.6640625" style="40" customWidth="1"/>
    <col min="15611" max="15611" width="22.88671875" style="40" customWidth="1"/>
    <col min="15612" max="15612" width="20.6640625" style="40" customWidth="1"/>
    <col min="15613" max="15613" width="16.6640625" style="40" customWidth="1"/>
    <col min="15614" max="15853" width="10.6640625" style="40"/>
    <col min="15854" max="15858" width="15.6640625" style="40" customWidth="1"/>
    <col min="15859" max="15862" width="12.6640625" style="40" customWidth="1"/>
    <col min="15863" max="15866" width="15.6640625" style="40" customWidth="1"/>
    <col min="15867" max="15867" width="22.88671875" style="40" customWidth="1"/>
    <col min="15868" max="15868" width="20.6640625" style="40" customWidth="1"/>
    <col min="15869" max="15869" width="16.6640625" style="40" customWidth="1"/>
    <col min="15870" max="16109" width="10.6640625" style="40"/>
    <col min="16110" max="16114" width="15.6640625" style="40" customWidth="1"/>
    <col min="16115" max="16118" width="12.6640625" style="40" customWidth="1"/>
    <col min="16119" max="16122" width="15.6640625" style="40" customWidth="1"/>
    <col min="16123" max="16123" width="22.88671875" style="40" customWidth="1"/>
    <col min="16124" max="16124" width="20.6640625" style="40" customWidth="1"/>
    <col min="16125" max="16125" width="16.6640625" style="40" customWidth="1"/>
    <col min="16126" max="16384" width="10.6640625" style="40"/>
  </cols>
  <sheetData>
    <row r="1" spans="1:20" ht="3" customHeight="1" x14ac:dyDescent="0.3"/>
    <row r="2" spans="1:20" ht="15" customHeight="1" x14ac:dyDescent="0.3">
      <c r="T2" s="34" t="s">
        <v>66</v>
      </c>
    </row>
    <row r="3" spans="1:20" s="11" customFormat="1" ht="18.75" customHeight="1" x14ac:dyDescent="0.35">
      <c r="A3" s="17"/>
      <c r="H3" s="15"/>
      <c r="T3" s="14" t="s">
        <v>8</v>
      </c>
    </row>
    <row r="4" spans="1:20" s="11" customFormat="1" ht="18.75" customHeight="1" x14ac:dyDescent="0.35">
      <c r="A4" s="17"/>
      <c r="H4" s="15"/>
      <c r="T4" s="14" t="s">
        <v>65</v>
      </c>
    </row>
    <row r="5" spans="1:20" s="11" customFormat="1" ht="18.75" customHeight="1" x14ac:dyDescent="0.35">
      <c r="A5" s="17"/>
      <c r="H5" s="15"/>
      <c r="T5" s="14"/>
    </row>
    <row r="6" spans="1:20" s="11" customFormat="1" x14ac:dyDescent="0.25">
      <c r="A6" s="321" t="str">
        <f>'1. паспорт местоположение'!A5:C5</f>
        <v>Год раскрытия информации: 2023 год</v>
      </c>
      <c r="B6" s="321"/>
      <c r="C6" s="321"/>
      <c r="D6" s="321"/>
      <c r="E6" s="321"/>
      <c r="F6" s="321"/>
      <c r="G6" s="321"/>
      <c r="H6" s="321"/>
      <c r="I6" s="321"/>
      <c r="J6" s="321"/>
      <c r="K6" s="321"/>
      <c r="L6" s="321"/>
      <c r="M6" s="321"/>
      <c r="N6" s="321"/>
      <c r="O6" s="321"/>
      <c r="P6" s="321"/>
      <c r="Q6" s="321"/>
      <c r="R6" s="321"/>
      <c r="S6" s="321"/>
      <c r="T6" s="321"/>
    </row>
    <row r="7" spans="1:20" s="11" customFormat="1" x14ac:dyDescent="0.25">
      <c r="A7" s="16"/>
      <c r="H7" s="15"/>
    </row>
    <row r="8" spans="1:20" s="11" customFormat="1" ht="17.399999999999999" x14ac:dyDescent="0.25">
      <c r="A8" s="329" t="s">
        <v>7</v>
      </c>
      <c r="B8" s="329"/>
      <c r="C8" s="329"/>
      <c r="D8" s="329"/>
      <c r="E8" s="329"/>
      <c r="F8" s="329"/>
      <c r="G8" s="329"/>
      <c r="H8" s="329"/>
      <c r="I8" s="329"/>
      <c r="J8" s="329"/>
      <c r="K8" s="329"/>
      <c r="L8" s="329"/>
      <c r="M8" s="329"/>
      <c r="N8" s="329"/>
      <c r="O8" s="329"/>
      <c r="P8" s="329"/>
      <c r="Q8" s="329"/>
      <c r="R8" s="329"/>
      <c r="S8" s="329"/>
      <c r="T8" s="329"/>
    </row>
    <row r="9" spans="1:20" s="11" customFormat="1" ht="17.399999999999999" x14ac:dyDescent="0.25">
      <c r="A9" s="329"/>
      <c r="B9" s="329"/>
      <c r="C9" s="329"/>
      <c r="D9" s="329"/>
      <c r="E9" s="329"/>
      <c r="F9" s="329"/>
      <c r="G9" s="329"/>
      <c r="H9" s="329"/>
      <c r="I9" s="329"/>
      <c r="J9" s="329"/>
      <c r="K9" s="329"/>
      <c r="L9" s="329"/>
      <c r="M9" s="329"/>
      <c r="N9" s="329"/>
      <c r="O9" s="329"/>
      <c r="P9" s="329"/>
      <c r="Q9" s="329"/>
      <c r="R9" s="329"/>
      <c r="S9" s="329"/>
      <c r="T9" s="329"/>
    </row>
    <row r="10" spans="1:20" s="11" customFormat="1" ht="18.75" customHeight="1" x14ac:dyDescent="0.25">
      <c r="A10" s="330" t="str">
        <f>'1. паспорт местоположение'!A9:C9</f>
        <v>Акционерное общество "Россети Янтарь"</v>
      </c>
      <c r="B10" s="330"/>
      <c r="C10" s="330"/>
      <c r="D10" s="330"/>
      <c r="E10" s="330"/>
      <c r="F10" s="330"/>
      <c r="G10" s="330"/>
      <c r="H10" s="330"/>
      <c r="I10" s="330"/>
      <c r="J10" s="330"/>
      <c r="K10" s="330"/>
      <c r="L10" s="330"/>
      <c r="M10" s="330"/>
      <c r="N10" s="330"/>
      <c r="O10" s="330"/>
      <c r="P10" s="330"/>
      <c r="Q10" s="330"/>
      <c r="R10" s="330"/>
      <c r="S10" s="330"/>
      <c r="T10" s="330"/>
    </row>
    <row r="11" spans="1:20" s="11" customFormat="1" ht="18.75" customHeight="1" x14ac:dyDescent="0.25">
      <c r="A11" s="334" t="s">
        <v>6</v>
      </c>
      <c r="B11" s="334"/>
      <c r="C11" s="334"/>
      <c r="D11" s="334"/>
      <c r="E11" s="334"/>
      <c r="F11" s="334"/>
      <c r="G11" s="334"/>
      <c r="H11" s="334"/>
      <c r="I11" s="334"/>
      <c r="J11" s="334"/>
      <c r="K11" s="334"/>
      <c r="L11" s="334"/>
      <c r="M11" s="334"/>
      <c r="N11" s="334"/>
      <c r="O11" s="334"/>
      <c r="P11" s="334"/>
      <c r="Q11" s="334"/>
      <c r="R11" s="334"/>
      <c r="S11" s="334"/>
      <c r="T11" s="334"/>
    </row>
    <row r="12" spans="1:20" s="11" customFormat="1" ht="17.399999999999999" x14ac:dyDescent="0.25">
      <c r="A12" s="329"/>
      <c r="B12" s="329"/>
      <c r="C12" s="329"/>
      <c r="D12" s="329"/>
      <c r="E12" s="329"/>
      <c r="F12" s="329"/>
      <c r="G12" s="329"/>
      <c r="H12" s="329"/>
      <c r="I12" s="329"/>
      <c r="J12" s="329"/>
      <c r="K12" s="329"/>
      <c r="L12" s="329"/>
      <c r="M12" s="329"/>
      <c r="N12" s="329"/>
      <c r="O12" s="329"/>
      <c r="P12" s="329"/>
      <c r="Q12" s="329"/>
      <c r="R12" s="329"/>
      <c r="S12" s="329"/>
      <c r="T12" s="329"/>
    </row>
    <row r="13" spans="1:20" s="11" customFormat="1" ht="18.75" customHeight="1" x14ac:dyDescent="0.25">
      <c r="A13" s="330" t="str">
        <f>'1. паспорт местоположение'!A12:C12</f>
        <v>L_99-приб-23</v>
      </c>
      <c r="B13" s="330"/>
      <c r="C13" s="330"/>
      <c r="D13" s="330"/>
      <c r="E13" s="330"/>
      <c r="F13" s="330"/>
      <c r="G13" s="330"/>
      <c r="H13" s="330"/>
      <c r="I13" s="330"/>
      <c r="J13" s="330"/>
      <c r="K13" s="330"/>
      <c r="L13" s="330"/>
      <c r="M13" s="330"/>
      <c r="N13" s="330"/>
      <c r="O13" s="330"/>
      <c r="P13" s="330"/>
      <c r="Q13" s="330"/>
      <c r="R13" s="330"/>
      <c r="S13" s="330"/>
      <c r="T13" s="330"/>
    </row>
    <row r="14" spans="1:20" s="11" customFormat="1" ht="18.75" customHeight="1" x14ac:dyDescent="0.25">
      <c r="A14" s="334" t="s">
        <v>5</v>
      </c>
      <c r="B14" s="334"/>
      <c r="C14" s="334"/>
      <c r="D14" s="334"/>
      <c r="E14" s="334"/>
      <c r="F14" s="334"/>
      <c r="G14" s="334"/>
      <c r="H14" s="334"/>
      <c r="I14" s="334"/>
      <c r="J14" s="334"/>
      <c r="K14" s="334"/>
      <c r="L14" s="334"/>
      <c r="M14" s="334"/>
      <c r="N14" s="334"/>
      <c r="O14" s="334"/>
      <c r="P14" s="334"/>
      <c r="Q14" s="334"/>
      <c r="R14" s="334"/>
      <c r="S14" s="334"/>
      <c r="T14" s="334"/>
    </row>
    <row r="15" spans="1:20" s="8" customFormat="1" ht="15.75" customHeight="1" x14ac:dyDescent="0.25">
      <c r="A15" s="335"/>
      <c r="B15" s="335"/>
      <c r="C15" s="335"/>
      <c r="D15" s="335"/>
      <c r="E15" s="335"/>
      <c r="F15" s="335"/>
      <c r="G15" s="335"/>
      <c r="H15" s="335"/>
      <c r="I15" s="335"/>
      <c r="J15" s="335"/>
      <c r="K15" s="335"/>
      <c r="L15" s="335"/>
      <c r="M15" s="335"/>
      <c r="N15" s="335"/>
      <c r="O15" s="335"/>
      <c r="P15" s="335"/>
      <c r="Q15" s="335"/>
      <c r="R15" s="335"/>
      <c r="S15" s="335"/>
      <c r="T15" s="335"/>
    </row>
    <row r="16" spans="1:20" s="3" customFormat="1" ht="66" customHeight="1" x14ac:dyDescent="0.25">
      <c r="A16" s="336"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6" s="336"/>
      <c r="C16" s="336"/>
      <c r="D16" s="336"/>
      <c r="E16" s="336"/>
      <c r="F16" s="336"/>
      <c r="G16" s="336"/>
      <c r="H16" s="336"/>
      <c r="I16" s="336"/>
      <c r="J16" s="336"/>
      <c r="K16" s="336"/>
      <c r="L16" s="336"/>
      <c r="M16" s="336"/>
      <c r="N16" s="336"/>
      <c r="O16" s="336"/>
      <c r="P16" s="336"/>
      <c r="Q16" s="336"/>
      <c r="R16" s="336"/>
      <c r="S16" s="336"/>
      <c r="T16" s="336"/>
    </row>
    <row r="17" spans="1:113" s="3" customFormat="1" ht="15" customHeight="1" x14ac:dyDescent="0.25">
      <c r="A17" s="334" t="s">
        <v>4</v>
      </c>
      <c r="B17" s="334"/>
      <c r="C17" s="334"/>
      <c r="D17" s="334"/>
      <c r="E17" s="334"/>
      <c r="F17" s="334"/>
      <c r="G17" s="334"/>
      <c r="H17" s="334"/>
      <c r="I17" s="334"/>
      <c r="J17" s="334"/>
      <c r="K17" s="334"/>
      <c r="L17" s="334"/>
      <c r="M17" s="334"/>
      <c r="N17" s="334"/>
      <c r="O17" s="334"/>
      <c r="P17" s="334"/>
      <c r="Q17" s="334"/>
      <c r="R17" s="334"/>
      <c r="S17" s="334"/>
      <c r="T17" s="334"/>
    </row>
    <row r="18" spans="1:113" s="3" customFormat="1" ht="15" customHeight="1" x14ac:dyDescent="0.25">
      <c r="A18" s="337"/>
      <c r="B18" s="337"/>
      <c r="C18" s="337"/>
      <c r="D18" s="337"/>
      <c r="E18" s="337"/>
      <c r="F18" s="337"/>
      <c r="G18" s="337"/>
      <c r="H18" s="337"/>
      <c r="I18" s="337"/>
      <c r="J18" s="337"/>
      <c r="K18" s="337"/>
      <c r="L18" s="337"/>
      <c r="M18" s="337"/>
      <c r="N18" s="337"/>
      <c r="O18" s="337"/>
      <c r="P18" s="337"/>
      <c r="Q18" s="337"/>
      <c r="R18" s="337"/>
      <c r="S18" s="337"/>
      <c r="T18" s="337"/>
    </row>
    <row r="19" spans="1:113" s="3" customFormat="1" ht="15" customHeight="1" x14ac:dyDescent="0.25">
      <c r="A19" s="354" t="s">
        <v>488</v>
      </c>
      <c r="B19" s="354"/>
      <c r="C19" s="354"/>
      <c r="D19" s="354"/>
      <c r="E19" s="354"/>
      <c r="F19" s="354"/>
      <c r="G19" s="354"/>
      <c r="H19" s="354"/>
      <c r="I19" s="354"/>
      <c r="J19" s="354"/>
      <c r="K19" s="354"/>
      <c r="L19" s="354"/>
      <c r="M19" s="354"/>
      <c r="N19" s="354"/>
      <c r="O19" s="354"/>
      <c r="P19" s="354"/>
      <c r="Q19" s="354"/>
      <c r="R19" s="354"/>
      <c r="S19" s="354"/>
      <c r="T19" s="354"/>
    </row>
    <row r="20" spans="1:113" s="48" customFormat="1" ht="21" customHeight="1" x14ac:dyDescent="0.3">
      <c r="A20" s="355"/>
      <c r="B20" s="355"/>
      <c r="C20" s="355"/>
      <c r="D20" s="355"/>
      <c r="E20" s="355"/>
      <c r="F20" s="355"/>
      <c r="G20" s="355"/>
      <c r="H20" s="355"/>
      <c r="I20" s="355"/>
      <c r="J20" s="355"/>
      <c r="K20" s="355"/>
      <c r="L20" s="355"/>
      <c r="M20" s="355"/>
      <c r="N20" s="355"/>
      <c r="O20" s="355"/>
      <c r="P20" s="355"/>
      <c r="Q20" s="355"/>
      <c r="R20" s="355"/>
      <c r="S20" s="355"/>
      <c r="T20" s="355"/>
    </row>
    <row r="21" spans="1:113" ht="46.5" customHeight="1" x14ac:dyDescent="0.3">
      <c r="A21" s="348" t="s">
        <v>3</v>
      </c>
      <c r="B21" s="341" t="s">
        <v>217</v>
      </c>
      <c r="C21" s="342"/>
      <c r="D21" s="345" t="s">
        <v>116</v>
      </c>
      <c r="E21" s="341" t="s">
        <v>517</v>
      </c>
      <c r="F21" s="342"/>
      <c r="G21" s="341" t="s">
        <v>267</v>
      </c>
      <c r="H21" s="342"/>
      <c r="I21" s="341" t="s">
        <v>115</v>
      </c>
      <c r="J21" s="342"/>
      <c r="K21" s="345" t="s">
        <v>114</v>
      </c>
      <c r="L21" s="341" t="s">
        <v>113</v>
      </c>
      <c r="M21" s="342"/>
      <c r="N21" s="341" t="s">
        <v>513</v>
      </c>
      <c r="O21" s="342"/>
      <c r="P21" s="345" t="s">
        <v>112</v>
      </c>
      <c r="Q21" s="351" t="s">
        <v>111</v>
      </c>
      <c r="R21" s="352"/>
      <c r="S21" s="351" t="s">
        <v>110</v>
      </c>
      <c r="T21" s="353"/>
    </row>
    <row r="22" spans="1:113" ht="204.75" customHeight="1" x14ac:dyDescent="0.3">
      <c r="A22" s="349"/>
      <c r="B22" s="343"/>
      <c r="C22" s="344"/>
      <c r="D22" s="347"/>
      <c r="E22" s="343"/>
      <c r="F22" s="344"/>
      <c r="G22" s="343"/>
      <c r="H22" s="344"/>
      <c r="I22" s="343"/>
      <c r="J22" s="344"/>
      <c r="K22" s="346"/>
      <c r="L22" s="343"/>
      <c r="M22" s="344"/>
      <c r="N22" s="343"/>
      <c r="O22" s="344"/>
      <c r="P22" s="346"/>
      <c r="Q22" s="92" t="s">
        <v>109</v>
      </c>
      <c r="R22" s="92" t="s">
        <v>487</v>
      </c>
      <c r="S22" s="92" t="s">
        <v>108</v>
      </c>
      <c r="T22" s="92" t="s">
        <v>107</v>
      </c>
    </row>
    <row r="23" spans="1:113" ht="51.75" customHeight="1" x14ac:dyDescent="0.3">
      <c r="A23" s="350"/>
      <c r="B23" s="144" t="s">
        <v>105</v>
      </c>
      <c r="C23" s="144" t="s">
        <v>106</v>
      </c>
      <c r="D23" s="346"/>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2" t="s">
        <v>105</v>
      </c>
      <c r="R23" s="92" t="s">
        <v>105</v>
      </c>
      <c r="S23" s="92" t="s">
        <v>105</v>
      </c>
      <c r="T23" s="92" t="s">
        <v>105</v>
      </c>
    </row>
    <row r="24" spans="1:113" x14ac:dyDescent="0.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48" customFormat="1" ht="24" customHeight="1" x14ac:dyDescent="0.3">
      <c r="A25" s="52" t="s">
        <v>371</v>
      </c>
      <c r="B25" s="50" t="s">
        <v>371</v>
      </c>
      <c r="C25" s="50" t="s">
        <v>371</v>
      </c>
      <c r="D25" s="50" t="s">
        <v>371</v>
      </c>
      <c r="E25" s="50" t="s">
        <v>371</v>
      </c>
      <c r="F25" s="50" t="s">
        <v>371</v>
      </c>
      <c r="G25" s="50" t="s">
        <v>371</v>
      </c>
      <c r="H25" s="50" t="s">
        <v>371</v>
      </c>
      <c r="I25" s="50" t="s">
        <v>371</v>
      </c>
      <c r="J25" s="49" t="s">
        <v>371</v>
      </c>
      <c r="K25" s="49" t="s">
        <v>371</v>
      </c>
      <c r="L25" s="49" t="s">
        <v>371</v>
      </c>
      <c r="M25" s="51" t="s">
        <v>371</v>
      </c>
      <c r="N25" s="51" t="s">
        <v>371</v>
      </c>
      <c r="O25" s="51" t="s">
        <v>371</v>
      </c>
      <c r="P25" s="49" t="s">
        <v>371</v>
      </c>
      <c r="Q25" s="147" t="s">
        <v>371</v>
      </c>
      <c r="R25" s="50" t="s">
        <v>371</v>
      </c>
      <c r="S25" s="147" t="s">
        <v>371</v>
      </c>
      <c r="T25" s="50" t="s">
        <v>371</v>
      </c>
    </row>
    <row r="26" spans="1:113" ht="3" customHeight="1" x14ac:dyDescent="0.3"/>
    <row r="27" spans="1:113" s="46" customFormat="1" ht="13.2" x14ac:dyDescent="0.25">
      <c r="B27" s="47"/>
      <c r="C27" s="47"/>
      <c r="K27" s="47"/>
    </row>
    <row r="28" spans="1:113" s="46" customFormat="1" x14ac:dyDescent="0.3">
      <c r="B28" s="44" t="s">
        <v>104</v>
      </c>
      <c r="C28" s="44"/>
      <c r="D28" s="44"/>
      <c r="E28" s="44"/>
      <c r="F28" s="44"/>
      <c r="G28" s="44"/>
      <c r="H28" s="44"/>
      <c r="I28" s="44"/>
      <c r="J28" s="44"/>
      <c r="K28" s="44"/>
      <c r="L28" s="44"/>
      <c r="M28" s="44"/>
      <c r="N28" s="44"/>
      <c r="O28" s="44"/>
      <c r="P28" s="44"/>
      <c r="Q28" s="44"/>
      <c r="R28" s="44"/>
    </row>
    <row r="29" spans="1:113" x14ac:dyDescent="0.3">
      <c r="B29" s="340" t="s">
        <v>523</v>
      </c>
      <c r="C29" s="340"/>
      <c r="D29" s="340"/>
      <c r="E29" s="340"/>
      <c r="F29" s="340"/>
      <c r="G29" s="340"/>
      <c r="H29" s="340"/>
      <c r="I29" s="340"/>
      <c r="J29" s="340"/>
      <c r="K29" s="340"/>
      <c r="L29" s="340"/>
      <c r="M29" s="340"/>
      <c r="N29" s="340"/>
      <c r="O29" s="340"/>
      <c r="P29" s="340"/>
      <c r="Q29" s="340"/>
      <c r="R29" s="340"/>
    </row>
    <row r="30" spans="1:113" x14ac:dyDescent="0.3">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3">
      <c r="B31" s="43" t="s">
        <v>486</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3">
      <c r="B32" s="43" t="s">
        <v>103</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3">
      <c r="B33" s="43" t="s">
        <v>102</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3">
      <c r="B34" s="43" t="s">
        <v>101</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3">
      <c r="B35" s="43" t="s">
        <v>100</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3">
      <c r="B36" s="43" t="s">
        <v>99</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3">
      <c r="B37" s="43" t="s">
        <v>98</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3">
      <c r="B38" s="43" t="s">
        <v>97</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3">
      <c r="B39" s="43" t="s">
        <v>96</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3">
      <c r="B40" s="43" t="s">
        <v>95</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6640625" defaultRowHeight="15.6" x14ac:dyDescent="0.3"/>
  <cols>
    <col min="1" max="3" width="10.6640625" style="40"/>
    <col min="4" max="4" width="11.5546875" style="40" customWidth="1"/>
    <col min="5" max="5" width="11.88671875" style="40" customWidth="1"/>
    <col min="6" max="6" width="8.6640625" style="40" customWidth="1"/>
    <col min="7" max="7" width="10.33203125" style="40" customWidth="1"/>
    <col min="8" max="8" width="8.6640625" style="40" customWidth="1"/>
    <col min="9" max="9" width="8.33203125" style="40" customWidth="1"/>
    <col min="10" max="10" width="20.109375" style="40" customWidth="1"/>
    <col min="11" max="11" width="11.109375" style="40" customWidth="1"/>
    <col min="12" max="12" width="8.88671875" style="40" customWidth="1"/>
    <col min="13" max="13" width="8.6640625" style="40" customWidth="1"/>
    <col min="14" max="14" width="13.6640625" style="40" customWidth="1"/>
    <col min="15" max="16" width="8.6640625" style="40" customWidth="1"/>
    <col min="17" max="17" width="11.88671875" style="40" customWidth="1"/>
    <col min="18" max="18" width="12" style="40" customWidth="1"/>
    <col min="19" max="19" width="18.33203125" style="40" customWidth="1"/>
    <col min="20" max="20" width="22.44140625" style="40" customWidth="1"/>
    <col min="21" max="21" width="30.6640625" style="40" customWidth="1"/>
    <col min="22" max="23" width="8.6640625" style="40" customWidth="1"/>
    <col min="24" max="24" width="24.5546875" style="40" customWidth="1"/>
    <col min="25" max="25" width="15.33203125" style="40" customWidth="1"/>
    <col min="26" max="26" width="18.5546875" style="40" customWidth="1"/>
    <col min="27" max="27" width="19.109375" style="40" customWidth="1"/>
    <col min="28" max="240" width="10.6640625" style="40"/>
    <col min="241" max="242" width="15.6640625" style="40" customWidth="1"/>
    <col min="243" max="245" width="14.6640625" style="40" customWidth="1"/>
    <col min="246" max="249" width="13.6640625" style="40" customWidth="1"/>
    <col min="250" max="253" width="15.6640625" style="40" customWidth="1"/>
    <col min="254" max="254" width="22.88671875" style="40" customWidth="1"/>
    <col min="255" max="255" width="20.6640625" style="40" customWidth="1"/>
    <col min="256" max="256" width="17.6640625" style="40" customWidth="1"/>
    <col min="257" max="265" width="14.6640625" style="40" customWidth="1"/>
    <col min="266" max="496" width="10.6640625" style="40"/>
    <col min="497" max="498" width="15.6640625" style="40" customWidth="1"/>
    <col min="499" max="501" width="14.6640625" style="40" customWidth="1"/>
    <col min="502" max="505" width="13.6640625" style="40" customWidth="1"/>
    <col min="506" max="509" width="15.6640625" style="40" customWidth="1"/>
    <col min="510" max="510" width="22.88671875" style="40" customWidth="1"/>
    <col min="511" max="511" width="20.6640625" style="40" customWidth="1"/>
    <col min="512" max="512" width="17.6640625" style="40" customWidth="1"/>
    <col min="513" max="521" width="14.6640625" style="40" customWidth="1"/>
    <col min="522" max="752" width="10.6640625" style="40"/>
    <col min="753" max="754" width="15.6640625" style="40" customWidth="1"/>
    <col min="755" max="757" width="14.6640625" style="40" customWidth="1"/>
    <col min="758" max="761" width="13.6640625" style="40" customWidth="1"/>
    <col min="762" max="765" width="15.6640625" style="40" customWidth="1"/>
    <col min="766" max="766" width="22.88671875" style="40" customWidth="1"/>
    <col min="767" max="767" width="20.6640625" style="40" customWidth="1"/>
    <col min="768" max="768" width="17.6640625" style="40" customWidth="1"/>
    <col min="769" max="777" width="14.6640625" style="40" customWidth="1"/>
    <col min="778" max="1008" width="10.6640625" style="40"/>
    <col min="1009" max="1010" width="15.6640625" style="40" customWidth="1"/>
    <col min="1011" max="1013" width="14.6640625" style="40" customWidth="1"/>
    <col min="1014" max="1017" width="13.6640625" style="40" customWidth="1"/>
    <col min="1018" max="1021" width="15.6640625" style="40" customWidth="1"/>
    <col min="1022" max="1022" width="22.88671875" style="40" customWidth="1"/>
    <col min="1023" max="1023" width="20.6640625" style="40" customWidth="1"/>
    <col min="1024" max="1024" width="17.6640625" style="40" customWidth="1"/>
    <col min="1025" max="1033" width="14.6640625" style="40" customWidth="1"/>
    <col min="1034" max="1264" width="10.6640625" style="40"/>
    <col min="1265" max="1266" width="15.6640625" style="40" customWidth="1"/>
    <col min="1267" max="1269" width="14.6640625" style="40" customWidth="1"/>
    <col min="1270" max="1273" width="13.6640625" style="40" customWidth="1"/>
    <col min="1274" max="1277" width="15.6640625" style="40" customWidth="1"/>
    <col min="1278" max="1278" width="22.88671875" style="40" customWidth="1"/>
    <col min="1279" max="1279" width="20.6640625" style="40" customWidth="1"/>
    <col min="1280" max="1280" width="17.6640625" style="40" customWidth="1"/>
    <col min="1281" max="1289" width="14.6640625" style="40" customWidth="1"/>
    <col min="1290" max="1520" width="10.6640625" style="40"/>
    <col min="1521" max="1522" width="15.6640625" style="40" customWidth="1"/>
    <col min="1523" max="1525" width="14.6640625" style="40" customWidth="1"/>
    <col min="1526" max="1529" width="13.6640625" style="40" customWidth="1"/>
    <col min="1530" max="1533" width="15.6640625" style="40" customWidth="1"/>
    <col min="1534" max="1534" width="22.88671875" style="40" customWidth="1"/>
    <col min="1535" max="1535" width="20.6640625" style="40" customWidth="1"/>
    <col min="1536" max="1536" width="17.6640625" style="40" customWidth="1"/>
    <col min="1537" max="1545" width="14.6640625" style="40" customWidth="1"/>
    <col min="1546" max="1776" width="10.6640625" style="40"/>
    <col min="1777" max="1778" width="15.6640625" style="40" customWidth="1"/>
    <col min="1779" max="1781" width="14.6640625" style="40" customWidth="1"/>
    <col min="1782" max="1785" width="13.6640625" style="40" customWidth="1"/>
    <col min="1786" max="1789" width="15.6640625" style="40" customWidth="1"/>
    <col min="1790" max="1790" width="22.88671875" style="40" customWidth="1"/>
    <col min="1791" max="1791" width="20.6640625" style="40" customWidth="1"/>
    <col min="1792" max="1792" width="17.6640625" style="40" customWidth="1"/>
    <col min="1793" max="1801" width="14.6640625" style="40" customWidth="1"/>
    <col min="1802" max="2032" width="10.6640625" style="40"/>
    <col min="2033" max="2034" width="15.6640625" style="40" customWidth="1"/>
    <col min="2035" max="2037" width="14.6640625" style="40" customWidth="1"/>
    <col min="2038" max="2041" width="13.6640625" style="40" customWidth="1"/>
    <col min="2042" max="2045" width="15.6640625" style="40" customWidth="1"/>
    <col min="2046" max="2046" width="22.88671875" style="40" customWidth="1"/>
    <col min="2047" max="2047" width="20.6640625" style="40" customWidth="1"/>
    <col min="2048" max="2048" width="17.6640625" style="40" customWidth="1"/>
    <col min="2049" max="2057" width="14.6640625" style="40" customWidth="1"/>
    <col min="2058" max="2288" width="10.6640625" style="40"/>
    <col min="2289" max="2290" width="15.6640625" style="40" customWidth="1"/>
    <col min="2291" max="2293" width="14.6640625" style="40" customWidth="1"/>
    <col min="2294" max="2297" width="13.6640625" style="40" customWidth="1"/>
    <col min="2298" max="2301" width="15.6640625" style="40" customWidth="1"/>
    <col min="2302" max="2302" width="22.88671875" style="40" customWidth="1"/>
    <col min="2303" max="2303" width="20.6640625" style="40" customWidth="1"/>
    <col min="2304" max="2304" width="17.6640625" style="40" customWidth="1"/>
    <col min="2305" max="2313" width="14.6640625" style="40" customWidth="1"/>
    <col min="2314" max="2544" width="10.6640625" style="40"/>
    <col min="2545" max="2546" width="15.6640625" style="40" customWidth="1"/>
    <col min="2547" max="2549" width="14.6640625" style="40" customWidth="1"/>
    <col min="2550" max="2553" width="13.6640625" style="40" customWidth="1"/>
    <col min="2554" max="2557" width="15.6640625" style="40" customWidth="1"/>
    <col min="2558" max="2558" width="22.88671875" style="40" customWidth="1"/>
    <col min="2559" max="2559" width="20.6640625" style="40" customWidth="1"/>
    <col min="2560" max="2560" width="17.6640625" style="40" customWidth="1"/>
    <col min="2561" max="2569" width="14.6640625" style="40" customWidth="1"/>
    <col min="2570" max="2800" width="10.6640625" style="40"/>
    <col min="2801" max="2802" width="15.6640625" style="40" customWidth="1"/>
    <col min="2803" max="2805" width="14.6640625" style="40" customWidth="1"/>
    <col min="2806" max="2809" width="13.6640625" style="40" customWidth="1"/>
    <col min="2810" max="2813" width="15.6640625" style="40" customWidth="1"/>
    <col min="2814" max="2814" width="22.88671875" style="40" customWidth="1"/>
    <col min="2815" max="2815" width="20.6640625" style="40" customWidth="1"/>
    <col min="2816" max="2816" width="17.6640625" style="40" customWidth="1"/>
    <col min="2817" max="2825" width="14.6640625" style="40" customWidth="1"/>
    <col min="2826" max="3056" width="10.6640625" style="40"/>
    <col min="3057" max="3058" width="15.6640625" style="40" customWidth="1"/>
    <col min="3059" max="3061" width="14.6640625" style="40" customWidth="1"/>
    <col min="3062" max="3065" width="13.6640625" style="40" customWidth="1"/>
    <col min="3066" max="3069" width="15.6640625" style="40" customWidth="1"/>
    <col min="3070" max="3070" width="22.88671875" style="40" customWidth="1"/>
    <col min="3071" max="3071" width="20.6640625" style="40" customWidth="1"/>
    <col min="3072" max="3072" width="17.6640625" style="40" customWidth="1"/>
    <col min="3073" max="3081" width="14.6640625" style="40" customWidth="1"/>
    <col min="3082" max="3312" width="10.6640625" style="40"/>
    <col min="3313" max="3314" width="15.6640625" style="40" customWidth="1"/>
    <col min="3315" max="3317" width="14.6640625" style="40" customWidth="1"/>
    <col min="3318" max="3321" width="13.6640625" style="40" customWidth="1"/>
    <col min="3322" max="3325" width="15.6640625" style="40" customWidth="1"/>
    <col min="3326" max="3326" width="22.88671875" style="40" customWidth="1"/>
    <col min="3327" max="3327" width="20.6640625" style="40" customWidth="1"/>
    <col min="3328" max="3328" width="17.6640625" style="40" customWidth="1"/>
    <col min="3329" max="3337" width="14.6640625" style="40" customWidth="1"/>
    <col min="3338" max="3568" width="10.6640625" style="40"/>
    <col min="3569" max="3570" width="15.6640625" style="40" customWidth="1"/>
    <col min="3571" max="3573" width="14.6640625" style="40" customWidth="1"/>
    <col min="3574" max="3577" width="13.6640625" style="40" customWidth="1"/>
    <col min="3578" max="3581" width="15.6640625" style="40" customWidth="1"/>
    <col min="3582" max="3582" width="22.88671875" style="40" customWidth="1"/>
    <col min="3583" max="3583" width="20.6640625" style="40" customWidth="1"/>
    <col min="3584" max="3584" width="17.6640625" style="40" customWidth="1"/>
    <col min="3585" max="3593" width="14.6640625" style="40" customWidth="1"/>
    <col min="3594" max="3824" width="10.6640625" style="40"/>
    <col min="3825" max="3826" width="15.6640625" style="40" customWidth="1"/>
    <col min="3827" max="3829" width="14.6640625" style="40" customWidth="1"/>
    <col min="3830" max="3833" width="13.6640625" style="40" customWidth="1"/>
    <col min="3834" max="3837" width="15.6640625" style="40" customWidth="1"/>
    <col min="3838" max="3838" width="22.88671875" style="40" customWidth="1"/>
    <col min="3839" max="3839" width="20.6640625" style="40" customWidth="1"/>
    <col min="3840" max="3840" width="17.6640625" style="40" customWidth="1"/>
    <col min="3841" max="3849" width="14.6640625" style="40" customWidth="1"/>
    <col min="3850" max="4080" width="10.6640625" style="40"/>
    <col min="4081" max="4082" width="15.6640625" style="40" customWidth="1"/>
    <col min="4083" max="4085" width="14.6640625" style="40" customWidth="1"/>
    <col min="4086" max="4089" width="13.6640625" style="40" customWidth="1"/>
    <col min="4090" max="4093" width="15.6640625" style="40" customWidth="1"/>
    <col min="4094" max="4094" width="22.88671875" style="40" customWidth="1"/>
    <col min="4095" max="4095" width="20.6640625" style="40" customWidth="1"/>
    <col min="4096" max="4096" width="17.6640625" style="40" customWidth="1"/>
    <col min="4097" max="4105" width="14.6640625" style="40" customWidth="1"/>
    <col min="4106" max="4336" width="10.6640625" style="40"/>
    <col min="4337" max="4338" width="15.6640625" style="40" customWidth="1"/>
    <col min="4339" max="4341" width="14.6640625" style="40" customWidth="1"/>
    <col min="4342" max="4345" width="13.6640625" style="40" customWidth="1"/>
    <col min="4346" max="4349" width="15.6640625" style="40" customWidth="1"/>
    <col min="4350" max="4350" width="22.88671875" style="40" customWidth="1"/>
    <col min="4351" max="4351" width="20.6640625" style="40" customWidth="1"/>
    <col min="4352" max="4352" width="17.6640625" style="40" customWidth="1"/>
    <col min="4353" max="4361" width="14.6640625" style="40" customWidth="1"/>
    <col min="4362" max="4592" width="10.6640625" style="40"/>
    <col min="4593" max="4594" width="15.6640625" style="40" customWidth="1"/>
    <col min="4595" max="4597" width="14.6640625" style="40" customWidth="1"/>
    <col min="4598" max="4601" width="13.6640625" style="40" customWidth="1"/>
    <col min="4602" max="4605" width="15.6640625" style="40" customWidth="1"/>
    <col min="4606" max="4606" width="22.88671875" style="40" customWidth="1"/>
    <col min="4607" max="4607" width="20.6640625" style="40" customWidth="1"/>
    <col min="4608" max="4608" width="17.6640625" style="40" customWidth="1"/>
    <col min="4609" max="4617" width="14.6640625" style="40" customWidth="1"/>
    <col min="4618" max="4848" width="10.6640625" style="40"/>
    <col min="4849" max="4850" width="15.6640625" style="40" customWidth="1"/>
    <col min="4851" max="4853" width="14.6640625" style="40" customWidth="1"/>
    <col min="4854" max="4857" width="13.6640625" style="40" customWidth="1"/>
    <col min="4858" max="4861" width="15.6640625" style="40" customWidth="1"/>
    <col min="4862" max="4862" width="22.88671875" style="40" customWidth="1"/>
    <col min="4863" max="4863" width="20.6640625" style="40" customWidth="1"/>
    <col min="4864" max="4864" width="17.6640625" style="40" customWidth="1"/>
    <col min="4865" max="4873" width="14.6640625" style="40" customWidth="1"/>
    <col min="4874" max="5104" width="10.6640625" style="40"/>
    <col min="5105" max="5106" width="15.6640625" style="40" customWidth="1"/>
    <col min="5107" max="5109" width="14.6640625" style="40" customWidth="1"/>
    <col min="5110" max="5113" width="13.6640625" style="40" customWidth="1"/>
    <col min="5114" max="5117" width="15.6640625" style="40" customWidth="1"/>
    <col min="5118" max="5118" width="22.88671875" style="40" customWidth="1"/>
    <col min="5119" max="5119" width="20.6640625" style="40" customWidth="1"/>
    <col min="5120" max="5120" width="17.6640625" style="40" customWidth="1"/>
    <col min="5121" max="5129" width="14.6640625" style="40" customWidth="1"/>
    <col min="5130" max="5360" width="10.6640625" style="40"/>
    <col min="5361" max="5362" width="15.6640625" style="40" customWidth="1"/>
    <col min="5363" max="5365" width="14.6640625" style="40" customWidth="1"/>
    <col min="5366" max="5369" width="13.6640625" style="40" customWidth="1"/>
    <col min="5370" max="5373" width="15.6640625" style="40" customWidth="1"/>
    <col min="5374" max="5374" width="22.88671875" style="40" customWidth="1"/>
    <col min="5375" max="5375" width="20.6640625" style="40" customWidth="1"/>
    <col min="5376" max="5376" width="17.6640625" style="40" customWidth="1"/>
    <col min="5377" max="5385" width="14.6640625" style="40" customWidth="1"/>
    <col min="5386" max="5616" width="10.6640625" style="40"/>
    <col min="5617" max="5618" width="15.6640625" style="40" customWidth="1"/>
    <col min="5619" max="5621" width="14.6640625" style="40" customWidth="1"/>
    <col min="5622" max="5625" width="13.6640625" style="40" customWidth="1"/>
    <col min="5626" max="5629" width="15.6640625" style="40" customWidth="1"/>
    <col min="5630" max="5630" width="22.88671875" style="40" customWidth="1"/>
    <col min="5631" max="5631" width="20.6640625" style="40" customWidth="1"/>
    <col min="5632" max="5632" width="17.6640625" style="40" customWidth="1"/>
    <col min="5633" max="5641" width="14.6640625" style="40" customWidth="1"/>
    <col min="5642" max="5872" width="10.6640625" style="40"/>
    <col min="5873" max="5874" width="15.6640625" style="40" customWidth="1"/>
    <col min="5875" max="5877" width="14.6640625" style="40" customWidth="1"/>
    <col min="5878" max="5881" width="13.6640625" style="40" customWidth="1"/>
    <col min="5882" max="5885" width="15.6640625" style="40" customWidth="1"/>
    <col min="5886" max="5886" width="22.88671875" style="40" customWidth="1"/>
    <col min="5887" max="5887" width="20.6640625" style="40" customWidth="1"/>
    <col min="5888" max="5888" width="17.6640625" style="40" customWidth="1"/>
    <col min="5889" max="5897" width="14.6640625" style="40" customWidth="1"/>
    <col min="5898" max="6128" width="10.6640625" style="40"/>
    <col min="6129" max="6130" width="15.6640625" style="40" customWidth="1"/>
    <col min="6131" max="6133" width="14.6640625" style="40" customWidth="1"/>
    <col min="6134" max="6137" width="13.6640625" style="40" customWidth="1"/>
    <col min="6138" max="6141" width="15.6640625" style="40" customWidth="1"/>
    <col min="6142" max="6142" width="22.88671875" style="40" customWidth="1"/>
    <col min="6143" max="6143" width="20.6640625" style="40" customWidth="1"/>
    <col min="6144" max="6144" width="17.6640625" style="40" customWidth="1"/>
    <col min="6145" max="6153" width="14.6640625" style="40" customWidth="1"/>
    <col min="6154" max="6384" width="10.6640625" style="40"/>
    <col min="6385" max="6386" width="15.6640625" style="40" customWidth="1"/>
    <col min="6387" max="6389" width="14.6640625" style="40" customWidth="1"/>
    <col min="6390" max="6393" width="13.6640625" style="40" customWidth="1"/>
    <col min="6394" max="6397" width="15.6640625" style="40" customWidth="1"/>
    <col min="6398" max="6398" width="22.88671875" style="40" customWidth="1"/>
    <col min="6399" max="6399" width="20.6640625" style="40" customWidth="1"/>
    <col min="6400" max="6400" width="17.6640625" style="40" customWidth="1"/>
    <col min="6401" max="6409" width="14.6640625" style="40" customWidth="1"/>
    <col min="6410" max="6640" width="10.6640625" style="40"/>
    <col min="6641" max="6642" width="15.6640625" style="40" customWidth="1"/>
    <col min="6643" max="6645" width="14.6640625" style="40" customWidth="1"/>
    <col min="6646" max="6649" width="13.6640625" style="40" customWidth="1"/>
    <col min="6650" max="6653" width="15.6640625" style="40" customWidth="1"/>
    <col min="6654" max="6654" width="22.88671875" style="40" customWidth="1"/>
    <col min="6655" max="6655" width="20.6640625" style="40" customWidth="1"/>
    <col min="6656" max="6656" width="17.6640625" style="40" customWidth="1"/>
    <col min="6657" max="6665" width="14.6640625" style="40" customWidth="1"/>
    <col min="6666" max="6896" width="10.6640625" style="40"/>
    <col min="6897" max="6898" width="15.6640625" style="40" customWidth="1"/>
    <col min="6899" max="6901" width="14.6640625" style="40" customWidth="1"/>
    <col min="6902" max="6905" width="13.6640625" style="40" customWidth="1"/>
    <col min="6906" max="6909" width="15.6640625" style="40" customWidth="1"/>
    <col min="6910" max="6910" width="22.88671875" style="40" customWidth="1"/>
    <col min="6911" max="6911" width="20.6640625" style="40" customWidth="1"/>
    <col min="6912" max="6912" width="17.6640625" style="40" customWidth="1"/>
    <col min="6913" max="6921" width="14.6640625" style="40" customWidth="1"/>
    <col min="6922" max="7152" width="10.6640625" style="40"/>
    <col min="7153" max="7154" width="15.6640625" style="40" customWidth="1"/>
    <col min="7155" max="7157" width="14.6640625" style="40" customWidth="1"/>
    <col min="7158" max="7161" width="13.6640625" style="40" customWidth="1"/>
    <col min="7162" max="7165" width="15.6640625" style="40" customWidth="1"/>
    <col min="7166" max="7166" width="22.88671875" style="40" customWidth="1"/>
    <col min="7167" max="7167" width="20.6640625" style="40" customWidth="1"/>
    <col min="7168" max="7168" width="17.6640625" style="40" customWidth="1"/>
    <col min="7169" max="7177" width="14.6640625" style="40" customWidth="1"/>
    <col min="7178" max="7408" width="10.6640625" style="40"/>
    <col min="7409" max="7410" width="15.6640625" style="40" customWidth="1"/>
    <col min="7411" max="7413" width="14.6640625" style="40" customWidth="1"/>
    <col min="7414" max="7417" width="13.6640625" style="40" customWidth="1"/>
    <col min="7418" max="7421" width="15.6640625" style="40" customWidth="1"/>
    <col min="7422" max="7422" width="22.88671875" style="40" customWidth="1"/>
    <col min="7423" max="7423" width="20.6640625" style="40" customWidth="1"/>
    <col min="7424" max="7424" width="17.6640625" style="40" customWidth="1"/>
    <col min="7425" max="7433" width="14.6640625" style="40" customWidth="1"/>
    <col min="7434" max="7664" width="10.6640625" style="40"/>
    <col min="7665" max="7666" width="15.6640625" style="40" customWidth="1"/>
    <col min="7667" max="7669" width="14.6640625" style="40" customWidth="1"/>
    <col min="7670" max="7673" width="13.6640625" style="40" customWidth="1"/>
    <col min="7674" max="7677" width="15.6640625" style="40" customWidth="1"/>
    <col min="7678" max="7678" width="22.88671875" style="40" customWidth="1"/>
    <col min="7679" max="7679" width="20.6640625" style="40" customWidth="1"/>
    <col min="7680" max="7680" width="17.6640625" style="40" customWidth="1"/>
    <col min="7681" max="7689" width="14.6640625" style="40" customWidth="1"/>
    <col min="7690" max="7920" width="10.6640625" style="40"/>
    <col min="7921" max="7922" width="15.6640625" style="40" customWidth="1"/>
    <col min="7923" max="7925" width="14.6640625" style="40" customWidth="1"/>
    <col min="7926" max="7929" width="13.6640625" style="40" customWidth="1"/>
    <col min="7930" max="7933" width="15.6640625" style="40" customWidth="1"/>
    <col min="7934" max="7934" width="22.88671875" style="40" customWidth="1"/>
    <col min="7935" max="7935" width="20.6640625" style="40" customWidth="1"/>
    <col min="7936" max="7936" width="17.6640625" style="40" customWidth="1"/>
    <col min="7937" max="7945" width="14.6640625" style="40" customWidth="1"/>
    <col min="7946" max="8176" width="10.6640625" style="40"/>
    <col min="8177" max="8178" width="15.6640625" style="40" customWidth="1"/>
    <col min="8179" max="8181" width="14.6640625" style="40" customWidth="1"/>
    <col min="8182" max="8185" width="13.6640625" style="40" customWidth="1"/>
    <col min="8186" max="8189" width="15.6640625" style="40" customWidth="1"/>
    <col min="8190" max="8190" width="22.88671875" style="40" customWidth="1"/>
    <col min="8191" max="8191" width="20.6640625" style="40" customWidth="1"/>
    <col min="8192" max="8192" width="17.6640625" style="40" customWidth="1"/>
    <col min="8193" max="8201" width="14.6640625" style="40" customWidth="1"/>
    <col min="8202" max="8432" width="10.6640625" style="40"/>
    <col min="8433" max="8434" width="15.6640625" style="40" customWidth="1"/>
    <col min="8435" max="8437" width="14.6640625" style="40" customWidth="1"/>
    <col min="8438" max="8441" width="13.6640625" style="40" customWidth="1"/>
    <col min="8442" max="8445" width="15.6640625" style="40" customWidth="1"/>
    <col min="8446" max="8446" width="22.88671875" style="40" customWidth="1"/>
    <col min="8447" max="8447" width="20.6640625" style="40" customWidth="1"/>
    <col min="8448" max="8448" width="17.6640625" style="40" customWidth="1"/>
    <col min="8449" max="8457" width="14.6640625" style="40" customWidth="1"/>
    <col min="8458" max="8688" width="10.6640625" style="40"/>
    <col min="8689" max="8690" width="15.6640625" style="40" customWidth="1"/>
    <col min="8691" max="8693" width="14.6640625" style="40" customWidth="1"/>
    <col min="8694" max="8697" width="13.6640625" style="40" customWidth="1"/>
    <col min="8698" max="8701" width="15.6640625" style="40" customWidth="1"/>
    <col min="8702" max="8702" width="22.88671875" style="40" customWidth="1"/>
    <col min="8703" max="8703" width="20.6640625" style="40" customWidth="1"/>
    <col min="8704" max="8704" width="17.6640625" style="40" customWidth="1"/>
    <col min="8705" max="8713" width="14.6640625" style="40" customWidth="1"/>
    <col min="8714" max="8944" width="10.6640625" style="40"/>
    <col min="8945" max="8946" width="15.6640625" style="40" customWidth="1"/>
    <col min="8947" max="8949" width="14.6640625" style="40" customWidth="1"/>
    <col min="8950" max="8953" width="13.6640625" style="40" customWidth="1"/>
    <col min="8954" max="8957" width="15.6640625" style="40" customWidth="1"/>
    <col min="8958" max="8958" width="22.88671875" style="40" customWidth="1"/>
    <col min="8959" max="8959" width="20.6640625" style="40" customWidth="1"/>
    <col min="8960" max="8960" width="17.6640625" style="40" customWidth="1"/>
    <col min="8961" max="8969" width="14.6640625" style="40" customWidth="1"/>
    <col min="8970" max="9200" width="10.6640625" style="40"/>
    <col min="9201" max="9202" width="15.6640625" style="40" customWidth="1"/>
    <col min="9203" max="9205" width="14.6640625" style="40" customWidth="1"/>
    <col min="9206" max="9209" width="13.6640625" style="40" customWidth="1"/>
    <col min="9210" max="9213" width="15.6640625" style="40" customWidth="1"/>
    <col min="9214" max="9214" width="22.88671875" style="40" customWidth="1"/>
    <col min="9215" max="9215" width="20.6640625" style="40" customWidth="1"/>
    <col min="9216" max="9216" width="17.6640625" style="40" customWidth="1"/>
    <col min="9217" max="9225" width="14.6640625" style="40" customWidth="1"/>
    <col min="9226" max="9456" width="10.6640625" style="40"/>
    <col min="9457" max="9458" width="15.6640625" style="40" customWidth="1"/>
    <col min="9459" max="9461" width="14.6640625" style="40" customWidth="1"/>
    <col min="9462" max="9465" width="13.6640625" style="40" customWidth="1"/>
    <col min="9466" max="9469" width="15.6640625" style="40" customWidth="1"/>
    <col min="9470" max="9470" width="22.88671875" style="40" customWidth="1"/>
    <col min="9471" max="9471" width="20.6640625" style="40" customWidth="1"/>
    <col min="9472" max="9472" width="17.6640625" style="40" customWidth="1"/>
    <col min="9473" max="9481" width="14.6640625" style="40" customWidth="1"/>
    <col min="9482" max="9712" width="10.6640625" style="40"/>
    <col min="9713" max="9714" width="15.6640625" style="40" customWidth="1"/>
    <col min="9715" max="9717" width="14.6640625" style="40" customWidth="1"/>
    <col min="9718" max="9721" width="13.6640625" style="40" customWidth="1"/>
    <col min="9722" max="9725" width="15.6640625" style="40" customWidth="1"/>
    <col min="9726" max="9726" width="22.88671875" style="40" customWidth="1"/>
    <col min="9727" max="9727" width="20.6640625" style="40" customWidth="1"/>
    <col min="9728" max="9728" width="17.6640625" style="40" customWidth="1"/>
    <col min="9729" max="9737" width="14.6640625" style="40" customWidth="1"/>
    <col min="9738" max="9968" width="10.6640625" style="40"/>
    <col min="9969" max="9970" width="15.6640625" style="40" customWidth="1"/>
    <col min="9971" max="9973" width="14.6640625" style="40" customWidth="1"/>
    <col min="9974" max="9977" width="13.6640625" style="40" customWidth="1"/>
    <col min="9978" max="9981" width="15.6640625" style="40" customWidth="1"/>
    <col min="9982" max="9982" width="22.88671875" style="40" customWidth="1"/>
    <col min="9983" max="9983" width="20.6640625" style="40" customWidth="1"/>
    <col min="9984" max="9984" width="17.6640625" style="40" customWidth="1"/>
    <col min="9985" max="9993" width="14.6640625" style="40" customWidth="1"/>
    <col min="9994" max="10224" width="10.6640625" style="40"/>
    <col min="10225" max="10226" width="15.6640625" style="40" customWidth="1"/>
    <col min="10227" max="10229" width="14.6640625" style="40" customWidth="1"/>
    <col min="10230" max="10233" width="13.6640625" style="40" customWidth="1"/>
    <col min="10234" max="10237" width="15.6640625" style="40" customWidth="1"/>
    <col min="10238" max="10238" width="22.88671875" style="40" customWidth="1"/>
    <col min="10239" max="10239" width="20.6640625" style="40" customWidth="1"/>
    <col min="10240" max="10240" width="17.6640625" style="40" customWidth="1"/>
    <col min="10241" max="10249" width="14.6640625" style="40" customWidth="1"/>
    <col min="10250" max="10480" width="10.6640625" style="40"/>
    <col min="10481" max="10482" width="15.6640625" style="40" customWidth="1"/>
    <col min="10483" max="10485" width="14.6640625" style="40" customWidth="1"/>
    <col min="10486" max="10489" width="13.6640625" style="40" customWidth="1"/>
    <col min="10490" max="10493" width="15.6640625" style="40" customWidth="1"/>
    <col min="10494" max="10494" width="22.88671875" style="40" customWidth="1"/>
    <col min="10495" max="10495" width="20.6640625" style="40" customWidth="1"/>
    <col min="10496" max="10496" width="17.6640625" style="40" customWidth="1"/>
    <col min="10497" max="10505" width="14.6640625" style="40" customWidth="1"/>
    <col min="10506" max="10736" width="10.6640625" style="40"/>
    <col min="10737" max="10738" width="15.6640625" style="40" customWidth="1"/>
    <col min="10739" max="10741" width="14.6640625" style="40" customWidth="1"/>
    <col min="10742" max="10745" width="13.6640625" style="40" customWidth="1"/>
    <col min="10746" max="10749" width="15.6640625" style="40" customWidth="1"/>
    <col min="10750" max="10750" width="22.88671875" style="40" customWidth="1"/>
    <col min="10751" max="10751" width="20.6640625" style="40" customWidth="1"/>
    <col min="10752" max="10752" width="17.6640625" style="40" customWidth="1"/>
    <col min="10753" max="10761" width="14.6640625" style="40" customWidth="1"/>
    <col min="10762" max="10992" width="10.6640625" style="40"/>
    <col min="10993" max="10994" width="15.6640625" style="40" customWidth="1"/>
    <col min="10995" max="10997" width="14.6640625" style="40" customWidth="1"/>
    <col min="10998" max="11001" width="13.6640625" style="40" customWidth="1"/>
    <col min="11002" max="11005" width="15.6640625" style="40" customWidth="1"/>
    <col min="11006" max="11006" width="22.88671875" style="40" customWidth="1"/>
    <col min="11007" max="11007" width="20.6640625" style="40" customWidth="1"/>
    <col min="11008" max="11008" width="17.6640625" style="40" customWidth="1"/>
    <col min="11009" max="11017" width="14.6640625" style="40" customWidth="1"/>
    <col min="11018" max="11248" width="10.6640625" style="40"/>
    <col min="11249" max="11250" width="15.6640625" style="40" customWidth="1"/>
    <col min="11251" max="11253" width="14.6640625" style="40" customWidth="1"/>
    <col min="11254" max="11257" width="13.6640625" style="40" customWidth="1"/>
    <col min="11258" max="11261" width="15.6640625" style="40" customWidth="1"/>
    <col min="11262" max="11262" width="22.88671875" style="40" customWidth="1"/>
    <col min="11263" max="11263" width="20.6640625" style="40" customWidth="1"/>
    <col min="11264" max="11264" width="17.6640625" style="40" customWidth="1"/>
    <col min="11265" max="11273" width="14.6640625" style="40" customWidth="1"/>
    <col min="11274" max="11504" width="10.6640625" style="40"/>
    <col min="11505" max="11506" width="15.6640625" style="40" customWidth="1"/>
    <col min="11507" max="11509" width="14.6640625" style="40" customWidth="1"/>
    <col min="11510" max="11513" width="13.6640625" style="40" customWidth="1"/>
    <col min="11514" max="11517" width="15.6640625" style="40" customWidth="1"/>
    <col min="11518" max="11518" width="22.88671875" style="40" customWidth="1"/>
    <col min="11519" max="11519" width="20.6640625" style="40" customWidth="1"/>
    <col min="11520" max="11520" width="17.6640625" style="40" customWidth="1"/>
    <col min="11521" max="11529" width="14.6640625" style="40" customWidth="1"/>
    <col min="11530" max="11760" width="10.6640625" style="40"/>
    <col min="11761" max="11762" width="15.6640625" style="40" customWidth="1"/>
    <col min="11763" max="11765" width="14.6640625" style="40" customWidth="1"/>
    <col min="11766" max="11769" width="13.6640625" style="40" customWidth="1"/>
    <col min="11770" max="11773" width="15.6640625" style="40" customWidth="1"/>
    <col min="11774" max="11774" width="22.88671875" style="40" customWidth="1"/>
    <col min="11775" max="11775" width="20.6640625" style="40" customWidth="1"/>
    <col min="11776" max="11776" width="17.6640625" style="40" customWidth="1"/>
    <col min="11777" max="11785" width="14.6640625" style="40" customWidth="1"/>
    <col min="11786" max="12016" width="10.6640625" style="40"/>
    <col min="12017" max="12018" width="15.6640625" style="40" customWidth="1"/>
    <col min="12019" max="12021" width="14.6640625" style="40" customWidth="1"/>
    <col min="12022" max="12025" width="13.6640625" style="40" customWidth="1"/>
    <col min="12026" max="12029" width="15.6640625" style="40" customWidth="1"/>
    <col min="12030" max="12030" width="22.88671875" style="40" customWidth="1"/>
    <col min="12031" max="12031" width="20.6640625" style="40" customWidth="1"/>
    <col min="12032" max="12032" width="17.6640625" style="40" customWidth="1"/>
    <col min="12033" max="12041" width="14.6640625" style="40" customWidth="1"/>
    <col min="12042" max="12272" width="10.6640625" style="40"/>
    <col min="12273" max="12274" width="15.6640625" style="40" customWidth="1"/>
    <col min="12275" max="12277" width="14.6640625" style="40" customWidth="1"/>
    <col min="12278" max="12281" width="13.6640625" style="40" customWidth="1"/>
    <col min="12282" max="12285" width="15.6640625" style="40" customWidth="1"/>
    <col min="12286" max="12286" width="22.88671875" style="40" customWidth="1"/>
    <col min="12287" max="12287" width="20.6640625" style="40" customWidth="1"/>
    <col min="12288" max="12288" width="17.6640625" style="40" customWidth="1"/>
    <col min="12289" max="12297" width="14.6640625" style="40" customWidth="1"/>
    <col min="12298" max="12528" width="10.6640625" style="40"/>
    <col min="12529" max="12530" width="15.6640625" style="40" customWidth="1"/>
    <col min="12531" max="12533" width="14.6640625" style="40" customWidth="1"/>
    <col min="12534" max="12537" width="13.6640625" style="40" customWidth="1"/>
    <col min="12538" max="12541" width="15.6640625" style="40" customWidth="1"/>
    <col min="12542" max="12542" width="22.88671875" style="40" customWidth="1"/>
    <col min="12543" max="12543" width="20.6640625" style="40" customWidth="1"/>
    <col min="12544" max="12544" width="17.6640625" style="40" customWidth="1"/>
    <col min="12545" max="12553" width="14.6640625" style="40" customWidth="1"/>
    <col min="12554" max="12784" width="10.6640625" style="40"/>
    <col min="12785" max="12786" width="15.6640625" style="40" customWidth="1"/>
    <col min="12787" max="12789" width="14.6640625" style="40" customWidth="1"/>
    <col min="12790" max="12793" width="13.6640625" style="40" customWidth="1"/>
    <col min="12794" max="12797" width="15.6640625" style="40" customWidth="1"/>
    <col min="12798" max="12798" width="22.88671875" style="40" customWidth="1"/>
    <col min="12799" max="12799" width="20.6640625" style="40" customWidth="1"/>
    <col min="12800" max="12800" width="17.6640625" style="40" customWidth="1"/>
    <col min="12801" max="12809" width="14.6640625" style="40" customWidth="1"/>
    <col min="12810" max="13040" width="10.6640625" style="40"/>
    <col min="13041" max="13042" width="15.6640625" style="40" customWidth="1"/>
    <col min="13043" max="13045" width="14.6640625" style="40" customWidth="1"/>
    <col min="13046" max="13049" width="13.6640625" style="40" customWidth="1"/>
    <col min="13050" max="13053" width="15.6640625" style="40" customWidth="1"/>
    <col min="13054" max="13054" width="22.88671875" style="40" customWidth="1"/>
    <col min="13055" max="13055" width="20.6640625" style="40" customWidth="1"/>
    <col min="13056" max="13056" width="17.6640625" style="40" customWidth="1"/>
    <col min="13057" max="13065" width="14.6640625" style="40" customWidth="1"/>
    <col min="13066" max="13296" width="10.6640625" style="40"/>
    <col min="13297" max="13298" width="15.6640625" style="40" customWidth="1"/>
    <col min="13299" max="13301" width="14.6640625" style="40" customWidth="1"/>
    <col min="13302" max="13305" width="13.6640625" style="40" customWidth="1"/>
    <col min="13306" max="13309" width="15.6640625" style="40" customWidth="1"/>
    <col min="13310" max="13310" width="22.88671875" style="40" customWidth="1"/>
    <col min="13311" max="13311" width="20.6640625" style="40" customWidth="1"/>
    <col min="13312" max="13312" width="17.6640625" style="40" customWidth="1"/>
    <col min="13313" max="13321" width="14.6640625" style="40" customWidth="1"/>
    <col min="13322" max="13552" width="10.6640625" style="40"/>
    <col min="13553" max="13554" width="15.6640625" style="40" customWidth="1"/>
    <col min="13555" max="13557" width="14.6640625" style="40" customWidth="1"/>
    <col min="13558" max="13561" width="13.6640625" style="40" customWidth="1"/>
    <col min="13562" max="13565" width="15.6640625" style="40" customWidth="1"/>
    <col min="13566" max="13566" width="22.88671875" style="40" customWidth="1"/>
    <col min="13567" max="13567" width="20.6640625" style="40" customWidth="1"/>
    <col min="13568" max="13568" width="17.6640625" style="40" customWidth="1"/>
    <col min="13569" max="13577" width="14.6640625" style="40" customWidth="1"/>
    <col min="13578" max="13808" width="10.6640625" style="40"/>
    <col min="13809" max="13810" width="15.6640625" style="40" customWidth="1"/>
    <col min="13811" max="13813" width="14.6640625" style="40" customWidth="1"/>
    <col min="13814" max="13817" width="13.6640625" style="40" customWidth="1"/>
    <col min="13818" max="13821" width="15.6640625" style="40" customWidth="1"/>
    <col min="13822" max="13822" width="22.88671875" style="40" customWidth="1"/>
    <col min="13823" max="13823" width="20.6640625" style="40" customWidth="1"/>
    <col min="13824" max="13824" width="17.6640625" style="40" customWidth="1"/>
    <col min="13825" max="13833" width="14.6640625" style="40" customWidth="1"/>
    <col min="13834" max="14064" width="10.6640625" style="40"/>
    <col min="14065" max="14066" width="15.6640625" style="40" customWidth="1"/>
    <col min="14067" max="14069" width="14.6640625" style="40" customWidth="1"/>
    <col min="14070" max="14073" width="13.6640625" style="40" customWidth="1"/>
    <col min="14074" max="14077" width="15.6640625" style="40" customWidth="1"/>
    <col min="14078" max="14078" width="22.88671875" style="40" customWidth="1"/>
    <col min="14079" max="14079" width="20.6640625" style="40" customWidth="1"/>
    <col min="14080" max="14080" width="17.6640625" style="40" customWidth="1"/>
    <col min="14081" max="14089" width="14.6640625" style="40" customWidth="1"/>
    <col min="14090" max="14320" width="10.6640625" style="40"/>
    <col min="14321" max="14322" width="15.6640625" style="40" customWidth="1"/>
    <col min="14323" max="14325" width="14.6640625" style="40" customWidth="1"/>
    <col min="14326" max="14329" width="13.6640625" style="40" customWidth="1"/>
    <col min="14330" max="14333" width="15.6640625" style="40" customWidth="1"/>
    <col min="14334" max="14334" width="22.88671875" style="40" customWidth="1"/>
    <col min="14335" max="14335" width="20.6640625" style="40" customWidth="1"/>
    <col min="14336" max="14336" width="17.6640625" style="40" customWidth="1"/>
    <col min="14337" max="14345" width="14.6640625" style="40" customWidth="1"/>
    <col min="14346" max="14576" width="10.6640625" style="40"/>
    <col min="14577" max="14578" width="15.6640625" style="40" customWidth="1"/>
    <col min="14579" max="14581" width="14.6640625" style="40" customWidth="1"/>
    <col min="14582" max="14585" width="13.6640625" style="40" customWidth="1"/>
    <col min="14586" max="14589" width="15.6640625" style="40" customWidth="1"/>
    <col min="14590" max="14590" width="22.88671875" style="40" customWidth="1"/>
    <col min="14591" max="14591" width="20.6640625" style="40" customWidth="1"/>
    <col min="14592" max="14592" width="17.6640625" style="40" customWidth="1"/>
    <col min="14593" max="14601" width="14.6640625" style="40" customWidth="1"/>
    <col min="14602" max="14832" width="10.6640625" style="40"/>
    <col min="14833" max="14834" width="15.6640625" style="40" customWidth="1"/>
    <col min="14835" max="14837" width="14.6640625" style="40" customWidth="1"/>
    <col min="14838" max="14841" width="13.6640625" style="40" customWidth="1"/>
    <col min="14842" max="14845" width="15.6640625" style="40" customWidth="1"/>
    <col min="14846" max="14846" width="22.88671875" style="40" customWidth="1"/>
    <col min="14847" max="14847" width="20.6640625" style="40" customWidth="1"/>
    <col min="14848" max="14848" width="17.6640625" style="40" customWidth="1"/>
    <col min="14849" max="14857" width="14.6640625" style="40" customWidth="1"/>
    <col min="14858" max="15088" width="10.6640625" style="40"/>
    <col min="15089" max="15090" width="15.6640625" style="40" customWidth="1"/>
    <col min="15091" max="15093" width="14.6640625" style="40" customWidth="1"/>
    <col min="15094" max="15097" width="13.6640625" style="40" customWidth="1"/>
    <col min="15098" max="15101" width="15.6640625" style="40" customWidth="1"/>
    <col min="15102" max="15102" width="22.88671875" style="40" customWidth="1"/>
    <col min="15103" max="15103" width="20.6640625" style="40" customWidth="1"/>
    <col min="15104" max="15104" width="17.6640625" style="40" customWidth="1"/>
    <col min="15105" max="15113" width="14.6640625" style="40" customWidth="1"/>
    <col min="15114" max="15344" width="10.6640625" style="40"/>
    <col min="15345" max="15346" width="15.6640625" style="40" customWidth="1"/>
    <col min="15347" max="15349" width="14.6640625" style="40" customWidth="1"/>
    <col min="15350" max="15353" width="13.6640625" style="40" customWidth="1"/>
    <col min="15354" max="15357" width="15.6640625" style="40" customWidth="1"/>
    <col min="15358" max="15358" width="22.88671875" style="40" customWidth="1"/>
    <col min="15359" max="15359" width="20.6640625" style="40" customWidth="1"/>
    <col min="15360" max="15360" width="17.6640625" style="40" customWidth="1"/>
    <col min="15361" max="15369" width="14.6640625" style="40" customWidth="1"/>
    <col min="15370" max="15600" width="10.6640625" style="40"/>
    <col min="15601" max="15602" width="15.6640625" style="40" customWidth="1"/>
    <col min="15603" max="15605" width="14.6640625" style="40" customWidth="1"/>
    <col min="15606" max="15609" width="13.6640625" style="40" customWidth="1"/>
    <col min="15610" max="15613" width="15.6640625" style="40" customWidth="1"/>
    <col min="15614" max="15614" width="22.88671875" style="40" customWidth="1"/>
    <col min="15615" max="15615" width="20.6640625" style="40" customWidth="1"/>
    <col min="15616" max="15616" width="17.6640625" style="40" customWidth="1"/>
    <col min="15617" max="15625" width="14.6640625" style="40" customWidth="1"/>
    <col min="15626" max="15856" width="10.6640625" style="40"/>
    <col min="15857" max="15858" width="15.6640625" style="40" customWidth="1"/>
    <col min="15859" max="15861" width="14.6640625" style="40" customWidth="1"/>
    <col min="15862" max="15865" width="13.6640625" style="40" customWidth="1"/>
    <col min="15866" max="15869" width="15.6640625" style="40" customWidth="1"/>
    <col min="15870" max="15870" width="22.88671875" style="40" customWidth="1"/>
    <col min="15871" max="15871" width="20.6640625" style="40" customWidth="1"/>
    <col min="15872" max="15872" width="17.6640625" style="40" customWidth="1"/>
    <col min="15873" max="15881" width="14.6640625" style="40" customWidth="1"/>
    <col min="15882" max="16112" width="10.6640625" style="40"/>
    <col min="16113" max="16114" width="15.6640625" style="40" customWidth="1"/>
    <col min="16115" max="16117" width="14.6640625" style="40" customWidth="1"/>
    <col min="16118" max="16121" width="13.6640625" style="40" customWidth="1"/>
    <col min="16122" max="16125" width="15.6640625" style="40" customWidth="1"/>
    <col min="16126" max="16126" width="22.88671875" style="40" customWidth="1"/>
    <col min="16127" max="16127" width="20.6640625" style="40" customWidth="1"/>
    <col min="16128" max="16128" width="17.6640625" style="40" customWidth="1"/>
    <col min="16129" max="16137" width="14.6640625" style="40" customWidth="1"/>
    <col min="16138" max="16384" width="10.6640625" style="40"/>
  </cols>
  <sheetData>
    <row r="1" spans="1:27" ht="25.5" customHeight="1" x14ac:dyDescent="0.3">
      <c r="AA1" s="34" t="s">
        <v>66</v>
      </c>
    </row>
    <row r="2" spans="1:27" s="11" customFormat="1" ht="18.75" customHeight="1" x14ac:dyDescent="0.35">
      <c r="E2" s="17"/>
      <c r="Q2" s="15"/>
      <c r="R2" s="15"/>
      <c r="AA2" s="14" t="s">
        <v>8</v>
      </c>
    </row>
    <row r="3" spans="1:27" s="11" customFormat="1" ht="18.75" customHeight="1" x14ac:dyDescent="0.35">
      <c r="E3" s="17"/>
      <c r="Q3" s="15"/>
      <c r="R3" s="15"/>
      <c r="AA3" s="14" t="s">
        <v>65</v>
      </c>
    </row>
    <row r="4" spans="1:27" s="11" customFormat="1" x14ac:dyDescent="0.25">
      <c r="E4" s="16"/>
      <c r="Q4" s="15"/>
      <c r="R4" s="15"/>
    </row>
    <row r="5" spans="1:27" s="11" customFormat="1" x14ac:dyDescent="0.25">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11" customFormat="1" x14ac:dyDescent="0.25">
      <c r="A6" s="148"/>
      <c r="B6" s="148"/>
      <c r="C6" s="148"/>
      <c r="D6" s="148"/>
      <c r="E6" s="148"/>
      <c r="F6" s="148"/>
      <c r="G6" s="148"/>
      <c r="H6" s="148"/>
      <c r="I6" s="148"/>
      <c r="J6" s="148"/>
      <c r="K6" s="148"/>
      <c r="L6" s="148"/>
      <c r="M6" s="148"/>
      <c r="N6" s="148"/>
      <c r="O6" s="148"/>
      <c r="P6" s="148"/>
      <c r="Q6" s="148"/>
      <c r="R6" s="148"/>
      <c r="S6" s="148"/>
      <c r="T6" s="148"/>
    </row>
    <row r="7" spans="1:27" s="11" customFormat="1" ht="17.399999999999999" x14ac:dyDescent="0.25">
      <c r="E7" s="329" t="s">
        <v>7</v>
      </c>
      <c r="F7" s="329"/>
      <c r="G7" s="329"/>
      <c r="H7" s="329"/>
      <c r="I7" s="329"/>
      <c r="J7" s="329"/>
      <c r="K7" s="329"/>
      <c r="L7" s="329"/>
      <c r="M7" s="329"/>
      <c r="N7" s="329"/>
      <c r="O7" s="329"/>
      <c r="P7" s="329"/>
      <c r="Q7" s="329"/>
      <c r="R7" s="329"/>
      <c r="S7" s="329"/>
      <c r="T7" s="329"/>
      <c r="U7" s="329"/>
      <c r="V7" s="329"/>
      <c r="W7" s="329"/>
      <c r="X7" s="329"/>
      <c r="Y7" s="329"/>
    </row>
    <row r="8" spans="1:27" s="11" customFormat="1" ht="17.399999999999999" x14ac:dyDescent="0.25">
      <c r="E8" s="13"/>
      <c r="F8" s="13"/>
      <c r="G8" s="13"/>
      <c r="H8" s="13"/>
      <c r="I8" s="13"/>
      <c r="J8" s="13"/>
      <c r="K8" s="13"/>
      <c r="L8" s="13"/>
      <c r="M8" s="13"/>
      <c r="N8" s="13"/>
      <c r="O8" s="13"/>
      <c r="P8" s="13"/>
      <c r="Q8" s="13"/>
      <c r="R8" s="13"/>
      <c r="S8" s="12"/>
      <c r="T8" s="12"/>
      <c r="U8" s="12"/>
      <c r="V8" s="12"/>
      <c r="W8" s="12"/>
    </row>
    <row r="9" spans="1:27" s="11" customFormat="1" ht="18.75" customHeight="1" x14ac:dyDescent="0.25">
      <c r="E9" s="330" t="str">
        <f>'1. паспорт местоположение'!A9</f>
        <v>Акционерное общество "Россети Янтарь"</v>
      </c>
      <c r="F9" s="330"/>
      <c r="G9" s="330"/>
      <c r="H9" s="330"/>
      <c r="I9" s="330"/>
      <c r="J9" s="330"/>
      <c r="K9" s="330"/>
      <c r="L9" s="330"/>
      <c r="M9" s="330"/>
      <c r="N9" s="330"/>
      <c r="O9" s="330"/>
      <c r="P9" s="330"/>
      <c r="Q9" s="330"/>
      <c r="R9" s="330"/>
      <c r="S9" s="330"/>
      <c r="T9" s="330"/>
      <c r="U9" s="330"/>
      <c r="V9" s="330"/>
      <c r="W9" s="330"/>
      <c r="X9" s="330"/>
      <c r="Y9" s="330"/>
    </row>
    <row r="10" spans="1:27" s="11" customFormat="1" ht="18.75" customHeight="1" x14ac:dyDescent="0.25">
      <c r="E10" s="334" t="s">
        <v>6</v>
      </c>
      <c r="F10" s="334"/>
      <c r="G10" s="334"/>
      <c r="H10" s="334"/>
      <c r="I10" s="334"/>
      <c r="J10" s="334"/>
      <c r="K10" s="334"/>
      <c r="L10" s="334"/>
      <c r="M10" s="334"/>
      <c r="N10" s="334"/>
      <c r="O10" s="334"/>
      <c r="P10" s="334"/>
      <c r="Q10" s="334"/>
      <c r="R10" s="334"/>
      <c r="S10" s="334"/>
      <c r="T10" s="334"/>
      <c r="U10" s="334"/>
      <c r="V10" s="334"/>
      <c r="W10" s="334"/>
      <c r="X10" s="334"/>
      <c r="Y10" s="334"/>
    </row>
    <row r="11" spans="1:27" s="11" customFormat="1" ht="17.399999999999999" x14ac:dyDescent="0.2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5">
      <c r="E12" s="330" t="str">
        <f>'1. паспорт местоположение'!A12</f>
        <v>L_99-приб-23</v>
      </c>
      <c r="F12" s="330"/>
      <c r="G12" s="330"/>
      <c r="H12" s="330"/>
      <c r="I12" s="330"/>
      <c r="J12" s="330"/>
      <c r="K12" s="330"/>
      <c r="L12" s="330"/>
      <c r="M12" s="330"/>
      <c r="N12" s="330"/>
      <c r="O12" s="330"/>
      <c r="P12" s="330"/>
      <c r="Q12" s="330"/>
      <c r="R12" s="330"/>
      <c r="S12" s="330"/>
      <c r="T12" s="330"/>
      <c r="U12" s="330"/>
      <c r="V12" s="330"/>
      <c r="W12" s="330"/>
      <c r="X12" s="330"/>
      <c r="Y12" s="330"/>
    </row>
    <row r="13" spans="1:27" s="11" customFormat="1" ht="18.75" customHeight="1" x14ac:dyDescent="0.25">
      <c r="E13" s="334" t="s">
        <v>5</v>
      </c>
      <c r="F13" s="334"/>
      <c r="G13" s="334"/>
      <c r="H13" s="334"/>
      <c r="I13" s="334"/>
      <c r="J13" s="334"/>
      <c r="K13" s="334"/>
      <c r="L13" s="334"/>
      <c r="M13" s="334"/>
      <c r="N13" s="334"/>
      <c r="O13" s="334"/>
      <c r="P13" s="334"/>
      <c r="Q13" s="334"/>
      <c r="R13" s="334"/>
      <c r="S13" s="334"/>
      <c r="T13" s="334"/>
      <c r="U13" s="334"/>
      <c r="V13" s="334"/>
      <c r="W13" s="334"/>
      <c r="X13" s="334"/>
      <c r="Y13" s="334"/>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3" customFormat="1" ht="44.25" customHeight="1" x14ac:dyDescent="0.25">
      <c r="E15" s="336"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F15" s="336"/>
      <c r="G15" s="336"/>
      <c r="H15" s="336"/>
      <c r="I15" s="336"/>
      <c r="J15" s="336"/>
      <c r="K15" s="336"/>
      <c r="L15" s="336"/>
      <c r="M15" s="336"/>
      <c r="N15" s="336"/>
      <c r="O15" s="336"/>
      <c r="P15" s="336"/>
      <c r="Q15" s="336"/>
      <c r="R15" s="336"/>
      <c r="S15" s="336"/>
      <c r="T15" s="336"/>
      <c r="U15" s="336"/>
      <c r="V15" s="336"/>
      <c r="W15" s="336"/>
      <c r="X15" s="336"/>
      <c r="Y15" s="336"/>
    </row>
    <row r="16" spans="1:27" s="3" customFormat="1" ht="15" customHeight="1" x14ac:dyDescent="0.25">
      <c r="E16" s="334" t="s">
        <v>4</v>
      </c>
      <c r="F16" s="334"/>
      <c r="G16" s="334"/>
      <c r="H16" s="334"/>
      <c r="I16" s="334"/>
      <c r="J16" s="334"/>
      <c r="K16" s="334"/>
      <c r="L16" s="334"/>
      <c r="M16" s="334"/>
      <c r="N16" s="334"/>
      <c r="O16" s="334"/>
      <c r="P16" s="334"/>
      <c r="Q16" s="334"/>
      <c r="R16" s="334"/>
      <c r="S16" s="334"/>
      <c r="T16" s="334"/>
      <c r="U16" s="334"/>
      <c r="V16" s="334"/>
      <c r="W16" s="334"/>
      <c r="X16" s="334"/>
      <c r="Y16" s="334"/>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54"/>
      <c r="F18" s="354"/>
      <c r="G18" s="354"/>
      <c r="H18" s="354"/>
      <c r="I18" s="354"/>
      <c r="J18" s="354"/>
      <c r="K18" s="354"/>
      <c r="L18" s="354"/>
      <c r="M18" s="354"/>
      <c r="N18" s="354"/>
      <c r="O18" s="354"/>
      <c r="P18" s="354"/>
      <c r="Q18" s="354"/>
      <c r="R18" s="354"/>
      <c r="S18" s="354"/>
      <c r="T18" s="354"/>
      <c r="U18" s="354"/>
      <c r="V18" s="354"/>
      <c r="W18" s="354"/>
      <c r="X18" s="354"/>
      <c r="Y18" s="354"/>
    </row>
    <row r="19" spans="1:27" ht="25.5" customHeight="1" x14ac:dyDescent="0.3">
      <c r="A19" s="354" t="s">
        <v>490</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row>
    <row r="20" spans="1:27" s="48" customFormat="1" ht="21" customHeight="1" x14ac:dyDescent="0.3"/>
    <row r="21" spans="1:27" ht="15.75" customHeight="1" x14ac:dyDescent="0.3">
      <c r="A21" s="356" t="s">
        <v>3</v>
      </c>
      <c r="B21" s="359" t="s">
        <v>497</v>
      </c>
      <c r="C21" s="360"/>
      <c r="D21" s="359" t="s">
        <v>499</v>
      </c>
      <c r="E21" s="360"/>
      <c r="F21" s="351" t="s">
        <v>88</v>
      </c>
      <c r="G21" s="353"/>
      <c r="H21" s="353"/>
      <c r="I21" s="352"/>
      <c r="J21" s="356" t="s">
        <v>500</v>
      </c>
      <c r="K21" s="359" t="s">
        <v>501</v>
      </c>
      <c r="L21" s="360"/>
      <c r="M21" s="359" t="s">
        <v>502</v>
      </c>
      <c r="N21" s="360"/>
      <c r="O21" s="359" t="s">
        <v>489</v>
      </c>
      <c r="P21" s="360"/>
      <c r="Q21" s="359" t="s">
        <v>121</v>
      </c>
      <c r="R21" s="360"/>
      <c r="S21" s="356" t="s">
        <v>120</v>
      </c>
      <c r="T21" s="356" t="s">
        <v>503</v>
      </c>
      <c r="U21" s="356" t="s">
        <v>498</v>
      </c>
      <c r="V21" s="359" t="s">
        <v>119</v>
      </c>
      <c r="W21" s="360"/>
      <c r="X21" s="351" t="s">
        <v>111</v>
      </c>
      <c r="Y21" s="353"/>
      <c r="Z21" s="351" t="s">
        <v>110</v>
      </c>
      <c r="AA21" s="353"/>
    </row>
    <row r="22" spans="1:27" ht="216" customHeight="1" x14ac:dyDescent="0.3">
      <c r="A22" s="357"/>
      <c r="B22" s="361"/>
      <c r="C22" s="362"/>
      <c r="D22" s="361"/>
      <c r="E22" s="362"/>
      <c r="F22" s="351" t="s">
        <v>118</v>
      </c>
      <c r="G22" s="352"/>
      <c r="H22" s="351" t="s">
        <v>117</v>
      </c>
      <c r="I22" s="352"/>
      <c r="J22" s="358"/>
      <c r="K22" s="361"/>
      <c r="L22" s="362"/>
      <c r="M22" s="361"/>
      <c r="N22" s="362"/>
      <c r="O22" s="361"/>
      <c r="P22" s="362"/>
      <c r="Q22" s="361"/>
      <c r="R22" s="362"/>
      <c r="S22" s="358"/>
      <c r="T22" s="358"/>
      <c r="U22" s="358"/>
      <c r="V22" s="361"/>
      <c r="W22" s="362"/>
      <c r="X22" s="92" t="s">
        <v>109</v>
      </c>
      <c r="Y22" s="92" t="s">
        <v>487</v>
      </c>
      <c r="Z22" s="92" t="s">
        <v>108</v>
      </c>
      <c r="AA22" s="92" t="s">
        <v>107</v>
      </c>
    </row>
    <row r="23" spans="1:27" ht="60" customHeight="1" x14ac:dyDescent="0.3">
      <c r="A23" s="358"/>
      <c r="B23" s="142" t="s">
        <v>105</v>
      </c>
      <c r="C23" s="142" t="s">
        <v>106</v>
      </c>
      <c r="D23" s="93" t="s">
        <v>105</v>
      </c>
      <c r="E23" s="93" t="s">
        <v>106</v>
      </c>
      <c r="F23" s="93" t="s">
        <v>105</v>
      </c>
      <c r="G23" s="93" t="s">
        <v>106</v>
      </c>
      <c r="H23" s="93" t="s">
        <v>105</v>
      </c>
      <c r="I23" s="93" t="s">
        <v>106</v>
      </c>
      <c r="J23" s="93" t="s">
        <v>105</v>
      </c>
      <c r="K23" s="93" t="s">
        <v>105</v>
      </c>
      <c r="L23" s="93" t="s">
        <v>106</v>
      </c>
      <c r="M23" s="93" t="s">
        <v>105</v>
      </c>
      <c r="N23" s="93" t="s">
        <v>106</v>
      </c>
      <c r="O23" s="93" t="s">
        <v>105</v>
      </c>
      <c r="P23" s="93" t="s">
        <v>106</v>
      </c>
      <c r="Q23" s="93" t="s">
        <v>105</v>
      </c>
      <c r="R23" s="93" t="s">
        <v>106</v>
      </c>
      <c r="S23" s="93" t="s">
        <v>105</v>
      </c>
      <c r="T23" s="93" t="s">
        <v>105</v>
      </c>
      <c r="U23" s="93" t="s">
        <v>105</v>
      </c>
      <c r="V23" s="93" t="s">
        <v>105</v>
      </c>
      <c r="W23" s="93" t="s">
        <v>106</v>
      </c>
      <c r="X23" s="93" t="s">
        <v>105</v>
      </c>
      <c r="Y23" s="93" t="s">
        <v>105</v>
      </c>
      <c r="Z23" s="92" t="s">
        <v>105</v>
      </c>
      <c r="AA23" s="92" t="s">
        <v>105</v>
      </c>
    </row>
    <row r="24" spans="1:27" x14ac:dyDescent="0.3">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48" customFormat="1" ht="24" customHeight="1" x14ac:dyDescent="0.3">
      <c r="A25" s="98" t="s">
        <v>371</v>
      </c>
      <c r="B25" s="98" t="s">
        <v>371</v>
      </c>
      <c r="C25" s="98" t="s">
        <v>371</v>
      </c>
      <c r="D25" s="98" t="s">
        <v>371</v>
      </c>
      <c r="E25" s="99" t="s">
        <v>371</v>
      </c>
      <c r="F25" s="99" t="s">
        <v>371</v>
      </c>
      <c r="G25" s="100" t="s">
        <v>371</v>
      </c>
      <c r="H25" s="100" t="s">
        <v>371</v>
      </c>
      <c r="I25" s="100" t="s">
        <v>371</v>
      </c>
      <c r="J25" s="101" t="s">
        <v>371</v>
      </c>
      <c r="K25" s="101" t="s">
        <v>371</v>
      </c>
      <c r="L25" s="102" t="s">
        <v>371</v>
      </c>
      <c r="M25" s="102" t="s">
        <v>371</v>
      </c>
      <c r="N25" s="103" t="s">
        <v>371</v>
      </c>
      <c r="O25" s="103" t="s">
        <v>371</v>
      </c>
      <c r="P25" s="103" t="s">
        <v>371</v>
      </c>
      <c r="Q25" s="103" t="s">
        <v>371</v>
      </c>
      <c r="R25" s="100" t="s">
        <v>371</v>
      </c>
      <c r="S25" s="101" t="s">
        <v>371</v>
      </c>
      <c r="T25" s="101" t="s">
        <v>371</v>
      </c>
      <c r="U25" s="101" t="s">
        <v>371</v>
      </c>
      <c r="V25" s="101" t="s">
        <v>371</v>
      </c>
      <c r="W25" s="103" t="s">
        <v>371</v>
      </c>
      <c r="X25" s="98" t="s">
        <v>371</v>
      </c>
      <c r="Y25" s="98" t="s">
        <v>371</v>
      </c>
      <c r="Z25" s="98" t="s">
        <v>371</v>
      </c>
      <c r="AA25" s="98" t="s">
        <v>371</v>
      </c>
    </row>
    <row r="26" spans="1:27" ht="3" customHeight="1" x14ac:dyDescent="0.3">
      <c r="X26" s="94"/>
      <c r="Y26" s="95"/>
      <c r="Z26" s="41"/>
      <c r="AA26" s="41"/>
    </row>
    <row r="27" spans="1:27" s="46" customFormat="1" ht="13.2" x14ac:dyDescent="0.25">
      <c r="A27" s="47"/>
      <c r="B27" s="47"/>
      <c r="C27" s="47"/>
      <c r="E27" s="47"/>
      <c r="X27" s="96"/>
      <c r="Y27" s="96"/>
      <c r="Z27" s="96"/>
      <c r="AA27" s="96"/>
    </row>
    <row r="28" spans="1:27" s="46" customFormat="1" ht="13.2" x14ac:dyDescent="0.25">
      <c r="A28" s="47"/>
      <c r="B28" s="47"/>
      <c r="C28" s="4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90" zoomScaleSheetLayoutView="90" workbookViewId="0">
      <selection activeCell="C28" sqref="C28"/>
    </sheetView>
  </sheetViews>
  <sheetFormatPr defaultColWidth="9.109375" defaultRowHeight="14.4" x14ac:dyDescent="0.3"/>
  <cols>
    <col min="1" max="1" width="6.109375" style="1" customWidth="1"/>
    <col min="2" max="2" width="53.5546875" style="1" customWidth="1"/>
    <col min="3" max="3" width="108.33203125" style="1" customWidth="1"/>
    <col min="4" max="4" width="14.44140625" style="1" customWidth="1"/>
    <col min="5" max="5" width="45.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7"/>
      <c r="C1" s="34" t="s">
        <v>66</v>
      </c>
      <c r="E1" s="15"/>
      <c r="F1" s="15"/>
    </row>
    <row r="2" spans="1:29" s="11" customFormat="1" ht="18.75" customHeight="1" x14ac:dyDescent="0.35">
      <c r="A2" s="17"/>
      <c r="C2" s="14" t="s">
        <v>8</v>
      </c>
      <c r="E2" s="15"/>
      <c r="F2" s="15"/>
    </row>
    <row r="3" spans="1:29" s="11" customFormat="1" ht="18" x14ac:dyDescent="0.35">
      <c r="A3" s="16"/>
      <c r="C3" s="14" t="s">
        <v>65</v>
      </c>
      <c r="E3" s="15"/>
      <c r="F3" s="15"/>
    </row>
    <row r="4" spans="1:29" s="11" customFormat="1" ht="18" x14ac:dyDescent="0.35">
      <c r="A4" s="16"/>
      <c r="C4" s="14"/>
      <c r="E4" s="15"/>
      <c r="F4" s="15"/>
    </row>
    <row r="5" spans="1:29" s="11" customFormat="1" ht="15.6" x14ac:dyDescent="0.25">
      <c r="A5" s="321" t="str">
        <f>'1. паспорт местоположение'!A5:C5</f>
        <v>Год раскрытия информации: 2023 год</v>
      </c>
      <c r="B5" s="321"/>
      <c r="C5" s="321"/>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 x14ac:dyDescent="0.35">
      <c r="A6" s="16"/>
      <c r="E6" s="15"/>
      <c r="F6" s="15"/>
      <c r="G6" s="14"/>
    </row>
    <row r="7" spans="1:29" s="11" customFormat="1" ht="17.399999999999999" x14ac:dyDescent="0.25">
      <c r="A7" s="329" t="s">
        <v>7</v>
      </c>
      <c r="B7" s="329"/>
      <c r="C7" s="329"/>
      <c r="D7" s="12"/>
      <c r="E7" s="12"/>
      <c r="F7" s="12"/>
      <c r="G7" s="12"/>
      <c r="H7" s="12"/>
      <c r="I7" s="12"/>
      <c r="J7" s="12"/>
      <c r="K7" s="12"/>
      <c r="L7" s="12"/>
      <c r="M7" s="12"/>
      <c r="N7" s="12"/>
      <c r="O7" s="12"/>
      <c r="P7" s="12"/>
      <c r="Q7" s="12"/>
      <c r="R7" s="12"/>
      <c r="S7" s="12"/>
      <c r="T7" s="12"/>
      <c r="U7" s="12"/>
    </row>
    <row r="8" spans="1:29" s="11" customFormat="1" ht="17.399999999999999" x14ac:dyDescent="0.25">
      <c r="A8" s="329"/>
      <c r="B8" s="329"/>
      <c r="C8" s="329"/>
      <c r="D8" s="13"/>
      <c r="E8" s="13"/>
      <c r="F8" s="13"/>
      <c r="G8" s="13"/>
      <c r="H8" s="12"/>
      <c r="I8" s="12"/>
      <c r="J8" s="12"/>
      <c r="K8" s="12"/>
      <c r="L8" s="12"/>
      <c r="M8" s="12"/>
      <c r="N8" s="12"/>
      <c r="O8" s="12"/>
      <c r="P8" s="12"/>
      <c r="Q8" s="12"/>
      <c r="R8" s="12"/>
      <c r="S8" s="12"/>
      <c r="T8" s="12"/>
      <c r="U8" s="12"/>
    </row>
    <row r="9" spans="1:29" s="11" customFormat="1" ht="17.399999999999999" x14ac:dyDescent="0.25">
      <c r="A9" s="330" t="str">
        <f>'1. паспорт местоположение'!A9:C9</f>
        <v>Акционерное общество "Россети Янтарь"</v>
      </c>
      <c r="B9" s="330"/>
      <c r="C9" s="330"/>
      <c r="D9" s="7"/>
      <c r="E9" s="7"/>
      <c r="F9" s="7"/>
      <c r="G9" s="7"/>
      <c r="H9" s="12"/>
      <c r="I9" s="12"/>
      <c r="J9" s="12"/>
      <c r="K9" s="12"/>
      <c r="L9" s="12"/>
      <c r="M9" s="12"/>
      <c r="N9" s="12"/>
      <c r="O9" s="12"/>
      <c r="P9" s="12"/>
      <c r="Q9" s="12"/>
      <c r="R9" s="12"/>
      <c r="S9" s="12"/>
      <c r="T9" s="12"/>
      <c r="U9" s="12"/>
    </row>
    <row r="10" spans="1:29" s="11" customFormat="1" ht="17.399999999999999" x14ac:dyDescent="0.25">
      <c r="A10" s="334" t="s">
        <v>6</v>
      </c>
      <c r="B10" s="334"/>
      <c r="C10" s="334"/>
      <c r="D10" s="5"/>
      <c r="E10" s="5"/>
      <c r="F10" s="5"/>
      <c r="G10" s="5"/>
      <c r="H10" s="12"/>
      <c r="I10" s="12"/>
      <c r="J10" s="12"/>
      <c r="K10" s="12"/>
      <c r="L10" s="12"/>
      <c r="M10" s="12"/>
      <c r="N10" s="12"/>
      <c r="O10" s="12"/>
      <c r="P10" s="12"/>
      <c r="Q10" s="12"/>
      <c r="R10" s="12"/>
      <c r="S10" s="12"/>
      <c r="T10" s="12"/>
      <c r="U10" s="12"/>
    </row>
    <row r="11" spans="1:29" s="11" customFormat="1" ht="17.399999999999999" x14ac:dyDescent="0.25">
      <c r="A11" s="329"/>
      <c r="B11" s="329"/>
      <c r="C11" s="329"/>
      <c r="D11" s="13"/>
      <c r="E11" s="13"/>
      <c r="F11" s="13"/>
      <c r="G11" s="13"/>
      <c r="H11" s="12"/>
      <c r="I11" s="12"/>
      <c r="J11" s="12"/>
      <c r="K11" s="12"/>
      <c r="L11" s="12"/>
      <c r="M11" s="12"/>
      <c r="N11" s="12"/>
      <c r="O11" s="12"/>
      <c r="P11" s="12"/>
      <c r="Q11" s="12"/>
      <c r="R11" s="12"/>
      <c r="S11" s="12"/>
      <c r="T11" s="12"/>
      <c r="U11" s="12"/>
    </row>
    <row r="12" spans="1:29" s="11" customFormat="1" ht="17.399999999999999" x14ac:dyDescent="0.25">
      <c r="A12" s="330" t="str">
        <f>'1. паспорт местоположение'!A12:C12</f>
        <v>L_99-приб-23</v>
      </c>
      <c r="B12" s="330"/>
      <c r="C12" s="330"/>
      <c r="D12" s="7"/>
      <c r="E12" s="7"/>
      <c r="F12" s="7"/>
      <c r="G12" s="7"/>
      <c r="H12" s="12"/>
      <c r="I12" s="12"/>
      <c r="J12" s="12"/>
      <c r="K12" s="12"/>
      <c r="L12" s="12"/>
      <c r="M12" s="12"/>
      <c r="N12" s="12"/>
      <c r="O12" s="12"/>
      <c r="P12" s="12"/>
      <c r="Q12" s="12"/>
      <c r="R12" s="12"/>
      <c r="S12" s="12"/>
      <c r="T12" s="12"/>
      <c r="U12" s="12"/>
    </row>
    <row r="13" spans="1:29" s="11" customFormat="1" ht="17.399999999999999" x14ac:dyDescent="0.25">
      <c r="A13" s="334" t="s">
        <v>5</v>
      </c>
      <c r="B13" s="334"/>
      <c r="C13" s="334"/>
      <c r="D13" s="5"/>
      <c r="E13" s="5"/>
      <c r="F13" s="5"/>
      <c r="G13" s="5"/>
      <c r="H13" s="12"/>
      <c r="I13" s="12"/>
      <c r="J13" s="12"/>
      <c r="K13" s="12"/>
      <c r="L13" s="12"/>
      <c r="M13" s="12"/>
      <c r="N13" s="12"/>
      <c r="O13" s="12"/>
      <c r="P13" s="12"/>
      <c r="Q13" s="12"/>
      <c r="R13" s="12"/>
      <c r="S13" s="12"/>
      <c r="T13" s="12"/>
      <c r="U13" s="12"/>
    </row>
    <row r="14" spans="1:29" s="8" customFormat="1" ht="15.75" customHeight="1" x14ac:dyDescent="0.25">
      <c r="A14" s="335"/>
      <c r="B14" s="335"/>
      <c r="C14" s="335"/>
      <c r="D14" s="9"/>
      <c r="E14" s="9"/>
      <c r="F14" s="9"/>
      <c r="G14" s="9"/>
      <c r="H14" s="9"/>
      <c r="I14" s="9"/>
      <c r="J14" s="9"/>
      <c r="K14" s="9"/>
      <c r="L14" s="9"/>
      <c r="M14" s="9"/>
      <c r="N14" s="9"/>
      <c r="O14" s="9"/>
      <c r="P14" s="9"/>
      <c r="Q14" s="9"/>
      <c r="R14" s="9"/>
      <c r="S14" s="9"/>
      <c r="T14" s="9"/>
      <c r="U14" s="9"/>
    </row>
    <row r="15" spans="1:29" s="3" customFormat="1" ht="78.75" customHeight="1" x14ac:dyDescent="0.25">
      <c r="A15" s="336"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36"/>
      <c r="C15" s="336"/>
      <c r="D15" s="7"/>
      <c r="E15" s="7"/>
      <c r="F15" s="7"/>
      <c r="G15" s="7"/>
      <c r="H15" s="7"/>
      <c r="I15" s="7"/>
      <c r="J15" s="7"/>
      <c r="K15" s="7"/>
      <c r="L15" s="7"/>
      <c r="M15" s="7"/>
      <c r="N15" s="7"/>
      <c r="O15" s="7"/>
      <c r="P15" s="7"/>
      <c r="Q15" s="7"/>
      <c r="R15" s="7"/>
      <c r="S15" s="7"/>
      <c r="T15" s="7"/>
      <c r="U15" s="7"/>
    </row>
    <row r="16" spans="1:29" s="3" customFormat="1" ht="15" customHeight="1" x14ac:dyDescent="0.25">
      <c r="A16" s="334" t="s">
        <v>4</v>
      </c>
      <c r="B16" s="334"/>
      <c r="C16" s="334"/>
      <c r="D16" s="5"/>
      <c r="E16" s="5"/>
      <c r="F16" s="5"/>
      <c r="G16" s="5"/>
      <c r="H16" s="5"/>
      <c r="I16" s="5"/>
      <c r="J16" s="5"/>
      <c r="K16" s="5"/>
      <c r="L16" s="5"/>
      <c r="M16" s="5"/>
      <c r="N16" s="5"/>
      <c r="O16" s="5"/>
      <c r="P16" s="5"/>
      <c r="Q16" s="5"/>
      <c r="R16" s="5"/>
      <c r="S16" s="5"/>
      <c r="T16" s="5"/>
      <c r="U16" s="5"/>
    </row>
    <row r="17" spans="1:21" s="3" customFormat="1" ht="15" customHeight="1" x14ac:dyDescent="0.25">
      <c r="A17" s="337"/>
      <c r="B17" s="337"/>
      <c r="C17" s="337"/>
      <c r="D17" s="4"/>
      <c r="E17" s="4"/>
      <c r="F17" s="4"/>
      <c r="G17" s="4"/>
      <c r="H17" s="4"/>
      <c r="I17" s="4"/>
      <c r="J17" s="4"/>
      <c r="K17" s="4"/>
      <c r="L17" s="4"/>
      <c r="M17" s="4"/>
      <c r="N17" s="4"/>
      <c r="O17" s="4"/>
      <c r="P17" s="4"/>
      <c r="Q17" s="4"/>
      <c r="R17" s="4"/>
    </row>
    <row r="18" spans="1:21" s="3" customFormat="1" ht="27.75" customHeight="1" x14ac:dyDescent="0.25">
      <c r="A18" s="338" t="s">
        <v>482</v>
      </c>
      <c r="B18" s="338"/>
      <c r="C18" s="338"/>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5">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5">
      <c r="A22" s="23" t="s">
        <v>62</v>
      </c>
      <c r="B22" s="29" t="s">
        <v>495</v>
      </c>
      <c r="C22" s="310" t="s">
        <v>566</v>
      </c>
      <c r="D22" s="28"/>
      <c r="E22" s="28"/>
      <c r="F22" s="27"/>
      <c r="G22" s="27"/>
      <c r="H22" s="27"/>
      <c r="I22" s="27"/>
      <c r="J22" s="27"/>
      <c r="K22" s="27"/>
      <c r="L22" s="27"/>
      <c r="M22" s="27"/>
      <c r="N22" s="27"/>
      <c r="O22" s="27"/>
      <c r="P22" s="27"/>
      <c r="Q22" s="26"/>
      <c r="R22" s="26"/>
      <c r="S22" s="26"/>
      <c r="T22" s="26"/>
      <c r="U22" s="26"/>
    </row>
    <row r="23" spans="1:21" ht="42.75" customHeight="1" x14ac:dyDescent="0.3">
      <c r="A23" s="23" t="s">
        <v>61</v>
      </c>
      <c r="B23" s="25" t="s">
        <v>58</v>
      </c>
      <c r="C23" s="310" t="s">
        <v>560</v>
      </c>
      <c r="D23" s="22"/>
      <c r="E23" s="22"/>
      <c r="F23" s="22"/>
      <c r="G23" s="22"/>
      <c r="H23" s="22"/>
      <c r="I23" s="22"/>
      <c r="J23" s="22"/>
      <c r="K23" s="22"/>
      <c r="L23" s="22"/>
      <c r="M23" s="22"/>
      <c r="N23" s="22"/>
      <c r="O23" s="22"/>
      <c r="P23" s="22"/>
      <c r="Q23" s="22"/>
      <c r="R23" s="22"/>
      <c r="S23" s="22"/>
      <c r="T23" s="22"/>
      <c r="U23" s="22"/>
    </row>
    <row r="24" spans="1:21" ht="343.2" x14ac:dyDescent="0.3">
      <c r="A24" s="244" t="s">
        <v>60</v>
      </c>
      <c r="B24" s="266" t="s">
        <v>515</v>
      </c>
      <c r="C24" s="230" t="s">
        <v>565</v>
      </c>
      <c r="D24" s="22"/>
      <c r="E24" s="235"/>
      <c r="F24" s="22"/>
      <c r="G24" s="22"/>
      <c r="H24" s="22"/>
      <c r="I24" s="22"/>
      <c r="J24" s="22"/>
      <c r="K24" s="22"/>
      <c r="L24" s="22"/>
      <c r="M24" s="22"/>
      <c r="N24" s="22"/>
      <c r="O24" s="22"/>
      <c r="P24" s="22"/>
      <c r="Q24" s="22"/>
      <c r="R24" s="22"/>
      <c r="S24" s="22"/>
      <c r="T24" s="22"/>
      <c r="U24" s="22"/>
    </row>
    <row r="25" spans="1:21" ht="358.8" x14ac:dyDescent="0.3">
      <c r="A25" s="23" t="s">
        <v>59</v>
      </c>
      <c r="B25" s="25" t="s">
        <v>516</v>
      </c>
      <c r="C25" s="230" t="s">
        <v>564</v>
      </c>
      <c r="D25" s="22"/>
      <c r="E25" s="22"/>
      <c r="F25" s="22"/>
      <c r="G25" s="22"/>
      <c r="H25" s="22"/>
      <c r="I25" s="22"/>
      <c r="J25" s="22"/>
      <c r="K25" s="22"/>
      <c r="L25" s="22"/>
      <c r="M25" s="22"/>
      <c r="N25" s="22"/>
      <c r="O25" s="22"/>
      <c r="P25" s="22"/>
      <c r="Q25" s="22"/>
      <c r="R25" s="22"/>
      <c r="S25" s="22"/>
      <c r="T25" s="22"/>
      <c r="U25" s="22"/>
    </row>
    <row r="26" spans="1:21" ht="42.75" customHeight="1" x14ac:dyDescent="0.3">
      <c r="A26" s="23" t="s">
        <v>57</v>
      </c>
      <c r="B26" s="25" t="s">
        <v>225</v>
      </c>
      <c r="C26" s="24" t="s">
        <v>548</v>
      </c>
      <c r="D26" s="22"/>
      <c r="E26" s="22"/>
      <c r="F26" s="22"/>
      <c r="G26" s="22"/>
      <c r="H26" s="22"/>
      <c r="I26" s="22"/>
      <c r="J26" s="22"/>
      <c r="K26" s="22"/>
      <c r="L26" s="22"/>
      <c r="M26" s="22"/>
      <c r="N26" s="22"/>
      <c r="O26" s="22"/>
      <c r="P26" s="22"/>
      <c r="Q26" s="22"/>
      <c r="R26" s="22"/>
      <c r="S26" s="22"/>
      <c r="T26" s="22"/>
      <c r="U26" s="22"/>
    </row>
    <row r="27" spans="1:21" ht="31.2" x14ac:dyDescent="0.3">
      <c r="A27" s="23" t="s">
        <v>56</v>
      </c>
      <c r="B27" s="309" t="s">
        <v>496</v>
      </c>
      <c r="C27" s="310" t="s">
        <v>567</v>
      </c>
      <c r="D27" s="22"/>
      <c r="E27" s="22"/>
      <c r="F27" s="22"/>
      <c r="G27" s="22"/>
      <c r="H27" s="22"/>
      <c r="I27" s="22"/>
      <c r="J27" s="22"/>
      <c r="K27" s="22"/>
      <c r="L27" s="22"/>
      <c r="M27" s="22"/>
      <c r="N27" s="22"/>
      <c r="O27" s="22"/>
      <c r="P27" s="22"/>
      <c r="Q27" s="22"/>
      <c r="R27" s="22"/>
      <c r="S27" s="22"/>
      <c r="T27" s="22"/>
      <c r="U27" s="22"/>
    </row>
    <row r="28" spans="1:21" ht="42.75" customHeight="1" x14ac:dyDescent="0.3">
      <c r="A28" s="23" t="s">
        <v>54</v>
      </c>
      <c r="B28" s="25" t="s">
        <v>55</v>
      </c>
      <c r="C28" s="241">
        <v>2023</v>
      </c>
      <c r="D28" s="22"/>
      <c r="E28" s="22"/>
      <c r="F28" s="22"/>
      <c r="G28" s="22"/>
      <c r="H28" s="22"/>
      <c r="I28" s="22"/>
      <c r="J28" s="22"/>
      <c r="K28" s="22"/>
      <c r="L28" s="22"/>
      <c r="M28" s="22"/>
      <c r="N28" s="22"/>
      <c r="O28" s="22"/>
      <c r="P28" s="22"/>
      <c r="Q28" s="22"/>
      <c r="R28" s="22"/>
      <c r="S28" s="22"/>
      <c r="T28" s="22"/>
      <c r="U28" s="22"/>
    </row>
    <row r="29" spans="1:21" ht="42.75" customHeight="1" x14ac:dyDescent="0.3">
      <c r="A29" s="23" t="s">
        <v>52</v>
      </c>
      <c r="B29" s="24" t="s">
        <v>53</v>
      </c>
      <c r="C29" s="241">
        <v>2023</v>
      </c>
      <c r="D29" s="22"/>
      <c r="E29" s="22"/>
      <c r="F29" s="22"/>
      <c r="G29" s="22"/>
      <c r="H29" s="22"/>
      <c r="I29" s="22"/>
      <c r="J29" s="22"/>
      <c r="K29" s="22"/>
      <c r="L29" s="22"/>
      <c r="M29" s="22"/>
      <c r="N29" s="22"/>
      <c r="O29" s="22"/>
      <c r="P29" s="22"/>
      <c r="Q29" s="22"/>
      <c r="R29" s="22"/>
      <c r="S29" s="22"/>
      <c r="T29" s="22"/>
      <c r="U29" s="22"/>
    </row>
    <row r="30" spans="1:21" ht="42.75" customHeight="1" x14ac:dyDescent="0.3">
      <c r="A30" s="23" t="s">
        <v>70</v>
      </c>
      <c r="B30" s="24" t="s">
        <v>51</v>
      </c>
      <c r="C30" s="24" t="s">
        <v>554</v>
      </c>
      <c r="D30" s="22"/>
      <c r="E30" s="22"/>
      <c r="F30" s="22"/>
      <c r="G30" s="22"/>
      <c r="H30" s="22"/>
      <c r="I30" s="22"/>
      <c r="J30" s="22"/>
      <c r="K30" s="22"/>
      <c r="L30" s="22"/>
      <c r="M30" s="22"/>
      <c r="N30" s="22"/>
      <c r="O30" s="22"/>
      <c r="P30" s="22"/>
      <c r="Q30" s="22"/>
      <c r="R30" s="22"/>
      <c r="S30" s="22"/>
      <c r="T30" s="22"/>
      <c r="U30" s="22"/>
    </row>
    <row r="31" spans="1:21" x14ac:dyDescent="0.3">
      <c r="A31" s="22"/>
      <c r="B31" s="22"/>
      <c r="C31" s="22"/>
      <c r="D31" s="22"/>
      <c r="E31" s="22"/>
      <c r="F31" s="22"/>
      <c r="G31" s="22"/>
      <c r="H31" s="22"/>
      <c r="I31" s="22"/>
      <c r="J31" s="22"/>
      <c r="K31" s="22"/>
      <c r="L31" s="22"/>
      <c r="M31" s="22"/>
      <c r="N31" s="22"/>
      <c r="O31" s="22"/>
      <c r="P31" s="22"/>
      <c r="Q31" s="22"/>
      <c r="R31" s="22"/>
      <c r="S31" s="22"/>
      <c r="T31" s="22"/>
      <c r="U31" s="22"/>
    </row>
    <row r="32" spans="1:21" x14ac:dyDescent="0.3">
      <c r="A32" s="22"/>
      <c r="B32" s="22"/>
      <c r="C32" s="22"/>
      <c r="D32" s="22"/>
      <c r="E32" s="22"/>
      <c r="F32" s="22"/>
      <c r="G32" s="22"/>
      <c r="H32" s="22"/>
      <c r="I32" s="22"/>
      <c r="J32" s="22"/>
      <c r="K32" s="22"/>
      <c r="L32" s="22"/>
      <c r="M32" s="22"/>
      <c r="N32" s="22"/>
      <c r="O32" s="22"/>
      <c r="P32" s="22"/>
      <c r="Q32" s="22"/>
      <c r="R32" s="22"/>
      <c r="S32" s="22"/>
      <c r="T32" s="22"/>
      <c r="U32" s="22"/>
    </row>
    <row r="33" spans="1:21" x14ac:dyDescent="0.3">
      <c r="A33" s="22"/>
      <c r="B33" s="22"/>
      <c r="C33" s="22"/>
      <c r="D33" s="22"/>
      <c r="E33" s="22"/>
      <c r="F33" s="22"/>
      <c r="G33" s="22"/>
      <c r="H33" s="22"/>
      <c r="I33" s="22"/>
      <c r="J33" s="22"/>
      <c r="K33" s="22"/>
      <c r="L33" s="22"/>
      <c r="M33" s="22"/>
      <c r="N33" s="22"/>
      <c r="O33" s="22"/>
      <c r="P33" s="22"/>
      <c r="Q33" s="22"/>
      <c r="R33" s="22"/>
      <c r="S33" s="22"/>
      <c r="T33" s="22"/>
      <c r="U33" s="22"/>
    </row>
    <row r="34" spans="1:21" x14ac:dyDescent="0.3">
      <c r="A34" s="22"/>
      <c r="B34" s="22"/>
      <c r="C34" s="22"/>
      <c r="D34" s="22"/>
      <c r="E34" s="22"/>
      <c r="F34" s="22"/>
      <c r="G34" s="22"/>
      <c r="H34" s="22"/>
      <c r="I34" s="22"/>
      <c r="J34" s="22"/>
      <c r="K34" s="22"/>
      <c r="L34" s="22"/>
      <c r="M34" s="22"/>
      <c r="N34" s="22"/>
      <c r="O34" s="22"/>
      <c r="P34" s="22"/>
      <c r="Q34" s="22"/>
      <c r="R34" s="22"/>
      <c r="S34" s="22"/>
      <c r="T34" s="22"/>
      <c r="U34" s="22"/>
    </row>
    <row r="35" spans="1:21" x14ac:dyDescent="0.3">
      <c r="A35" s="22"/>
      <c r="B35" s="22"/>
      <c r="C35" s="22"/>
      <c r="D35" s="22"/>
      <c r="E35" s="22"/>
      <c r="F35" s="22"/>
      <c r="G35" s="22"/>
      <c r="H35" s="22"/>
      <c r="I35" s="22"/>
      <c r="J35" s="22"/>
      <c r="K35" s="22"/>
      <c r="L35" s="22"/>
      <c r="M35" s="22"/>
      <c r="N35" s="22"/>
      <c r="O35" s="22"/>
      <c r="P35" s="22"/>
      <c r="Q35" s="22"/>
      <c r="R35" s="22"/>
      <c r="S35" s="22"/>
      <c r="T35" s="22"/>
      <c r="U35" s="22"/>
    </row>
    <row r="36" spans="1:21" x14ac:dyDescent="0.3">
      <c r="A36" s="22"/>
      <c r="B36" s="22"/>
      <c r="C36" s="22"/>
      <c r="D36" s="22"/>
      <c r="E36" s="22"/>
      <c r="F36" s="22"/>
      <c r="G36" s="22"/>
      <c r="H36" s="22"/>
      <c r="I36" s="22"/>
      <c r="J36" s="22"/>
      <c r="K36" s="22"/>
      <c r="L36" s="22"/>
      <c r="M36" s="22"/>
      <c r="N36" s="22"/>
      <c r="O36" s="22"/>
      <c r="P36" s="22"/>
      <c r="Q36" s="22"/>
      <c r="R36" s="22"/>
      <c r="S36" s="22"/>
      <c r="T36" s="22"/>
      <c r="U36" s="22"/>
    </row>
    <row r="37" spans="1:21" x14ac:dyDescent="0.3">
      <c r="A37" s="22"/>
      <c r="B37" s="22"/>
      <c r="C37" s="22"/>
      <c r="D37" s="22"/>
      <c r="E37" s="22"/>
      <c r="F37" s="22"/>
      <c r="G37" s="22"/>
      <c r="H37" s="22"/>
      <c r="I37" s="22"/>
      <c r="J37" s="22"/>
      <c r="K37" s="22"/>
      <c r="L37" s="22"/>
      <c r="M37" s="22"/>
      <c r="N37" s="22"/>
      <c r="O37" s="22"/>
      <c r="P37" s="22"/>
      <c r="Q37" s="22"/>
      <c r="R37" s="22"/>
      <c r="S37" s="22"/>
      <c r="T37" s="22"/>
      <c r="U37" s="22"/>
    </row>
    <row r="38" spans="1:21" x14ac:dyDescent="0.3">
      <c r="A38" s="22"/>
      <c r="B38" s="22"/>
      <c r="C38" s="22"/>
      <c r="D38" s="22"/>
      <c r="E38" s="22"/>
      <c r="F38" s="22"/>
      <c r="G38" s="22"/>
      <c r="H38" s="22"/>
      <c r="I38" s="22"/>
      <c r="J38" s="22"/>
      <c r="K38" s="22"/>
      <c r="L38" s="22"/>
      <c r="M38" s="22"/>
      <c r="N38" s="22"/>
      <c r="O38" s="22"/>
      <c r="P38" s="22"/>
      <c r="Q38" s="22"/>
      <c r="R38" s="22"/>
      <c r="S38" s="22"/>
      <c r="T38" s="22"/>
      <c r="U38" s="22"/>
    </row>
    <row r="39" spans="1:21" x14ac:dyDescent="0.3">
      <c r="A39" s="22"/>
      <c r="B39" s="22"/>
      <c r="C39" s="22"/>
      <c r="D39" s="22"/>
      <c r="E39" s="22"/>
      <c r="F39" s="22"/>
      <c r="G39" s="22"/>
      <c r="H39" s="22"/>
      <c r="I39" s="22"/>
      <c r="J39" s="22"/>
      <c r="K39" s="22"/>
      <c r="L39" s="22"/>
      <c r="M39" s="22"/>
      <c r="N39" s="22"/>
      <c r="O39" s="22"/>
      <c r="P39" s="22"/>
      <c r="Q39" s="22"/>
      <c r="R39" s="22"/>
      <c r="S39" s="22"/>
      <c r="T39" s="22"/>
      <c r="U39" s="22"/>
    </row>
    <row r="40" spans="1:21" x14ac:dyDescent="0.3">
      <c r="A40" s="22"/>
      <c r="B40" s="22"/>
      <c r="C40" s="22"/>
      <c r="D40" s="22"/>
      <c r="E40" s="22"/>
      <c r="F40" s="22"/>
      <c r="G40" s="22"/>
      <c r="H40" s="22"/>
      <c r="I40" s="22"/>
      <c r="J40" s="22"/>
      <c r="K40" s="22"/>
      <c r="L40" s="22"/>
      <c r="M40" s="22"/>
      <c r="N40" s="22"/>
      <c r="O40" s="22"/>
      <c r="P40" s="22"/>
      <c r="Q40" s="22"/>
      <c r="R40" s="22"/>
      <c r="S40" s="22"/>
      <c r="T40" s="22"/>
      <c r="U40" s="22"/>
    </row>
    <row r="41" spans="1:21" x14ac:dyDescent="0.3">
      <c r="A41" s="22"/>
      <c r="B41" s="22"/>
      <c r="C41" s="22"/>
      <c r="D41" s="22"/>
      <c r="E41" s="22"/>
      <c r="F41" s="22"/>
      <c r="G41" s="22"/>
      <c r="H41" s="22"/>
      <c r="I41" s="22"/>
      <c r="J41" s="22"/>
      <c r="K41" s="22"/>
      <c r="L41" s="22"/>
      <c r="M41" s="22"/>
      <c r="N41" s="22"/>
      <c r="O41" s="22"/>
      <c r="P41" s="22"/>
      <c r="Q41" s="22"/>
      <c r="R41" s="22"/>
      <c r="S41" s="22"/>
      <c r="T41" s="22"/>
      <c r="U41" s="22"/>
    </row>
    <row r="42" spans="1:21" x14ac:dyDescent="0.3">
      <c r="A42" s="22"/>
      <c r="B42" s="22"/>
      <c r="C42" s="22"/>
      <c r="D42" s="22"/>
      <c r="E42" s="22"/>
      <c r="F42" s="22"/>
      <c r="G42" s="22"/>
      <c r="H42" s="22"/>
      <c r="I42" s="22"/>
      <c r="J42" s="22"/>
      <c r="K42" s="22"/>
      <c r="L42" s="22"/>
      <c r="M42" s="22"/>
      <c r="N42" s="22"/>
      <c r="O42" s="22"/>
      <c r="P42" s="22"/>
      <c r="Q42" s="22"/>
      <c r="R42" s="22"/>
      <c r="S42" s="22"/>
      <c r="T42" s="22"/>
      <c r="U42" s="22"/>
    </row>
    <row r="43" spans="1:21" x14ac:dyDescent="0.3">
      <c r="A43" s="22"/>
      <c r="B43" s="22"/>
      <c r="C43" s="22"/>
      <c r="D43" s="22"/>
      <c r="E43" s="22"/>
      <c r="F43" s="22"/>
      <c r="G43" s="22"/>
      <c r="H43" s="22"/>
      <c r="I43" s="22"/>
      <c r="J43" s="22"/>
      <c r="K43" s="22"/>
      <c r="L43" s="22"/>
      <c r="M43" s="22"/>
      <c r="N43" s="22"/>
      <c r="O43" s="22"/>
      <c r="P43" s="22"/>
      <c r="Q43" s="22"/>
      <c r="R43" s="22"/>
      <c r="S43" s="22"/>
      <c r="T43" s="22"/>
      <c r="U43" s="22"/>
    </row>
    <row r="44" spans="1:21" x14ac:dyDescent="0.3">
      <c r="A44" s="22"/>
      <c r="B44" s="22"/>
      <c r="C44" s="22"/>
      <c r="D44" s="22"/>
      <c r="E44" s="22"/>
      <c r="F44" s="22"/>
      <c r="G44" s="22"/>
      <c r="H44" s="22"/>
      <c r="I44" s="22"/>
      <c r="J44" s="22"/>
      <c r="K44" s="22"/>
      <c r="L44" s="22"/>
      <c r="M44" s="22"/>
      <c r="N44" s="22"/>
      <c r="O44" s="22"/>
      <c r="P44" s="22"/>
      <c r="Q44" s="22"/>
      <c r="R44" s="22"/>
      <c r="S44" s="22"/>
      <c r="T44" s="22"/>
      <c r="U44" s="22"/>
    </row>
    <row r="45" spans="1:21" x14ac:dyDescent="0.3">
      <c r="A45" s="22"/>
      <c r="B45" s="22"/>
      <c r="C45" s="22"/>
      <c r="D45" s="22"/>
      <c r="E45" s="22"/>
      <c r="F45" s="22"/>
      <c r="G45" s="22"/>
      <c r="H45" s="22"/>
      <c r="I45" s="22"/>
      <c r="J45" s="22"/>
      <c r="K45" s="22"/>
      <c r="L45" s="22"/>
      <c r="M45" s="22"/>
      <c r="N45" s="22"/>
      <c r="O45" s="22"/>
      <c r="P45" s="22"/>
      <c r="Q45" s="22"/>
      <c r="R45" s="22"/>
      <c r="S45" s="22"/>
      <c r="T45" s="22"/>
      <c r="U45" s="22"/>
    </row>
    <row r="46" spans="1:21" x14ac:dyDescent="0.3">
      <c r="A46" s="22"/>
      <c r="B46" s="22"/>
      <c r="C46" s="22"/>
      <c r="D46" s="22"/>
      <c r="E46" s="22"/>
      <c r="F46" s="22"/>
      <c r="G46" s="22"/>
      <c r="H46" s="22"/>
      <c r="I46" s="22"/>
      <c r="J46" s="22"/>
      <c r="K46" s="22"/>
      <c r="L46" s="22"/>
      <c r="M46" s="22"/>
      <c r="N46" s="22"/>
      <c r="O46" s="22"/>
      <c r="P46" s="22"/>
      <c r="Q46" s="22"/>
      <c r="R46" s="22"/>
      <c r="S46" s="22"/>
      <c r="T46" s="22"/>
      <c r="U46" s="22"/>
    </row>
    <row r="47" spans="1:21" x14ac:dyDescent="0.3">
      <c r="A47" s="22"/>
      <c r="B47" s="22"/>
      <c r="C47" s="22"/>
      <c r="D47" s="22"/>
      <c r="E47" s="22"/>
      <c r="F47" s="22"/>
      <c r="G47" s="22"/>
      <c r="H47" s="22"/>
      <c r="I47" s="22"/>
      <c r="J47" s="22"/>
      <c r="K47" s="22"/>
      <c r="L47" s="22"/>
      <c r="M47" s="22"/>
      <c r="N47" s="22"/>
      <c r="O47" s="22"/>
      <c r="P47" s="22"/>
      <c r="Q47" s="22"/>
      <c r="R47" s="22"/>
      <c r="S47" s="22"/>
      <c r="T47" s="22"/>
      <c r="U47" s="22"/>
    </row>
    <row r="48" spans="1:21" x14ac:dyDescent="0.3">
      <c r="A48" s="22"/>
      <c r="B48" s="22"/>
      <c r="C48" s="22"/>
      <c r="D48" s="22"/>
      <c r="E48" s="22"/>
      <c r="F48" s="22"/>
      <c r="G48" s="22"/>
      <c r="H48" s="22"/>
      <c r="I48" s="22"/>
      <c r="J48" s="22"/>
      <c r="K48" s="22"/>
      <c r="L48" s="22"/>
      <c r="M48" s="22"/>
      <c r="N48" s="22"/>
      <c r="O48" s="22"/>
      <c r="P48" s="22"/>
      <c r="Q48" s="22"/>
      <c r="R48" s="22"/>
      <c r="S48" s="22"/>
      <c r="T48" s="22"/>
      <c r="U48" s="22"/>
    </row>
    <row r="49" spans="1:21" x14ac:dyDescent="0.3">
      <c r="A49" s="22"/>
      <c r="B49" s="22"/>
      <c r="C49" s="22"/>
      <c r="D49" s="22"/>
      <c r="E49" s="22"/>
      <c r="F49" s="22"/>
      <c r="G49" s="22"/>
      <c r="H49" s="22"/>
      <c r="I49" s="22"/>
      <c r="J49" s="22"/>
      <c r="K49" s="22"/>
      <c r="L49" s="22"/>
      <c r="M49" s="22"/>
      <c r="N49" s="22"/>
      <c r="O49" s="22"/>
      <c r="P49" s="22"/>
      <c r="Q49" s="22"/>
      <c r="R49" s="22"/>
      <c r="S49" s="22"/>
      <c r="T49" s="22"/>
      <c r="U49" s="22"/>
    </row>
    <row r="50" spans="1:21" x14ac:dyDescent="0.3">
      <c r="A50" s="22"/>
      <c r="B50" s="22"/>
      <c r="C50" s="22"/>
      <c r="D50" s="22"/>
      <c r="E50" s="22"/>
      <c r="F50" s="22"/>
      <c r="G50" s="22"/>
      <c r="H50" s="22"/>
      <c r="I50" s="22"/>
      <c r="J50" s="22"/>
      <c r="K50" s="22"/>
      <c r="L50" s="22"/>
      <c r="M50" s="22"/>
      <c r="N50" s="22"/>
      <c r="O50" s="22"/>
      <c r="P50" s="22"/>
      <c r="Q50" s="22"/>
      <c r="R50" s="22"/>
      <c r="S50" s="22"/>
      <c r="T50" s="22"/>
      <c r="U50" s="22"/>
    </row>
    <row r="51" spans="1:21" x14ac:dyDescent="0.3">
      <c r="A51" s="22"/>
      <c r="B51" s="22"/>
      <c r="C51" s="22"/>
      <c r="D51" s="22"/>
      <c r="E51" s="22"/>
      <c r="F51" s="22"/>
      <c r="G51" s="22"/>
      <c r="H51" s="22"/>
      <c r="I51" s="22"/>
      <c r="J51" s="22"/>
      <c r="K51" s="22"/>
      <c r="L51" s="22"/>
      <c r="M51" s="22"/>
      <c r="N51" s="22"/>
      <c r="O51" s="22"/>
      <c r="P51" s="22"/>
      <c r="Q51" s="22"/>
      <c r="R51" s="22"/>
      <c r="S51" s="22"/>
      <c r="T51" s="22"/>
      <c r="U51" s="22"/>
    </row>
    <row r="52" spans="1:21" x14ac:dyDescent="0.3">
      <c r="A52" s="22"/>
      <c r="B52" s="22"/>
      <c r="C52" s="22"/>
      <c r="D52" s="22"/>
      <c r="E52" s="22"/>
      <c r="F52" s="22"/>
      <c r="G52" s="22"/>
      <c r="H52" s="22"/>
      <c r="I52" s="22"/>
      <c r="J52" s="22"/>
      <c r="K52" s="22"/>
      <c r="L52" s="22"/>
      <c r="M52" s="22"/>
      <c r="N52" s="22"/>
      <c r="O52" s="22"/>
      <c r="P52" s="22"/>
      <c r="Q52" s="22"/>
      <c r="R52" s="22"/>
      <c r="S52" s="22"/>
      <c r="T52" s="22"/>
      <c r="U52" s="22"/>
    </row>
    <row r="53" spans="1:21" x14ac:dyDescent="0.3">
      <c r="A53" s="22"/>
      <c r="B53" s="22"/>
      <c r="C53" s="22"/>
      <c r="D53" s="22"/>
      <c r="E53" s="22"/>
      <c r="F53" s="22"/>
      <c r="G53" s="22"/>
      <c r="H53" s="22"/>
      <c r="I53" s="22"/>
      <c r="J53" s="22"/>
      <c r="K53" s="22"/>
      <c r="L53" s="22"/>
      <c r="M53" s="22"/>
      <c r="N53" s="22"/>
      <c r="O53" s="22"/>
      <c r="P53" s="22"/>
      <c r="Q53" s="22"/>
      <c r="R53" s="22"/>
      <c r="S53" s="22"/>
      <c r="T53" s="22"/>
      <c r="U53" s="22"/>
    </row>
    <row r="54" spans="1:21" x14ac:dyDescent="0.3">
      <c r="A54" s="22"/>
      <c r="B54" s="22"/>
      <c r="C54" s="22"/>
      <c r="D54" s="22"/>
      <c r="E54" s="22"/>
      <c r="F54" s="22"/>
      <c r="G54" s="22"/>
      <c r="H54" s="22"/>
      <c r="I54" s="22"/>
      <c r="J54" s="22"/>
      <c r="K54" s="22"/>
      <c r="L54" s="22"/>
      <c r="M54" s="22"/>
      <c r="N54" s="22"/>
      <c r="O54" s="22"/>
      <c r="P54" s="22"/>
      <c r="Q54" s="22"/>
      <c r="R54" s="22"/>
      <c r="S54" s="22"/>
      <c r="T54" s="22"/>
      <c r="U54" s="22"/>
    </row>
    <row r="55" spans="1:21" x14ac:dyDescent="0.3">
      <c r="A55" s="22"/>
      <c r="B55" s="22"/>
      <c r="C55" s="22"/>
      <c r="D55" s="22"/>
      <c r="E55" s="22"/>
      <c r="F55" s="22"/>
      <c r="G55" s="22"/>
      <c r="H55" s="22"/>
      <c r="I55" s="22"/>
      <c r="J55" s="22"/>
      <c r="K55" s="22"/>
      <c r="L55" s="22"/>
      <c r="M55" s="22"/>
      <c r="N55" s="22"/>
      <c r="O55" s="22"/>
      <c r="P55" s="22"/>
      <c r="Q55" s="22"/>
      <c r="R55" s="22"/>
      <c r="S55" s="22"/>
      <c r="T55" s="22"/>
      <c r="U55" s="22"/>
    </row>
    <row r="56" spans="1:21" x14ac:dyDescent="0.3">
      <c r="A56" s="22"/>
      <c r="B56" s="22"/>
      <c r="C56" s="22"/>
      <c r="D56" s="22"/>
      <c r="E56" s="22"/>
      <c r="F56" s="22"/>
      <c r="G56" s="22"/>
      <c r="H56" s="22"/>
      <c r="I56" s="22"/>
      <c r="J56" s="22"/>
      <c r="K56" s="22"/>
      <c r="L56" s="22"/>
      <c r="M56" s="22"/>
      <c r="N56" s="22"/>
      <c r="O56" s="22"/>
      <c r="P56" s="22"/>
      <c r="Q56" s="22"/>
      <c r="R56" s="22"/>
      <c r="S56" s="22"/>
      <c r="T56" s="22"/>
      <c r="U56" s="22"/>
    </row>
    <row r="57" spans="1:21" x14ac:dyDescent="0.3">
      <c r="A57" s="22"/>
      <c r="B57" s="22"/>
      <c r="C57" s="22"/>
      <c r="D57" s="22"/>
      <c r="E57" s="22"/>
      <c r="F57" s="22"/>
      <c r="G57" s="22"/>
      <c r="H57" s="22"/>
      <c r="I57" s="22"/>
      <c r="J57" s="22"/>
      <c r="K57" s="22"/>
      <c r="L57" s="22"/>
      <c r="M57" s="22"/>
      <c r="N57" s="22"/>
      <c r="O57" s="22"/>
      <c r="P57" s="22"/>
      <c r="Q57" s="22"/>
      <c r="R57" s="22"/>
      <c r="S57" s="22"/>
      <c r="T57" s="22"/>
      <c r="U57" s="22"/>
    </row>
    <row r="58" spans="1:21" x14ac:dyDescent="0.3">
      <c r="A58" s="22"/>
      <c r="B58" s="22"/>
      <c r="C58" s="22"/>
      <c r="D58" s="22"/>
      <c r="E58" s="22"/>
      <c r="F58" s="22"/>
      <c r="G58" s="22"/>
      <c r="H58" s="22"/>
      <c r="I58" s="22"/>
      <c r="J58" s="22"/>
      <c r="K58" s="22"/>
      <c r="L58" s="22"/>
      <c r="M58" s="22"/>
      <c r="N58" s="22"/>
      <c r="O58" s="22"/>
      <c r="P58" s="22"/>
      <c r="Q58" s="22"/>
      <c r="R58" s="22"/>
      <c r="S58" s="22"/>
      <c r="T58" s="22"/>
      <c r="U58" s="22"/>
    </row>
    <row r="59" spans="1:21" x14ac:dyDescent="0.3">
      <c r="A59" s="22"/>
      <c r="B59" s="22"/>
      <c r="C59" s="22"/>
      <c r="D59" s="22"/>
      <c r="E59" s="22"/>
      <c r="F59" s="22"/>
      <c r="G59" s="22"/>
      <c r="H59" s="22"/>
      <c r="I59" s="22"/>
      <c r="J59" s="22"/>
      <c r="K59" s="22"/>
      <c r="L59" s="22"/>
      <c r="M59" s="22"/>
      <c r="N59" s="22"/>
      <c r="O59" s="22"/>
      <c r="P59" s="22"/>
      <c r="Q59" s="22"/>
      <c r="R59" s="22"/>
      <c r="S59" s="22"/>
      <c r="T59" s="22"/>
      <c r="U59" s="22"/>
    </row>
    <row r="60" spans="1:21" x14ac:dyDescent="0.3">
      <c r="A60" s="22"/>
      <c r="B60" s="22"/>
      <c r="C60" s="22"/>
      <c r="D60" s="22"/>
      <c r="E60" s="22"/>
      <c r="F60" s="22"/>
      <c r="G60" s="22"/>
      <c r="H60" s="22"/>
      <c r="I60" s="22"/>
      <c r="J60" s="22"/>
      <c r="K60" s="22"/>
      <c r="L60" s="22"/>
      <c r="M60" s="22"/>
      <c r="N60" s="22"/>
      <c r="O60" s="22"/>
      <c r="P60" s="22"/>
      <c r="Q60" s="22"/>
      <c r="R60" s="22"/>
      <c r="S60" s="22"/>
      <c r="T60" s="22"/>
      <c r="U60" s="22"/>
    </row>
    <row r="61" spans="1:21" x14ac:dyDescent="0.3">
      <c r="A61" s="22"/>
      <c r="B61" s="22"/>
      <c r="C61" s="22"/>
      <c r="D61" s="22"/>
      <c r="E61" s="22"/>
      <c r="F61" s="22"/>
      <c r="G61" s="22"/>
      <c r="H61" s="22"/>
      <c r="I61" s="22"/>
      <c r="J61" s="22"/>
      <c r="K61" s="22"/>
      <c r="L61" s="22"/>
      <c r="M61" s="22"/>
      <c r="N61" s="22"/>
      <c r="O61" s="22"/>
      <c r="P61" s="22"/>
      <c r="Q61" s="22"/>
      <c r="R61" s="22"/>
      <c r="S61" s="22"/>
      <c r="T61" s="22"/>
      <c r="U61" s="22"/>
    </row>
    <row r="62" spans="1:21" x14ac:dyDescent="0.3">
      <c r="A62" s="22"/>
      <c r="B62" s="22"/>
      <c r="C62" s="22"/>
      <c r="D62" s="22"/>
      <c r="E62" s="22"/>
      <c r="F62" s="22"/>
      <c r="G62" s="22"/>
      <c r="H62" s="22"/>
      <c r="I62" s="22"/>
      <c r="J62" s="22"/>
      <c r="K62" s="22"/>
      <c r="L62" s="22"/>
      <c r="M62" s="22"/>
      <c r="N62" s="22"/>
      <c r="O62" s="22"/>
      <c r="P62" s="22"/>
      <c r="Q62" s="22"/>
      <c r="R62" s="22"/>
      <c r="S62" s="22"/>
      <c r="T62" s="22"/>
      <c r="U62" s="22"/>
    </row>
    <row r="63" spans="1:21" x14ac:dyDescent="0.3">
      <c r="A63" s="22"/>
      <c r="B63" s="22"/>
      <c r="C63" s="22"/>
      <c r="D63" s="22"/>
      <c r="E63" s="22"/>
      <c r="F63" s="22"/>
      <c r="G63" s="22"/>
      <c r="H63" s="22"/>
      <c r="I63" s="22"/>
      <c r="J63" s="22"/>
      <c r="K63" s="22"/>
      <c r="L63" s="22"/>
      <c r="M63" s="22"/>
      <c r="N63" s="22"/>
      <c r="O63" s="22"/>
      <c r="P63" s="22"/>
      <c r="Q63" s="22"/>
      <c r="R63" s="22"/>
      <c r="S63" s="22"/>
      <c r="T63" s="22"/>
      <c r="U63" s="22"/>
    </row>
    <row r="64" spans="1:21" x14ac:dyDescent="0.3">
      <c r="A64" s="22"/>
      <c r="B64" s="22"/>
      <c r="C64" s="22"/>
      <c r="D64" s="22"/>
      <c r="E64" s="22"/>
      <c r="F64" s="22"/>
      <c r="G64" s="22"/>
      <c r="H64" s="22"/>
      <c r="I64" s="22"/>
      <c r="J64" s="22"/>
      <c r="K64" s="22"/>
      <c r="L64" s="22"/>
      <c r="M64" s="22"/>
      <c r="N64" s="22"/>
      <c r="O64" s="22"/>
      <c r="P64" s="22"/>
      <c r="Q64" s="22"/>
      <c r="R64" s="22"/>
      <c r="S64" s="22"/>
      <c r="T64" s="22"/>
      <c r="U64" s="22"/>
    </row>
    <row r="65" spans="1:21" x14ac:dyDescent="0.3">
      <c r="A65" s="22"/>
      <c r="B65" s="22"/>
      <c r="C65" s="22"/>
      <c r="D65" s="22"/>
      <c r="E65" s="22"/>
      <c r="F65" s="22"/>
      <c r="G65" s="22"/>
      <c r="H65" s="22"/>
      <c r="I65" s="22"/>
      <c r="J65" s="22"/>
      <c r="K65" s="22"/>
      <c r="L65" s="22"/>
      <c r="M65" s="22"/>
      <c r="N65" s="22"/>
      <c r="O65" s="22"/>
      <c r="P65" s="22"/>
      <c r="Q65" s="22"/>
      <c r="R65" s="22"/>
      <c r="S65" s="22"/>
      <c r="T65" s="22"/>
      <c r="U65" s="22"/>
    </row>
    <row r="66" spans="1:21" x14ac:dyDescent="0.3">
      <c r="A66" s="22"/>
      <c r="B66" s="22"/>
      <c r="C66" s="22"/>
      <c r="D66" s="22"/>
      <c r="E66" s="22"/>
      <c r="F66" s="22"/>
      <c r="G66" s="22"/>
      <c r="H66" s="22"/>
      <c r="I66" s="22"/>
      <c r="J66" s="22"/>
      <c r="K66" s="22"/>
      <c r="L66" s="22"/>
      <c r="M66" s="22"/>
      <c r="N66" s="22"/>
      <c r="O66" s="22"/>
      <c r="P66" s="22"/>
      <c r="Q66" s="22"/>
      <c r="R66" s="22"/>
      <c r="S66" s="22"/>
      <c r="T66" s="22"/>
      <c r="U66" s="22"/>
    </row>
    <row r="67" spans="1:21" x14ac:dyDescent="0.3">
      <c r="A67" s="22"/>
      <c r="B67" s="22"/>
      <c r="C67" s="22"/>
      <c r="D67" s="22"/>
      <c r="E67" s="22"/>
      <c r="F67" s="22"/>
      <c r="G67" s="22"/>
      <c r="H67" s="22"/>
      <c r="I67" s="22"/>
      <c r="J67" s="22"/>
      <c r="K67" s="22"/>
      <c r="L67" s="22"/>
      <c r="M67" s="22"/>
      <c r="N67" s="22"/>
      <c r="O67" s="22"/>
      <c r="P67" s="22"/>
      <c r="Q67" s="22"/>
      <c r="R67" s="22"/>
      <c r="S67" s="22"/>
      <c r="T67" s="22"/>
      <c r="U67" s="22"/>
    </row>
    <row r="68" spans="1:21" x14ac:dyDescent="0.3">
      <c r="A68" s="22"/>
      <c r="B68" s="22"/>
      <c r="C68" s="22"/>
      <c r="D68" s="22"/>
      <c r="E68" s="22"/>
      <c r="F68" s="22"/>
      <c r="G68" s="22"/>
      <c r="H68" s="22"/>
      <c r="I68" s="22"/>
      <c r="J68" s="22"/>
      <c r="K68" s="22"/>
      <c r="L68" s="22"/>
      <c r="M68" s="22"/>
      <c r="N68" s="22"/>
      <c r="O68" s="22"/>
      <c r="P68" s="22"/>
      <c r="Q68" s="22"/>
      <c r="R68" s="22"/>
      <c r="S68" s="22"/>
      <c r="T68" s="22"/>
      <c r="U68" s="22"/>
    </row>
    <row r="69" spans="1:21" x14ac:dyDescent="0.3">
      <c r="A69" s="22"/>
      <c r="B69" s="22"/>
      <c r="C69" s="22"/>
      <c r="D69" s="22"/>
      <c r="E69" s="22"/>
      <c r="F69" s="22"/>
      <c r="G69" s="22"/>
      <c r="H69" s="22"/>
      <c r="I69" s="22"/>
      <c r="J69" s="22"/>
      <c r="K69" s="22"/>
      <c r="L69" s="22"/>
      <c r="M69" s="22"/>
      <c r="N69" s="22"/>
      <c r="O69" s="22"/>
      <c r="P69" s="22"/>
      <c r="Q69" s="22"/>
      <c r="R69" s="22"/>
      <c r="S69" s="22"/>
      <c r="T69" s="22"/>
      <c r="U69" s="22"/>
    </row>
    <row r="70" spans="1:21" x14ac:dyDescent="0.3">
      <c r="A70" s="22"/>
      <c r="B70" s="22"/>
      <c r="C70" s="22"/>
      <c r="D70" s="22"/>
      <c r="E70" s="22"/>
      <c r="F70" s="22"/>
      <c r="G70" s="22"/>
      <c r="H70" s="22"/>
      <c r="I70" s="22"/>
      <c r="J70" s="22"/>
      <c r="K70" s="22"/>
      <c r="L70" s="22"/>
      <c r="M70" s="22"/>
      <c r="N70" s="22"/>
      <c r="O70" s="22"/>
      <c r="P70" s="22"/>
      <c r="Q70" s="22"/>
      <c r="R70" s="22"/>
      <c r="S70" s="22"/>
      <c r="T70" s="22"/>
      <c r="U70" s="22"/>
    </row>
    <row r="71" spans="1:21" x14ac:dyDescent="0.3">
      <c r="A71" s="22"/>
      <c r="B71" s="22"/>
      <c r="C71" s="22"/>
      <c r="D71" s="22"/>
      <c r="E71" s="22"/>
      <c r="F71" s="22"/>
      <c r="G71" s="22"/>
      <c r="H71" s="22"/>
      <c r="I71" s="22"/>
      <c r="J71" s="22"/>
      <c r="K71" s="22"/>
      <c r="L71" s="22"/>
      <c r="M71" s="22"/>
      <c r="N71" s="22"/>
      <c r="O71" s="22"/>
      <c r="P71" s="22"/>
      <c r="Q71" s="22"/>
      <c r="R71" s="22"/>
      <c r="S71" s="22"/>
      <c r="T71" s="22"/>
      <c r="U71" s="22"/>
    </row>
    <row r="72" spans="1:21" x14ac:dyDescent="0.3">
      <c r="A72" s="22"/>
      <c r="B72" s="22"/>
      <c r="C72" s="22"/>
      <c r="D72" s="22"/>
      <c r="E72" s="22"/>
      <c r="F72" s="22"/>
      <c r="G72" s="22"/>
      <c r="H72" s="22"/>
      <c r="I72" s="22"/>
      <c r="J72" s="22"/>
      <c r="K72" s="22"/>
      <c r="L72" s="22"/>
      <c r="M72" s="22"/>
      <c r="N72" s="22"/>
      <c r="O72" s="22"/>
      <c r="P72" s="22"/>
      <c r="Q72" s="22"/>
      <c r="R72" s="22"/>
      <c r="S72" s="22"/>
      <c r="T72" s="22"/>
      <c r="U72" s="22"/>
    </row>
    <row r="73" spans="1:21" x14ac:dyDescent="0.3">
      <c r="A73" s="22"/>
      <c r="B73" s="22"/>
      <c r="C73" s="22"/>
      <c r="D73" s="22"/>
      <c r="E73" s="22"/>
      <c r="F73" s="22"/>
      <c r="G73" s="22"/>
      <c r="H73" s="22"/>
      <c r="I73" s="22"/>
      <c r="J73" s="22"/>
      <c r="K73" s="22"/>
      <c r="L73" s="22"/>
      <c r="M73" s="22"/>
      <c r="N73" s="22"/>
      <c r="O73" s="22"/>
      <c r="P73" s="22"/>
      <c r="Q73" s="22"/>
      <c r="R73" s="22"/>
      <c r="S73" s="22"/>
      <c r="T73" s="22"/>
      <c r="U73" s="22"/>
    </row>
    <row r="74" spans="1:21" x14ac:dyDescent="0.3">
      <c r="A74" s="22"/>
      <c r="B74" s="22"/>
      <c r="C74" s="22"/>
      <c r="D74" s="22"/>
      <c r="E74" s="22"/>
      <c r="F74" s="22"/>
      <c r="G74" s="22"/>
      <c r="H74" s="22"/>
      <c r="I74" s="22"/>
      <c r="J74" s="22"/>
      <c r="K74" s="22"/>
      <c r="L74" s="22"/>
      <c r="M74" s="22"/>
      <c r="N74" s="22"/>
      <c r="O74" s="22"/>
      <c r="P74" s="22"/>
      <c r="Q74" s="22"/>
      <c r="R74" s="22"/>
      <c r="S74" s="22"/>
      <c r="T74" s="22"/>
      <c r="U74" s="22"/>
    </row>
    <row r="75" spans="1:21" x14ac:dyDescent="0.3">
      <c r="A75" s="22"/>
      <c r="B75" s="22"/>
      <c r="C75" s="22"/>
      <c r="D75" s="22"/>
      <c r="E75" s="22"/>
      <c r="F75" s="22"/>
      <c r="G75" s="22"/>
      <c r="H75" s="22"/>
      <c r="I75" s="22"/>
      <c r="J75" s="22"/>
      <c r="K75" s="22"/>
      <c r="L75" s="22"/>
      <c r="M75" s="22"/>
      <c r="N75" s="22"/>
      <c r="O75" s="22"/>
      <c r="P75" s="22"/>
      <c r="Q75" s="22"/>
      <c r="R75" s="22"/>
      <c r="S75" s="22"/>
      <c r="T75" s="22"/>
      <c r="U75" s="22"/>
    </row>
    <row r="76" spans="1:21" x14ac:dyDescent="0.3">
      <c r="A76" s="22"/>
      <c r="B76" s="22"/>
      <c r="C76" s="22"/>
      <c r="D76" s="22"/>
      <c r="E76" s="22"/>
      <c r="F76" s="22"/>
      <c r="G76" s="22"/>
      <c r="H76" s="22"/>
      <c r="I76" s="22"/>
      <c r="J76" s="22"/>
      <c r="K76" s="22"/>
      <c r="L76" s="22"/>
      <c r="M76" s="22"/>
      <c r="N76" s="22"/>
      <c r="O76" s="22"/>
      <c r="P76" s="22"/>
      <c r="Q76" s="22"/>
      <c r="R76" s="22"/>
      <c r="S76" s="22"/>
      <c r="T76" s="22"/>
      <c r="U76" s="22"/>
    </row>
    <row r="77" spans="1:21" x14ac:dyDescent="0.3">
      <c r="A77" s="22"/>
      <c r="B77" s="22"/>
      <c r="C77" s="22"/>
      <c r="D77" s="22"/>
      <c r="E77" s="22"/>
      <c r="F77" s="22"/>
      <c r="G77" s="22"/>
      <c r="H77" s="22"/>
      <c r="I77" s="22"/>
      <c r="J77" s="22"/>
      <c r="K77" s="22"/>
      <c r="L77" s="22"/>
      <c r="M77" s="22"/>
      <c r="N77" s="22"/>
      <c r="O77" s="22"/>
      <c r="P77" s="22"/>
      <c r="Q77" s="22"/>
      <c r="R77" s="22"/>
      <c r="S77" s="22"/>
      <c r="T77" s="22"/>
      <c r="U77" s="22"/>
    </row>
    <row r="78" spans="1:21" x14ac:dyDescent="0.3">
      <c r="A78" s="22"/>
      <c r="B78" s="22"/>
      <c r="C78" s="22"/>
      <c r="D78" s="22"/>
      <c r="E78" s="22"/>
      <c r="F78" s="22"/>
      <c r="G78" s="22"/>
      <c r="H78" s="22"/>
      <c r="I78" s="22"/>
      <c r="J78" s="22"/>
      <c r="K78" s="22"/>
      <c r="L78" s="22"/>
      <c r="M78" s="22"/>
      <c r="N78" s="22"/>
      <c r="O78" s="22"/>
      <c r="P78" s="22"/>
      <c r="Q78" s="22"/>
      <c r="R78" s="22"/>
      <c r="S78" s="22"/>
      <c r="T78" s="22"/>
      <c r="U78" s="22"/>
    </row>
    <row r="79" spans="1:21" x14ac:dyDescent="0.3">
      <c r="A79" s="22"/>
      <c r="B79" s="22"/>
      <c r="C79" s="22"/>
      <c r="D79" s="22"/>
      <c r="E79" s="22"/>
      <c r="F79" s="22"/>
      <c r="G79" s="22"/>
      <c r="H79" s="22"/>
      <c r="I79" s="22"/>
      <c r="J79" s="22"/>
      <c r="K79" s="22"/>
      <c r="L79" s="22"/>
      <c r="M79" s="22"/>
      <c r="N79" s="22"/>
      <c r="O79" s="22"/>
      <c r="P79" s="22"/>
      <c r="Q79" s="22"/>
      <c r="R79" s="22"/>
      <c r="S79" s="22"/>
      <c r="T79" s="22"/>
      <c r="U79" s="22"/>
    </row>
    <row r="80" spans="1:21" x14ac:dyDescent="0.3">
      <c r="A80" s="22"/>
      <c r="B80" s="22"/>
      <c r="C80" s="22"/>
      <c r="D80" s="22"/>
      <c r="E80" s="22"/>
      <c r="F80" s="22"/>
      <c r="G80" s="22"/>
      <c r="H80" s="22"/>
      <c r="I80" s="22"/>
      <c r="J80" s="22"/>
      <c r="K80" s="22"/>
      <c r="L80" s="22"/>
      <c r="M80" s="22"/>
      <c r="N80" s="22"/>
      <c r="O80" s="22"/>
      <c r="P80" s="22"/>
      <c r="Q80" s="22"/>
      <c r="R80" s="22"/>
      <c r="S80" s="22"/>
      <c r="T80" s="22"/>
      <c r="U80" s="22"/>
    </row>
    <row r="81" spans="1:21" x14ac:dyDescent="0.3">
      <c r="A81" s="22"/>
      <c r="B81" s="22"/>
      <c r="C81" s="22"/>
      <c r="D81" s="22"/>
      <c r="E81" s="22"/>
      <c r="F81" s="22"/>
      <c r="G81" s="22"/>
      <c r="H81" s="22"/>
      <c r="I81" s="22"/>
      <c r="J81" s="22"/>
      <c r="K81" s="22"/>
      <c r="L81" s="22"/>
      <c r="M81" s="22"/>
      <c r="N81" s="22"/>
      <c r="O81" s="22"/>
      <c r="P81" s="22"/>
      <c r="Q81" s="22"/>
      <c r="R81" s="22"/>
      <c r="S81" s="22"/>
      <c r="T81" s="22"/>
      <c r="U81" s="22"/>
    </row>
    <row r="82" spans="1:21" x14ac:dyDescent="0.3">
      <c r="A82" s="22"/>
      <c r="B82" s="22"/>
      <c r="C82" s="22"/>
      <c r="D82" s="22"/>
      <c r="E82" s="22"/>
      <c r="F82" s="22"/>
      <c r="G82" s="22"/>
      <c r="H82" s="22"/>
      <c r="I82" s="22"/>
      <c r="J82" s="22"/>
      <c r="K82" s="22"/>
      <c r="L82" s="22"/>
      <c r="M82" s="22"/>
      <c r="N82" s="22"/>
      <c r="O82" s="22"/>
      <c r="P82" s="22"/>
      <c r="Q82" s="22"/>
      <c r="R82" s="22"/>
      <c r="S82" s="22"/>
      <c r="T82" s="22"/>
      <c r="U82" s="22"/>
    </row>
    <row r="83" spans="1:21" x14ac:dyDescent="0.3">
      <c r="A83" s="22"/>
      <c r="B83" s="22"/>
      <c r="C83" s="22"/>
      <c r="D83" s="22"/>
      <c r="E83" s="22"/>
      <c r="F83" s="22"/>
      <c r="G83" s="22"/>
      <c r="H83" s="22"/>
      <c r="I83" s="22"/>
      <c r="J83" s="22"/>
      <c r="K83" s="22"/>
      <c r="L83" s="22"/>
      <c r="M83" s="22"/>
      <c r="N83" s="22"/>
      <c r="O83" s="22"/>
      <c r="P83" s="22"/>
      <c r="Q83" s="22"/>
      <c r="R83" s="22"/>
      <c r="S83" s="22"/>
      <c r="T83" s="22"/>
      <c r="U83" s="22"/>
    </row>
    <row r="84" spans="1:21" x14ac:dyDescent="0.3">
      <c r="A84" s="22"/>
      <c r="B84" s="22"/>
      <c r="C84" s="22"/>
      <c r="D84" s="22"/>
      <c r="E84" s="22"/>
      <c r="F84" s="22"/>
      <c r="G84" s="22"/>
      <c r="H84" s="22"/>
      <c r="I84" s="22"/>
      <c r="J84" s="22"/>
      <c r="K84" s="22"/>
      <c r="L84" s="22"/>
      <c r="M84" s="22"/>
      <c r="N84" s="22"/>
      <c r="O84" s="22"/>
      <c r="P84" s="22"/>
      <c r="Q84" s="22"/>
      <c r="R84" s="22"/>
      <c r="S84" s="22"/>
      <c r="T84" s="22"/>
      <c r="U84" s="22"/>
    </row>
    <row r="85" spans="1:21" x14ac:dyDescent="0.3">
      <c r="A85" s="22"/>
      <c r="B85" s="22"/>
      <c r="C85" s="22"/>
      <c r="D85" s="22"/>
      <c r="E85" s="22"/>
      <c r="F85" s="22"/>
      <c r="G85" s="22"/>
      <c r="H85" s="22"/>
      <c r="I85" s="22"/>
      <c r="J85" s="22"/>
      <c r="K85" s="22"/>
      <c r="L85" s="22"/>
      <c r="M85" s="22"/>
      <c r="N85" s="22"/>
      <c r="O85" s="22"/>
      <c r="P85" s="22"/>
      <c r="Q85" s="22"/>
      <c r="R85" s="22"/>
      <c r="S85" s="22"/>
      <c r="T85" s="22"/>
      <c r="U85" s="22"/>
    </row>
    <row r="86" spans="1:21" x14ac:dyDescent="0.3">
      <c r="A86" s="22"/>
      <c r="B86" s="22"/>
      <c r="C86" s="22"/>
      <c r="D86" s="22"/>
      <c r="E86" s="22"/>
      <c r="F86" s="22"/>
      <c r="G86" s="22"/>
      <c r="H86" s="22"/>
      <c r="I86" s="22"/>
      <c r="J86" s="22"/>
      <c r="K86" s="22"/>
      <c r="L86" s="22"/>
      <c r="M86" s="22"/>
      <c r="N86" s="22"/>
      <c r="O86" s="22"/>
      <c r="P86" s="22"/>
      <c r="Q86" s="22"/>
      <c r="R86" s="22"/>
      <c r="S86" s="22"/>
      <c r="T86" s="22"/>
      <c r="U86" s="22"/>
    </row>
    <row r="87" spans="1:21" x14ac:dyDescent="0.3">
      <c r="A87" s="22"/>
      <c r="B87" s="22"/>
      <c r="C87" s="22"/>
      <c r="D87" s="22"/>
      <c r="E87" s="22"/>
      <c r="F87" s="22"/>
      <c r="G87" s="22"/>
      <c r="H87" s="22"/>
      <c r="I87" s="22"/>
      <c r="J87" s="22"/>
      <c r="K87" s="22"/>
      <c r="L87" s="22"/>
      <c r="M87" s="22"/>
      <c r="N87" s="22"/>
      <c r="O87" s="22"/>
      <c r="P87" s="22"/>
      <c r="Q87" s="22"/>
      <c r="R87" s="22"/>
      <c r="S87" s="22"/>
      <c r="T87" s="22"/>
      <c r="U87" s="22"/>
    </row>
    <row r="88" spans="1:21" x14ac:dyDescent="0.3">
      <c r="A88" s="22"/>
      <c r="B88" s="22"/>
      <c r="C88" s="22"/>
      <c r="D88" s="22"/>
      <c r="E88" s="22"/>
      <c r="F88" s="22"/>
      <c r="G88" s="22"/>
      <c r="H88" s="22"/>
      <c r="I88" s="22"/>
      <c r="J88" s="22"/>
      <c r="K88" s="22"/>
      <c r="L88" s="22"/>
      <c r="M88" s="22"/>
      <c r="N88" s="22"/>
      <c r="O88" s="22"/>
      <c r="P88" s="22"/>
      <c r="Q88" s="22"/>
      <c r="R88" s="22"/>
      <c r="S88" s="22"/>
      <c r="T88" s="22"/>
      <c r="U88" s="22"/>
    </row>
    <row r="89" spans="1:21" x14ac:dyDescent="0.3">
      <c r="A89" s="22"/>
      <c r="B89" s="22"/>
      <c r="C89" s="22"/>
      <c r="D89" s="22"/>
      <c r="E89" s="22"/>
      <c r="F89" s="22"/>
      <c r="G89" s="22"/>
      <c r="H89" s="22"/>
      <c r="I89" s="22"/>
      <c r="J89" s="22"/>
      <c r="K89" s="22"/>
      <c r="L89" s="22"/>
      <c r="M89" s="22"/>
      <c r="N89" s="22"/>
      <c r="O89" s="22"/>
      <c r="P89" s="22"/>
      <c r="Q89" s="22"/>
      <c r="R89" s="22"/>
      <c r="S89" s="22"/>
      <c r="T89" s="22"/>
      <c r="U89" s="22"/>
    </row>
    <row r="90" spans="1:21" x14ac:dyDescent="0.3">
      <c r="A90" s="22"/>
      <c r="B90" s="22"/>
      <c r="C90" s="22"/>
      <c r="D90" s="22"/>
      <c r="E90" s="22"/>
      <c r="F90" s="22"/>
      <c r="G90" s="22"/>
      <c r="H90" s="22"/>
      <c r="I90" s="22"/>
      <c r="J90" s="22"/>
      <c r="K90" s="22"/>
      <c r="L90" s="22"/>
      <c r="M90" s="22"/>
      <c r="N90" s="22"/>
      <c r="O90" s="22"/>
      <c r="P90" s="22"/>
      <c r="Q90" s="22"/>
      <c r="R90" s="22"/>
      <c r="S90" s="22"/>
      <c r="T90" s="22"/>
      <c r="U90" s="22"/>
    </row>
    <row r="91" spans="1:21" x14ac:dyDescent="0.3">
      <c r="A91" s="22"/>
      <c r="B91" s="22"/>
      <c r="C91" s="22"/>
      <c r="D91" s="22"/>
      <c r="E91" s="22"/>
      <c r="F91" s="22"/>
      <c r="G91" s="22"/>
      <c r="H91" s="22"/>
      <c r="I91" s="22"/>
      <c r="J91" s="22"/>
      <c r="K91" s="22"/>
      <c r="L91" s="22"/>
      <c r="M91" s="22"/>
      <c r="N91" s="22"/>
      <c r="O91" s="22"/>
      <c r="P91" s="22"/>
      <c r="Q91" s="22"/>
      <c r="R91" s="22"/>
      <c r="S91" s="22"/>
      <c r="T91" s="22"/>
      <c r="U91" s="22"/>
    </row>
    <row r="92" spans="1:21" x14ac:dyDescent="0.3">
      <c r="A92" s="22"/>
      <c r="B92" s="22"/>
      <c r="C92" s="22"/>
      <c r="D92" s="22"/>
      <c r="E92" s="22"/>
      <c r="F92" s="22"/>
      <c r="G92" s="22"/>
      <c r="H92" s="22"/>
      <c r="I92" s="22"/>
      <c r="J92" s="22"/>
      <c r="K92" s="22"/>
      <c r="L92" s="22"/>
      <c r="M92" s="22"/>
      <c r="N92" s="22"/>
      <c r="O92" s="22"/>
      <c r="P92" s="22"/>
      <c r="Q92" s="22"/>
      <c r="R92" s="22"/>
      <c r="S92" s="22"/>
      <c r="T92" s="22"/>
      <c r="U92" s="22"/>
    </row>
    <row r="93" spans="1:21" x14ac:dyDescent="0.3">
      <c r="A93" s="22"/>
      <c r="B93" s="22"/>
      <c r="C93" s="22"/>
      <c r="D93" s="22"/>
      <c r="E93" s="22"/>
      <c r="F93" s="22"/>
      <c r="G93" s="22"/>
      <c r="H93" s="22"/>
      <c r="I93" s="22"/>
      <c r="J93" s="22"/>
      <c r="K93" s="22"/>
      <c r="L93" s="22"/>
      <c r="M93" s="22"/>
      <c r="N93" s="22"/>
      <c r="O93" s="22"/>
      <c r="P93" s="22"/>
      <c r="Q93" s="22"/>
      <c r="R93" s="22"/>
      <c r="S93" s="22"/>
      <c r="T93" s="22"/>
      <c r="U93" s="22"/>
    </row>
    <row r="94" spans="1:21" x14ac:dyDescent="0.3">
      <c r="A94" s="22"/>
      <c r="B94" s="22"/>
      <c r="C94" s="22"/>
      <c r="D94" s="22"/>
      <c r="E94" s="22"/>
      <c r="F94" s="22"/>
      <c r="G94" s="22"/>
      <c r="H94" s="22"/>
      <c r="I94" s="22"/>
      <c r="J94" s="22"/>
      <c r="K94" s="22"/>
      <c r="L94" s="22"/>
      <c r="M94" s="22"/>
      <c r="N94" s="22"/>
      <c r="O94" s="22"/>
      <c r="P94" s="22"/>
      <c r="Q94" s="22"/>
      <c r="R94" s="22"/>
      <c r="S94" s="22"/>
      <c r="T94" s="22"/>
      <c r="U94" s="22"/>
    </row>
    <row r="95" spans="1:21" x14ac:dyDescent="0.3">
      <c r="A95" s="22"/>
      <c r="B95" s="22"/>
      <c r="C95" s="22"/>
      <c r="D95" s="22"/>
      <c r="E95" s="22"/>
      <c r="F95" s="22"/>
      <c r="G95" s="22"/>
      <c r="H95" s="22"/>
      <c r="I95" s="22"/>
      <c r="J95" s="22"/>
      <c r="K95" s="22"/>
      <c r="L95" s="22"/>
      <c r="M95" s="22"/>
      <c r="N95" s="22"/>
      <c r="O95" s="22"/>
      <c r="P95" s="22"/>
      <c r="Q95" s="22"/>
      <c r="R95" s="22"/>
      <c r="S95" s="22"/>
      <c r="T95" s="22"/>
      <c r="U95" s="22"/>
    </row>
    <row r="96" spans="1:21" x14ac:dyDescent="0.3">
      <c r="A96" s="22"/>
      <c r="B96" s="22"/>
      <c r="C96" s="22"/>
      <c r="D96" s="22"/>
      <c r="E96" s="22"/>
      <c r="F96" s="22"/>
      <c r="G96" s="22"/>
      <c r="H96" s="22"/>
      <c r="I96" s="22"/>
      <c r="J96" s="22"/>
      <c r="K96" s="22"/>
      <c r="L96" s="22"/>
      <c r="M96" s="22"/>
      <c r="N96" s="22"/>
      <c r="O96" s="22"/>
      <c r="P96" s="22"/>
      <c r="Q96" s="22"/>
      <c r="R96" s="22"/>
      <c r="S96" s="22"/>
      <c r="T96" s="22"/>
      <c r="U96" s="22"/>
    </row>
    <row r="97" spans="1:21" x14ac:dyDescent="0.3">
      <c r="A97" s="22"/>
      <c r="B97" s="22"/>
      <c r="C97" s="22"/>
      <c r="D97" s="22"/>
      <c r="E97" s="22"/>
      <c r="F97" s="22"/>
      <c r="G97" s="22"/>
      <c r="H97" s="22"/>
      <c r="I97" s="22"/>
      <c r="J97" s="22"/>
      <c r="K97" s="22"/>
      <c r="L97" s="22"/>
      <c r="M97" s="22"/>
      <c r="N97" s="22"/>
      <c r="O97" s="22"/>
      <c r="P97" s="22"/>
      <c r="Q97" s="22"/>
      <c r="R97" s="22"/>
      <c r="S97" s="22"/>
      <c r="T97" s="22"/>
      <c r="U97" s="22"/>
    </row>
    <row r="98" spans="1:21" x14ac:dyDescent="0.3">
      <c r="A98" s="22"/>
      <c r="B98" s="22"/>
      <c r="C98" s="22"/>
      <c r="D98" s="22"/>
      <c r="E98" s="22"/>
      <c r="F98" s="22"/>
      <c r="G98" s="22"/>
      <c r="H98" s="22"/>
      <c r="I98" s="22"/>
      <c r="J98" s="22"/>
      <c r="K98" s="22"/>
      <c r="L98" s="22"/>
      <c r="M98" s="22"/>
      <c r="N98" s="22"/>
      <c r="O98" s="22"/>
      <c r="P98" s="22"/>
      <c r="Q98" s="22"/>
      <c r="R98" s="22"/>
      <c r="S98" s="22"/>
      <c r="T98" s="22"/>
      <c r="U98" s="22"/>
    </row>
    <row r="99" spans="1:21" x14ac:dyDescent="0.3">
      <c r="A99" s="22"/>
      <c r="B99" s="22"/>
      <c r="C99" s="22"/>
      <c r="D99" s="22"/>
      <c r="E99" s="22"/>
      <c r="F99" s="22"/>
      <c r="G99" s="22"/>
      <c r="H99" s="22"/>
      <c r="I99" s="22"/>
      <c r="J99" s="22"/>
      <c r="K99" s="22"/>
      <c r="L99" s="22"/>
      <c r="M99" s="22"/>
      <c r="N99" s="22"/>
      <c r="O99" s="22"/>
      <c r="P99" s="22"/>
      <c r="Q99" s="22"/>
      <c r="R99" s="22"/>
      <c r="S99" s="22"/>
      <c r="T99" s="22"/>
      <c r="U99" s="22"/>
    </row>
    <row r="100" spans="1:21" x14ac:dyDescent="0.3">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3">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3">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3">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3">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3">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3">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3">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3">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3">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3">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3">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3">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3">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3">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3">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3">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3">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3">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3">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3">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3">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3">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3">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3">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3">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3">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3">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3">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3">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3">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3">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3">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3">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3">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3">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3">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3">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3">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3">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3">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3">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3">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3">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3">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3">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3">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3">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3">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3">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3">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3">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3">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3">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3">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3">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3">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3">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3">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3">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3">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3">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3">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3">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3">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3">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3">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3">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3">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3">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3">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3">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3">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3">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3">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3">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3">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3">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3">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3">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3">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3">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3">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3">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3">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3">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3">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3">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3">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3">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3">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3">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3">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3">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3">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3">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3">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3">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3">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3">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3">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3">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3">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3">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3">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3">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3">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3">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3">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3">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3">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3">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3">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3">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3">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3">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3">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3">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3">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3">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3">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3">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3">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3">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3">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3">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3">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3">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3">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3">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3">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3">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3">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3">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3">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3">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3">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3">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3">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3">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3">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3">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3">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3">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3">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3">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3">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3">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3">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3">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3">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3">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3">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3">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3">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3">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3">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3">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3">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3">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3">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3">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3">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3">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3">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3">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3">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3">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3">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3">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3">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3">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3">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3">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3">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3">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3">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3">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3">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3">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3">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3">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3">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3">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3">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3">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3">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3">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3">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3">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3">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3">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3">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3">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3">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3">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3">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3">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3">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3">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3">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3">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3">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3">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3">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3">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3">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3">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3">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3">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3">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3">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3">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3">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3">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3">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3">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3">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3">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3">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3">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3">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3">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3">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3">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3">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3">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3">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3">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3">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3">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3">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3">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3">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3">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3">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3">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3">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3">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3">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3">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3">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3">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3">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3">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3">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3">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3">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3">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3">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3">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3">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3">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3">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3">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3">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3">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3">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3">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3">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3">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3">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3">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3">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3">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3">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3">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3">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3">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3">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3">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3">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3">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3">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3">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3">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3">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3">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3">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3">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3">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3">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3">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4" t="s">
        <v>66</v>
      </c>
    </row>
    <row r="2" spans="1:28" ht="18" x14ac:dyDescent="0.35">
      <c r="Z2" s="14" t="s">
        <v>8</v>
      </c>
    </row>
    <row r="3" spans="1:28" ht="18" x14ac:dyDescent="0.35">
      <c r="Z3" s="14" t="s">
        <v>65</v>
      </c>
    </row>
    <row r="4" spans="1:28" ht="18.75" customHeight="1" x14ac:dyDescent="0.3">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7.399999999999999" x14ac:dyDescent="0.3">
      <c r="A6" s="329" t="s">
        <v>7</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39"/>
      <c r="AB6" s="139"/>
    </row>
    <row r="7" spans="1:28" ht="17.399999999999999" x14ac:dyDescent="0.3">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39"/>
      <c r="AB7" s="139"/>
    </row>
    <row r="8" spans="1:28" x14ac:dyDescent="0.3">
      <c r="A8" s="330" t="str">
        <f>'1. паспорт местоположение'!A9</f>
        <v>Акционерное общество "Россети Янтарь"</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40"/>
      <c r="AB8" s="140"/>
    </row>
    <row r="9" spans="1:28" ht="15.6" x14ac:dyDescent="0.3">
      <c r="A9" s="334" t="s">
        <v>6</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141"/>
      <c r="AB9" s="141"/>
    </row>
    <row r="10" spans="1:28" ht="17.399999999999999" x14ac:dyDescent="0.3">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39"/>
      <c r="AB10" s="139"/>
    </row>
    <row r="11" spans="1:28" x14ac:dyDescent="0.3">
      <c r="A11" s="330" t="str">
        <f>'1. паспорт местоположение'!A12:C12</f>
        <v>L_99-приб-23</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40"/>
      <c r="AB11" s="140"/>
    </row>
    <row r="12" spans="1:28" ht="15.6" x14ac:dyDescent="0.3">
      <c r="A12" s="334" t="s">
        <v>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141"/>
      <c r="AB12" s="141"/>
    </row>
    <row r="13" spans="1:28" ht="18" x14ac:dyDescent="0.3">
      <c r="A13" s="335"/>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10"/>
      <c r="AB13" s="10"/>
    </row>
    <row r="14" spans="1:28" ht="57" customHeight="1" x14ac:dyDescent="0.3">
      <c r="A14" s="336"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140"/>
      <c r="AB14" s="140"/>
    </row>
    <row r="15" spans="1:28" ht="15.6" x14ac:dyDescent="0.3">
      <c r="A15" s="334" t="s">
        <v>4</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141"/>
      <c r="AB15" s="141"/>
    </row>
    <row r="16" spans="1:28" x14ac:dyDescent="0.3">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150"/>
      <c r="AB16" s="150"/>
    </row>
    <row r="17" spans="1:28" x14ac:dyDescent="0.3">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150"/>
      <c r="AB17" s="150"/>
    </row>
    <row r="18" spans="1:28" x14ac:dyDescent="0.3">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150"/>
      <c r="AB18" s="150"/>
    </row>
    <row r="19" spans="1:28" x14ac:dyDescent="0.3">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150"/>
      <c r="AB19" s="150"/>
    </row>
    <row r="20" spans="1:28" x14ac:dyDescent="0.3">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151"/>
      <c r="AB20" s="151"/>
    </row>
    <row r="21" spans="1:28" x14ac:dyDescent="0.3">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151"/>
      <c r="AB21" s="151"/>
    </row>
    <row r="22" spans="1:28" x14ac:dyDescent="0.3">
      <c r="A22" s="364" t="s">
        <v>514</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152"/>
      <c r="AB22" s="152"/>
    </row>
    <row r="23" spans="1:28" ht="32.25" customHeight="1" x14ac:dyDescent="0.3">
      <c r="A23" s="366" t="s">
        <v>368</v>
      </c>
      <c r="B23" s="367"/>
      <c r="C23" s="367"/>
      <c r="D23" s="367"/>
      <c r="E23" s="367"/>
      <c r="F23" s="367"/>
      <c r="G23" s="367"/>
      <c r="H23" s="367"/>
      <c r="I23" s="367"/>
      <c r="J23" s="367"/>
      <c r="K23" s="367"/>
      <c r="L23" s="368"/>
      <c r="M23" s="365" t="s">
        <v>369</v>
      </c>
      <c r="N23" s="365"/>
      <c r="O23" s="365"/>
      <c r="P23" s="365"/>
      <c r="Q23" s="365"/>
      <c r="R23" s="365"/>
      <c r="S23" s="365"/>
      <c r="T23" s="365"/>
      <c r="U23" s="365"/>
      <c r="V23" s="365"/>
      <c r="W23" s="365"/>
      <c r="X23" s="365"/>
      <c r="Y23" s="365"/>
      <c r="Z23" s="365"/>
    </row>
    <row r="24" spans="1:28" ht="151.5" customHeight="1" x14ac:dyDescent="0.3">
      <c r="A24" s="89" t="s">
        <v>227</v>
      </c>
      <c r="B24" s="90" t="s">
        <v>256</v>
      </c>
      <c r="C24" s="89" t="s">
        <v>362</v>
      </c>
      <c r="D24" s="89" t="s">
        <v>228</v>
      </c>
      <c r="E24" s="89" t="s">
        <v>363</v>
      </c>
      <c r="F24" s="89" t="s">
        <v>365</v>
      </c>
      <c r="G24" s="89" t="s">
        <v>364</v>
      </c>
      <c r="H24" s="89" t="s">
        <v>229</v>
      </c>
      <c r="I24" s="89" t="s">
        <v>366</v>
      </c>
      <c r="J24" s="89" t="s">
        <v>261</v>
      </c>
      <c r="K24" s="90" t="s">
        <v>255</v>
      </c>
      <c r="L24" s="90" t="s">
        <v>230</v>
      </c>
      <c r="M24" s="91" t="s">
        <v>275</v>
      </c>
      <c r="N24" s="90" t="s">
        <v>525</v>
      </c>
      <c r="O24" s="89" t="s">
        <v>272</v>
      </c>
      <c r="P24" s="89" t="s">
        <v>273</v>
      </c>
      <c r="Q24" s="89" t="s">
        <v>271</v>
      </c>
      <c r="R24" s="89" t="s">
        <v>229</v>
      </c>
      <c r="S24" s="89" t="s">
        <v>270</v>
      </c>
      <c r="T24" s="89" t="s">
        <v>269</v>
      </c>
      <c r="U24" s="89" t="s">
        <v>361</v>
      </c>
      <c r="V24" s="89" t="s">
        <v>271</v>
      </c>
      <c r="W24" s="104" t="s">
        <v>254</v>
      </c>
      <c r="X24" s="104" t="s">
        <v>286</v>
      </c>
      <c r="Y24" s="104" t="s">
        <v>287</v>
      </c>
      <c r="Z24" s="106" t="s">
        <v>284</v>
      </c>
    </row>
    <row r="25" spans="1:28" ht="16.5" customHeight="1" x14ac:dyDescent="0.3">
      <c r="A25" s="89">
        <v>1</v>
      </c>
      <c r="B25" s="90">
        <v>2</v>
      </c>
      <c r="C25" s="89">
        <v>3</v>
      </c>
      <c r="D25" s="90">
        <v>4</v>
      </c>
      <c r="E25" s="89">
        <v>5</v>
      </c>
      <c r="F25" s="90">
        <v>6</v>
      </c>
      <c r="G25" s="89">
        <v>7</v>
      </c>
      <c r="H25" s="90">
        <v>8</v>
      </c>
      <c r="I25" s="89">
        <v>9</v>
      </c>
      <c r="J25" s="90">
        <v>10</v>
      </c>
      <c r="K25" s="153">
        <v>11</v>
      </c>
      <c r="L25" s="90">
        <v>12</v>
      </c>
      <c r="M25" s="153">
        <v>13</v>
      </c>
      <c r="N25" s="90">
        <v>14</v>
      </c>
      <c r="O25" s="153">
        <v>15</v>
      </c>
      <c r="P25" s="90">
        <v>16</v>
      </c>
      <c r="Q25" s="153">
        <v>17</v>
      </c>
      <c r="R25" s="90">
        <v>18</v>
      </c>
      <c r="S25" s="153">
        <v>19</v>
      </c>
      <c r="T25" s="90">
        <v>20</v>
      </c>
      <c r="U25" s="153">
        <v>21</v>
      </c>
      <c r="V25" s="90">
        <v>22</v>
      </c>
      <c r="W25" s="153">
        <v>23</v>
      </c>
      <c r="X25" s="90">
        <v>24</v>
      </c>
      <c r="Y25" s="153">
        <v>25</v>
      </c>
      <c r="Z25" s="90">
        <v>26</v>
      </c>
    </row>
    <row r="26" spans="1:28" ht="45.75" customHeight="1" x14ac:dyDescent="0.3">
      <c r="A26" s="82" t="s">
        <v>346</v>
      </c>
      <c r="B26" s="88"/>
      <c r="C26" s="84" t="s">
        <v>348</v>
      </c>
      <c r="D26" s="84" t="s">
        <v>349</v>
      </c>
      <c r="E26" s="84" t="s">
        <v>350</v>
      </c>
      <c r="F26" s="84" t="s">
        <v>266</v>
      </c>
      <c r="G26" s="84" t="s">
        <v>351</v>
      </c>
      <c r="H26" s="84" t="s">
        <v>229</v>
      </c>
      <c r="I26" s="84" t="s">
        <v>352</v>
      </c>
      <c r="J26" s="84" t="s">
        <v>353</v>
      </c>
      <c r="K26" s="81"/>
      <c r="L26" s="85" t="s">
        <v>252</v>
      </c>
      <c r="M26" s="87" t="s">
        <v>268</v>
      </c>
      <c r="N26" s="81"/>
      <c r="O26" s="81"/>
      <c r="P26" s="81"/>
      <c r="Q26" s="81"/>
      <c r="R26" s="81"/>
      <c r="S26" s="81"/>
      <c r="T26" s="81"/>
      <c r="U26" s="81"/>
      <c r="V26" s="81"/>
      <c r="W26" s="81"/>
      <c r="X26" s="81"/>
      <c r="Y26" s="81"/>
      <c r="Z26" s="83" t="s">
        <v>285</v>
      </c>
    </row>
    <row r="27" spans="1:28" x14ac:dyDescent="0.3">
      <c r="A27" s="81" t="s">
        <v>231</v>
      </c>
      <c r="B27" s="81" t="s">
        <v>257</v>
      </c>
      <c r="C27" s="81" t="s">
        <v>236</v>
      </c>
      <c r="D27" s="81" t="s">
        <v>237</v>
      </c>
      <c r="E27" s="81" t="s">
        <v>276</v>
      </c>
      <c r="F27" s="84" t="s">
        <v>232</v>
      </c>
      <c r="G27" s="84" t="s">
        <v>280</v>
      </c>
      <c r="H27" s="81" t="s">
        <v>229</v>
      </c>
      <c r="I27" s="84" t="s">
        <v>262</v>
      </c>
      <c r="J27" s="84" t="s">
        <v>244</v>
      </c>
      <c r="K27" s="85" t="s">
        <v>248</v>
      </c>
      <c r="L27" s="81"/>
      <c r="M27" s="85" t="s">
        <v>274</v>
      </c>
      <c r="N27" s="81"/>
      <c r="O27" s="81"/>
      <c r="P27" s="81"/>
      <c r="Q27" s="81"/>
      <c r="R27" s="81"/>
      <c r="S27" s="81"/>
      <c r="T27" s="81"/>
      <c r="U27" s="81"/>
      <c r="V27" s="81"/>
      <c r="W27" s="81"/>
      <c r="X27" s="81"/>
      <c r="Y27" s="81"/>
      <c r="Z27" s="81"/>
    </row>
    <row r="28" spans="1:28" x14ac:dyDescent="0.3">
      <c r="A28" s="81" t="s">
        <v>231</v>
      </c>
      <c r="B28" s="81" t="s">
        <v>258</v>
      </c>
      <c r="C28" s="81" t="s">
        <v>238</v>
      </c>
      <c r="D28" s="81" t="s">
        <v>239</v>
      </c>
      <c r="E28" s="81" t="s">
        <v>277</v>
      </c>
      <c r="F28" s="84" t="s">
        <v>233</v>
      </c>
      <c r="G28" s="84" t="s">
        <v>281</v>
      </c>
      <c r="H28" s="81" t="s">
        <v>229</v>
      </c>
      <c r="I28" s="84" t="s">
        <v>263</v>
      </c>
      <c r="J28" s="84" t="s">
        <v>245</v>
      </c>
      <c r="K28" s="85" t="s">
        <v>249</v>
      </c>
      <c r="L28" s="86"/>
      <c r="M28" s="85" t="s">
        <v>0</v>
      </c>
      <c r="N28" s="85"/>
      <c r="O28" s="85"/>
      <c r="P28" s="85"/>
      <c r="Q28" s="85"/>
      <c r="R28" s="85"/>
      <c r="S28" s="85"/>
      <c r="T28" s="85"/>
      <c r="U28" s="85"/>
      <c r="V28" s="85"/>
      <c r="W28" s="85"/>
      <c r="X28" s="85"/>
      <c r="Y28" s="85"/>
      <c r="Z28" s="85"/>
    </row>
    <row r="29" spans="1:28" x14ac:dyDescent="0.3">
      <c r="A29" s="81" t="s">
        <v>231</v>
      </c>
      <c r="B29" s="81" t="s">
        <v>259</v>
      </c>
      <c r="C29" s="81" t="s">
        <v>240</v>
      </c>
      <c r="D29" s="81" t="s">
        <v>241</v>
      </c>
      <c r="E29" s="81" t="s">
        <v>278</v>
      </c>
      <c r="F29" s="84" t="s">
        <v>234</v>
      </c>
      <c r="G29" s="84" t="s">
        <v>282</v>
      </c>
      <c r="H29" s="81" t="s">
        <v>229</v>
      </c>
      <c r="I29" s="84" t="s">
        <v>264</v>
      </c>
      <c r="J29" s="84" t="s">
        <v>246</v>
      </c>
      <c r="K29" s="85" t="s">
        <v>250</v>
      </c>
      <c r="L29" s="86"/>
      <c r="M29" s="81"/>
      <c r="N29" s="81"/>
      <c r="O29" s="81"/>
      <c r="P29" s="81"/>
      <c r="Q29" s="81"/>
      <c r="R29" s="81"/>
      <c r="S29" s="81"/>
      <c r="T29" s="81"/>
      <c r="U29" s="81"/>
      <c r="V29" s="81"/>
      <c r="W29" s="81"/>
      <c r="X29" s="81"/>
      <c r="Y29" s="81"/>
      <c r="Z29" s="81"/>
    </row>
    <row r="30" spans="1:28" x14ac:dyDescent="0.3">
      <c r="A30" s="81" t="s">
        <v>231</v>
      </c>
      <c r="B30" s="81" t="s">
        <v>260</v>
      </c>
      <c r="C30" s="81" t="s">
        <v>242</v>
      </c>
      <c r="D30" s="81" t="s">
        <v>243</v>
      </c>
      <c r="E30" s="81" t="s">
        <v>279</v>
      </c>
      <c r="F30" s="84" t="s">
        <v>235</v>
      </c>
      <c r="G30" s="84" t="s">
        <v>283</v>
      </c>
      <c r="H30" s="81" t="s">
        <v>229</v>
      </c>
      <c r="I30" s="84" t="s">
        <v>265</v>
      </c>
      <c r="J30" s="84" t="s">
        <v>247</v>
      </c>
      <c r="K30" s="85" t="s">
        <v>251</v>
      </c>
      <c r="L30" s="86"/>
      <c r="M30" s="81"/>
      <c r="N30" s="81"/>
      <c r="O30" s="81"/>
      <c r="P30" s="81"/>
      <c r="Q30" s="81"/>
      <c r="R30" s="81"/>
      <c r="S30" s="81"/>
      <c r="T30" s="81"/>
      <c r="U30" s="81"/>
      <c r="V30" s="81"/>
      <c r="W30" s="81"/>
      <c r="X30" s="81"/>
      <c r="Y30" s="81"/>
      <c r="Z30" s="81"/>
    </row>
    <row r="31" spans="1:28" x14ac:dyDescent="0.3">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28.8" x14ac:dyDescent="0.3">
      <c r="A32" s="88" t="s">
        <v>347</v>
      </c>
      <c r="B32" s="88"/>
      <c r="C32" s="84" t="s">
        <v>354</v>
      </c>
      <c r="D32" s="84" t="s">
        <v>355</v>
      </c>
      <c r="E32" s="84" t="s">
        <v>356</v>
      </c>
      <c r="F32" s="84" t="s">
        <v>357</v>
      </c>
      <c r="G32" s="84" t="s">
        <v>358</v>
      </c>
      <c r="H32" s="84" t="s">
        <v>229</v>
      </c>
      <c r="I32" s="84" t="s">
        <v>359</v>
      </c>
      <c r="J32" s="84" t="s">
        <v>360</v>
      </c>
      <c r="K32" s="81"/>
      <c r="L32" s="81"/>
      <c r="M32" s="81"/>
      <c r="N32" s="81"/>
      <c r="O32" s="81"/>
      <c r="P32" s="81"/>
      <c r="Q32" s="81"/>
      <c r="R32" s="81"/>
      <c r="S32" s="81"/>
      <c r="T32" s="81"/>
      <c r="U32" s="81"/>
      <c r="V32" s="81"/>
      <c r="W32" s="81"/>
      <c r="X32" s="81"/>
      <c r="Y32" s="81"/>
      <c r="Z32" s="81"/>
    </row>
    <row r="33" spans="1:26" x14ac:dyDescent="0.3">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3">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3" width="16.6640625" style="1" customWidth="1"/>
    <col min="14" max="16384" width="9.109375" style="1"/>
  </cols>
  <sheetData>
    <row r="1" spans="1:26" s="11" customFormat="1" ht="18.75" customHeight="1" x14ac:dyDescent="0.25">
      <c r="A1" s="17"/>
      <c r="B1" s="17"/>
      <c r="M1" s="34" t="s">
        <v>66</v>
      </c>
    </row>
    <row r="2" spans="1:26" s="11" customFormat="1" ht="18.75" customHeight="1" x14ac:dyDescent="0.35">
      <c r="A2" s="17"/>
      <c r="B2" s="17"/>
      <c r="M2" s="14" t="s">
        <v>8</v>
      </c>
    </row>
    <row r="3" spans="1:26" s="11" customFormat="1" ht="18" x14ac:dyDescent="0.35">
      <c r="A3" s="16"/>
      <c r="B3" s="16"/>
      <c r="M3" s="14" t="s">
        <v>65</v>
      </c>
    </row>
    <row r="4" spans="1:26" s="11" customFormat="1" ht="15.6" x14ac:dyDescent="0.25">
      <c r="A4" s="16"/>
      <c r="B4" s="16"/>
    </row>
    <row r="5" spans="1:26" s="11" customFormat="1" ht="15.6" x14ac:dyDescent="0.25">
      <c r="A5" s="321" t="str">
        <f>'1. паспорт местоположение'!A5:C5</f>
        <v>Год раскрытия информации: 2023 год</v>
      </c>
      <c r="B5" s="321"/>
      <c r="C5" s="321"/>
      <c r="D5" s="321"/>
      <c r="E5" s="321"/>
      <c r="F5" s="321"/>
      <c r="G5" s="321"/>
      <c r="H5" s="321"/>
      <c r="I5" s="321"/>
      <c r="J5" s="321"/>
      <c r="K5" s="321"/>
      <c r="L5" s="321"/>
      <c r="M5" s="321"/>
      <c r="N5" s="149"/>
      <c r="O5" s="149"/>
      <c r="P5" s="149"/>
      <c r="Q5" s="149"/>
      <c r="R5" s="149"/>
      <c r="S5" s="149"/>
      <c r="T5" s="149"/>
      <c r="U5" s="149"/>
      <c r="V5" s="149"/>
      <c r="W5" s="149"/>
      <c r="X5" s="149"/>
      <c r="Y5" s="149"/>
      <c r="Z5" s="149"/>
    </row>
    <row r="6" spans="1:26" s="11" customFormat="1" ht="15.6" x14ac:dyDescent="0.25">
      <c r="A6" s="16"/>
      <c r="B6" s="16"/>
    </row>
    <row r="7" spans="1:26" s="11" customFormat="1" ht="17.399999999999999" x14ac:dyDescent="0.25">
      <c r="A7" s="329" t="s">
        <v>7</v>
      </c>
      <c r="B7" s="329"/>
      <c r="C7" s="329"/>
      <c r="D7" s="329"/>
      <c r="E7" s="329"/>
      <c r="F7" s="329"/>
      <c r="G7" s="329"/>
      <c r="H7" s="329"/>
      <c r="I7" s="329"/>
      <c r="J7" s="329"/>
      <c r="K7" s="329"/>
      <c r="L7" s="329"/>
      <c r="M7" s="329"/>
      <c r="N7" s="139"/>
      <c r="O7" s="139"/>
      <c r="P7" s="139"/>
      <c r="Q7" s="139"/>
      <c r="R7" s="139"/>
      <c r="S7" s="139"/>
      <c r="T7" s="139"/>
      <c r="U7" s="139"/>
      <c r="V7" s="139"/>
      <c r="W7" s="139"/>
      <c r="X7" s="139"/>
    </row>
    <row r="8" spans="1:26" s="11" customFormat="1" ht="17.399999999999999" x14ac:dyDescent="0.25">
      <c r="A8" s="329"/>
      <c r="B8" s="329"/>
      <c r="C8" s="329"/>
      <c r="D8" s="329"/>
      <c r="E8" s="329"/>
      <c r="F8" s="329"/>
      <c r="G8" s="329"/>
      <c r="H8" s="329"/>
      <c r="I8" s="329"/>
      <c r="J8" s="329"/>
      <c r="K8" s="329"/>
      <c r="L8" s="329"/>
      <c r="M8" s="329"/>
      <c r="N8" s="139"/>
      <c r="O8" s="139"/>
      <c r="P8" s="139"/>
      <c r="Q8" s="139"/>
      <c r="R8" s="139"/>
      <c r="S8" s="139"/>
      <c r="T8" s="139"/>
      <c r="U8" s="139"/>
      <c r="V8" s="139"/>
      <c r="W8" s="139"/>
      <c r="X8" s="139"/>
    </row>
    <row r="9" spans="1:26" s="11" customFormat="1" ht="17.399999999999999" x14ac:dyDescent="0.25">
      <c r="A9" s="330" t="str">
        <f>'1. паспорт местоположение'!A9:C9</f>
        <v>Акционерное общество "Россети Янтарь"</v>
      </c>
      <c r="B9" s="330"/>
      <c r="C9" s="330"/>
      <c r="D9" s="330"/>
      <c r="E9" s="330"/>
      <c r="F9" s="330"/>
      <c r="G9" s="330"/>
      <c r="H9" s="330"/>
      <c r="I9" s="330"/>
      <c r="J9" s="330"/>
      <c r="K9" s="330"/>
      <c r="L9" s="330"/>
      <c r="M9" s="330"/>
      <c r="N9" s="139"/>
      <c r="O9" s="139"/>
      <c r="P9" s="139"/>
      <c r="Q9" s="139"/>
      <c r="R9" s="139"/>
      <c r="S9" s="139"/>
      <c r="T9" s="139"/>
      <c r="U9" s="139"/>
      <c r="V9" s="139"/>
      <c r="W9" s="139"/>
      <c r="X9" s="139"/>
    </row>
    <row r="10" spans="1:26" s="11" customFormat="1" ht="17.399999999999999" x14ac:dyDescent="0.25">
      <c r="A10" s="334" t="s">
        <v>6</v>
      </c>
      <c r="B10" s="334"/>
      <c r="C10" s="334"/>
      <c r="D10" s="334"/>
      <c r="E10" s="334"/>
      <c r="F10" s="334"/>
      <c r="G10" s="334"/>
      <c r="H10" s="334"/>
      <c r="I10" s="334"/>
      <c r="J10" s="334"/>
      <c r="K10" s="334"/>
      <c r="L10" s="334"/>
      <c r="M10" s="334"/>
      <c r="N10" s="139"/>
      <c r="O10" s="139"/>
      <c r="P10" s="139"/>
      <c r="Q10" s="139"/>
      <c r="R10" s="139"/>
      <c r="S10" s="139"/>
      <c r="T10" s="139"/>
      <c r="U10" s="139"/>
      <c r="V10" s="139"/>
      <c r="W10" s="139"/>
      <c r="X10" s="139"/>
    </row>
    <row r="11" spans="1:26" s="11" customFormat="1" ht="17.399999999999999" x14ac:dyDescent="0.25">
      <c r="A11" s="329"/>
      <c r="B11" s="329"/>
      <c r="C11" s="329"/>
      <c r="D11" s="329"/>
      <c r="E11" s="329"/>
      <c r="F11" s="329"/>
      <c r="G11" s="329"/>
      <c r="H11" s="329"/>
      <c r="I11" s="329"/>
      <c r="J11" s="329"/>
      <c r="K11" s="329"/>
      <c r="L11" s="329"/>
      <c r="M11" s="329"/>
      <c r="N11" s="139"/>
      <c r="O11" s="139"/>
      <c r="P11" s="139"/>
      <c r="Q11" s="139"/>
      <c r="R11" s="139"/>
      <c r="S11" s="139"/>
      <c r="T11" s="139"/>
      <c r="U11" s="139"/>
      <c r="V11" s="139"/>
      <c r="W11" s="139"/>
      <c r="X11" s="139"/>
    </row>
    <row r="12" spans="1:26" s="11" customFormat="1" ht="17.399999999999999" x14ac:dyDescent="0.25">
      <c r="A12" s="330" t="str">
        <f>'1. паспорт местоположение'!A12:C12</f>
        <v>L_99-приб-23</v>
      </c>
      <c r="B12" s="330"/>
      <c r="C12" s="330"/>
      <c r="D12" s="330"/>
      <c r="E12" s="330"/>
      <c r="F12" s="330"/>
      <c r="G12" s="330"/>
      <c r="H12" s="330"/>
      <c r="I12" s="330"/>
      <c r="J12" s="330"/>
      <c r="K12" s="330"/>
      <c r="L12" s="330"/>
      <c r="M12" s="330"/>
      <c r="N12" s="139"/>
      <c r="O12" s="139"/>
      <c r="P12" s="139"/>
      <c r="Q12" s="139"/>
      <c r="R12" s="139"/>
      <c r="S12" s="139"/>
      <c r="T12" s="139"/>
      <c r="U12" s="139"/>
      <c r="V12" s="139"/>
      <c r="W12" s="139"/>
      <c r="X12" s="139"/>
    </row>
    <row r="13" spans="1:26" s="11" customFormat="1" ht="17.399999999999999" x14ac:dyDescent="0.25">
      <c r="A13" s="334" t="s">
        <v>5</v>
      </c>
      <c r="B13" s="334"/>
      <c r="C13" s="334"/>
      <c r="D13" s="334"/>
      <c r="E13" s="334"/>
      <c r="F13" s="334"/>
      <c r="G13" s="334"/>
      <c r="H13" s="334"/>
      <c r="I13" s="334"/>
      <c r="J13" s="334"/>
      <c r="K13" s="334"/>
      <c r="L13" s="334"/>
      <c r="M13" s="334"/>
      <c r="N13" s="139"/>
      <c r="O13" s="139"/>
      <c r="P13" s="139"/>
      <c r="Q13" s="139"/>
      <c r="R13" s="139"/>
      <c r="S13" s="139"/>
      <c r="T13" s="139"/>
      <c r="U13" s="139"/>
      <c r="V13" s="139"/>
      <c r="W13" s="139"/>
      <c r="X13" s="139"/>
    </row>
    <row r="14" spans="1:26" s="8" customFormat="1" ht="15.75" customHeight="1" x14ac:dyDescent="0.25">
      <c r="A14" s="335"/>
      <c r="B14" s="335"/>
      <c r="C14" s="335"/>
      <c r="D14" s="335"/>
      <c r="E14" s="335"/>
      <c r="F14" s="335"/>
      <c r="G14" s="335"/>
      <c r="H14" s="335"/>
      <c r="I14" s="335"/>
      <c r="J14" s="335"/>
      <c r="K14" s="335"/>
      <c r="L14" s="335"/>
      <c r="M14" s="335"/>
      <c r="N14" s="268"/>
      <c r="O14" s="268"/>
      <c r="P14" s="268"/>
      <c r="Q14" s="268"/>
      <c r="R14" s="268"/>
      <c r="S14" s="268"/>
      <c r="T14" s="268"/>
      <c r="U14" s="268"/>
      <c r="V14" s="268"/>
      <c r="W14" s="268"/>
      <c r="X14" s="268"/>
    </row>
    <row r="15" spans="1:26" s="3" customFormat="1" ht="54.75" customHeight="1" x14ac:dyDescent="0.25">
      <c r="A15" s="375"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75"/>
      <c r="C15" s="375"/>
      <c r="D15" s="375"/>
      <c r="E15" s="375"/>
      <c r="F15" s="375"/>
      <c r="G15" s="375"/>
      <c r="H15" s="375"/>
      <c r="I15" s="375"/>
      <c r="J15" s="375"/>
      <c r="K15" s="375"/>
      <c r="L15" s="375"/>
      <c r="M15" s="375"/>
      <c r="N15" s="154"/>
      <c r="O15" s="154"/>
      <c r="P15" s="154"/>
      <c r="Q15" s="154"/>
      <c r="R15" s="154"/>
      <c r="S15" s="154"/>
      <c r="T15" s="154"/>
      <c r="U15" s="154"/>
      <c r="V15" s="154"/>
      <c r="W15" s="154"/>
      <c r="X15" s="154"/>
    </row>
    <row r="16" spans="1:26" s="3" customFormat="1" ht="15" customHeight="1" x14ac:dyDescent="0.25">
      <c r="A16" s="334" t="s">
        <v>4</v>
      </c>
      <c r="B16" s="334"/>
      <c r="C16" s="334"/>
      <c r="D16" s="334"/>
      <c r="E16" s="334"/>
      <c r="F16" s="334"/>
      <c r="G16" s="334"/>
      <c r="H16" s="334"/>
      <c r="I16" s="334"/>
      <c r="J16" s="334"/>
      <c r="K16" s="334"/>
      <c r="L16" s="334"/>
      <c r="M16" s="334"/>
      <c r="N16" s="141"/>
      <c r="O16" s="141"/>
      <c r="P16" s="141"/>
      <c r="Q16" s="141"/>
      <c r="R16" s="141"/>
      <c r="S16" s="141"/>
      <c r="T16" s="141"/>
      <c r="U16" s="141"/>
      <c r="V16" s="141"/>
      <c r="W16" s="141"/>
      <c r="X16" s="141"/>
    </row>
    <row r="17" spans="1:24" s="3" customFormat="1" ht="15" customHeight="1" x14ac:dyDescent="0.25">
      <c r="A17" s="337"/>
      <c r="B17" s="337"/>
      <c r="C17" s="337"/>
      <c r="D17" s="337"/>
      <c r="E17" s="337"/>
      <c r="F17" s="337"/>
      <c r="G17" s="337"/>
      <c r="H17" s="337"/>
      <c r="I17" s="337"/>
      <c r="J17" s="337"/>
      <c r="K17" s="337"/>
      <c r="L17" s="337"/>
      <c r="M17" s="337"/>
      <c r="N17" s="269"/>
      <c r="O17" s="269"/>
      <c r="P17" s="269"/>
      <c r="Q17" s="269"/>
      <c r="R17" s="269"/>
      <c r="S17" s="269"/>
      <c r="T17" s="269"/>
      <c r="U17" s="269"/>
    </row>
    <row r="18" spans="1:24" s="3" customFormat="1" ht="91.5" customHeight="1" x14ac:dyDescent="0.25">
      <c r="A18" s="370" t="s">
        <v>491</v>
      </c>
      <c r="B18" s="370"/>
      <c r="C18" s="370"/>
      <c r="D18" s="370"/>
      <c r="E18" s="370"/>
      <c r="F18" s="370"/>
      <c r="G18" s="370"/>
      <c r="H18" s="370"/>
      <c r="I18" s="370"/>
      <c r="J18" s="370"/>
      <c r="K18" s="370"/>
      <c r="L18" s="370"/>
      <c r="M18" s="370"/>
      <c r="N18" s="6"/>
      <c r="O18" s="6"/>
      <c r="P18" s="6"/>
      <c r="Q18" s="6"/>
      <c r="R18" s="6"/>
      <c r="S18" s="6"/>
      <c r="T18" s="6"/>
      <c r="U18" s="6"/>
      <c r="V18" s="6"/>
      <c r="W18" s="6"/>
      <c r="X18" s="6"/>
    </row>
    <row r="19" spans="1:24" s="3" customFormat="1" ht="78" customHeight="1" x14ac:dyDescent="0.25">
      <c r="A19" s="371" t="s">
        <v>3</v>
      </c>
      <c r="B19" s="371" t="s">
        <v>82</v>
      </c>
      <c r="C19" s="371" t="s">
        <v>81</v>
      </c>
      <c r="D19" s="371" t="s">
        <v>73</v>
      </c>
      <c r="E19" s="372" t="s">
        <v>80</v>
      </c>
      <c r="F19" s="373"/>
      <c r="G19" s="373"/>
      <c r="H19" s="373"/>
      <c r="I19" s="374"/>
      <c r="J19" s="371" t="s">
        <v>79</v>
      </c>
      <c r="K19" s="371"/>
      <c r="L19" s="371"/>
      <c r="M19" s="371"/>
      <c r="N19" s="269"/>
      <c r="O19" s="269"/>
      <c r="P19" s="269"/>
      <c r="Q19" s="269"/>
      <c r="R19" s="269"/>
      <c r="S19" s="269"/>
      <c r="T19" s="269"/>
      <c r="U19" s="269"/>
    </row>
    <row r="20" spans="1:24" s="3" customFormat="1" ht="51" customHeight="1" x14ac:dyDescent="0.25">
      <c r="A20" s="371"/>
      <c r="B20" s="371"/>
      <c r="C20" s="371"/>
      <c r="D20" s="371"/>
      <c r="E20" s="277" t="s">
        <v>78</v>
      </c>
      <c r="F20" s="277" t="s">
        <v>77</v>
      </c>
      <c r="G20" s="277" t="s">
        <v>76</v>
      </c>
      <c r="H20" s="277" t="s">
        <v>75</v>
      </c>
      <c r="I20" s="277" t="s">
        <v>74</v>
      </c>
      <c r="J20" s="277">
        <v>2020</v>
      </c>
      <c r="K20" s="277">
        <v>2021</v>
      </c>
      <c r="L20" s="277">
        <v>2022</v>
      </c>
      <c r="M20" s="277">
        <v>2023</v>
      </c>
      <c r="N20" s="27"/>
      <c r="O20" s="27"/>
      <c r="P20" s="27"/>
      <c r="Q20" s="27"/>
      <c r="R20" s="27"/>
      <c r="S20" s="27"/>
      <c r="T20" s="27"/>
      <c r="U20" s="27"/>
      <c r="V20" s="26"/>
      <c r="W20" s="26"/>
      <c r="X20" s="26"/>
    </row>
    <row r="21" spans="1:24" s="3" customFormat="1" ht="16.5" customHeight="1" x14ac:dyDescent="0.25">
      <c r="A21" s="278">
        <v>1</v>
      </c>
      <c r="B21" s="279">
        <v>2</v>
      </c>
      <c r="C21" s="278">
        <v>3</v>
      </c>
      <c r="D21" s="279">
        <v>4</v>
      </c>
      <c r="E21" s="278">
        <v>5</v>
      </c>
      <c r="F21" s="279">
        <v>6</v>
      </c>
      <c r="G21" s="278">
        <v>7</v>
      </c>
      <c r="H21" s="279">
        <v>8</v>
      </c>
      <c r="I21" s="278">
        <v>9</v>
      </c>
      <c r="J21" s="279">
        <v>10</v>
      </c>
      <c r="K21" s="278">
        <v>11</v>
      </c>
      <c r="L21" s="279">
        <v>12</v>
      </c>
      <c r="M21" s="278">
        <v>13</v>
      </c>
      <c r="N21" s="27"/>
      <c r="O21" s="27"/>
      <c r="P21" s="27"/>
      <c r="Q21" s="27"/>
      <c r="R21" s="27"/>
      <c r="S21" s="27"/>
      <c r="T21" s="27"/>
      <c r="U21" s="27"/>
      <c r="V21" s="26"/>
      <c r="W21" s="26"/>
      <c r="X21" s="26"/>
    </row>
    <row r="22" spans="1:24" s="3" customFormat="1" ht="33" customHeight="1" x14ac:dyDescent="0.25">
      <c r="A22" s="280" t="s">
        <v>62</v>
      </c>
      <c r="B22" s="281" t="s">
        <v>574</v>
      </c>
      <c r="C22" s="282">
        <v>0</v>
      </c>
      <c r="D22" s="282">
        <v>0</v>
      </c>
      <c r="E22" s="282">
        <v>0</v>
      </c>
      <c r="F22" s="282">
        <v>0</v>
      </c>
      <c r="G22" s="282">
        <v>0</v>
      </c>
      <c r="H22" s="282">
        <v>0</v>
      </c>
      <c r="I22" s="282">
        <v>0</v>
      </c>
      <c r="J22" s="276">
        <v>0</v>
      </c>
      <c r="K22" s="276">
        <v>0</v>
      </c>
      <c r="L22" s="283">
        <v>0</v>
      </c>
      <c r="M22" s="283">
        <v>0</v>
      </c>
      <c r="N22" s="27"/>
      <c r="O22" s="27"/>
      <c r="P22" s="27"/>
      <c r="Q22" s="27"/>
      <c r="R22" s="27"/>
      <c r="S22" s="27"/>
      <c r="T22" s="26"/>
      <c r="U22" s="26"/>
      <c r="V22" s="26"/>
      <c r="W22" s="26"/>
      <c r="X22" s="26"/>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73"/>
  <sheetViews>
    <sheetView topLeftCell="A10" zoomScale="80" zoomScaleNormal="80" workbookViewId="0">
      <selection activeCell="C25" sqref="C25"/>
    </sheetView>
  </sheetViews>
  <sheetFormatPr defaultColWidth="9.109375" defaultRowHeight="15.6" x14ac:dyDescent="0.25"/>
  <cols>
    <col min="1" max="1" width="61.6640625" style="159" customWidth="1"/>
    <col min="2" max="2" width="18.5546875" style="155" customWidth="1"/>
    <col min="3" max="13" width="16.88671875" style="155" customWidth="1"/>
    <col min="14" max="218" width="9.109375" style="156"/>
    <col min="219" max="219" width="61.6640625" style="156" customWidth="1"/>
    <col min="220" max="220" width="18.5546875" style="156" customWidth="1"/>
    <col min="221" max="260" width="16.88671875" style="156" customWidth="1"/>
    <col min="261" max="262" width="18.5546875" style="156" customWidth="1"/>
    <col min="263" max="263" width="21.6640625" style="156" customWidth="1"/>
    <col min="264" max="474" width="9.109375" style="156"/>
    <col min="475" max="475" width="61.6640625" style="156" customWidth="1"/>
    <col min="476" max="476" width="18.5546875" style="156" customWidth="1"/>
    <col min="477" max="516" width="16.88671875" style="156" customWidth="1"/>
    <col min="517" max="518" width="18.5546875" style="156" customWidth="1"/>
    <col min="519" max="519" width="21.6640625" style="156" customWidth="1"/>
    <col min="520" max="730" width="9.109375" style="156"/>
    <col min="731" max="731" width="61.6640625" style="156" customWidth="1"/>
    <col min="732" max="732" width="18.5546875" style="156" customWidth="1"/>
    <col min="733" max="772" width="16.88671875" style="156" customWidth="1"/>
    <col min="773" max="774" width="18.5546875" style="156" customWidth="1"/>
    <col min="775" max="775" width="21.6640625" style="156" customWidth="1"/>
    <col min="776" max="986" width="9.109375" style="156"/>
    <col min="987" max="987" width="61.6640625" style="156" customWidth="1"/>
    <col min="988" max="988" width="18.5546875" style="156" customWidth="1"/>
    <col min="989" max="1028" width="16.88671875" style="156" customWidth="1"/>
    <col min="1029" max="1030" width="18.5546875" style="156" customWidth="1"/>
    <col min="1031" max="1031" width="21.6640625" style="156" customWidth="1"/>
    <col min="1032" max="1242" width="9.109375" style="156"/>
    <col min="1243" max="1243" width="61.6640625" style="156" customWidth="1"/>
    <col min="1244" max="1244" width="18.5546875" style="156" customWidth="1"/>
    <col min="1245" max="1284" width="16.88671875" style="156" customWidth="1"/>
    <col min="1285" max="1286" width="18.5546875" style="156" customWidth="1"/>
    <col min="1287" max="1287" width="21.6640625" style="156" customWidth="1"/>
    <col min="1288" max="1498" width="9.109375" style="156"/>
    <col min="1499" max="1499" width="61.6640625" style="156" customWidth="1"/>
    <col min="1500" max="1500" width="18.5546875" style="156" customWidth="1"/>
    <col min="1501" max="1540" width="16.88671875" style="156" customWidth="1"/>
    <col min="1541" max="1542" width="18.5546875" style="156" customWidth="1"/>
    <col min="1543" max="1543" width="21.6640625" style="156" customWidth="1"/>
    <col min="1544" max="1754" width="9.109375" style="156"/>
    <col min="1755" max="1755" width="61.6640625" style="156" customWidth="1"/>
    <col min="1756" max="1756" width="18.5546875" style="156" customWidth="1"/>
    <col min="1757" max="1796" width="16.88671875" style="156" customWidth="1"/>
    <col min="1797" max="1798" width="18.5546875" style="156" customWidth="1"/>
    <col min="1799" max="1799" width="21.6640625" style="156" customWidth="1"/>
    <col min="1800" max="2010" width="9.109375" style="156"/>
    <col min="2011" max="2011" width="61.6640625" style="156" customWidth="1"/>
    <col min="2012" max="2012" width="18.5546875" style="156" customWidth="1"/>
    <col min="2013" max="2052" width="16.88671875" style="156" customWidth="1"/>
    <col min="2053" max="2054" width="18.5546875" style="156" customWidth="1"/>
    <col min="2055" max="2055" width="21.6640625" style="156" customWidth="1"/>
    <col min="2056" max="2266" width="9.109375" style="156"/>
    <col min="2267" max="2267" width="61.6640625" style="156" customWidth="1"/>
    <col min="2268" max="2268" width="18.5546875" style="156" customWidth="1"/>
    <col min="2269" max="2308" width="16.88671875" style="156" customWidth="1"/>
    <col min="2309" max="2310" width="18.5546875" style="156" customWidth="1"/>
    <col min="2311" max="2311" width="21.6640625" style="156" customWidth="1"/>
    <col min="2312" max="2522" width="9.109375" style="156"/>
    <col min="2523" max="2523" width="61.6640625" style="156" customWidth="1"/>
    <col min="2524" max="2524" width="18.5546875" style="156" customWidth="1"/>
    <col min="2525" max="2564" width="16.88671875" style="156" customWidth="1"/>
    <col min="2565" max="2566" width="18.5546875" style="156" customWidth="1"/>
    <col min="2567" max="2567" width="21.6640625" style="156" customWidth="1"/>
    <col min="2568" max="2778" width="9.109375" style="156"/>
    <col min="2779" max="2779" width="61.6640625" style="156" customWidth="1"/>
    <col min="2780" max="2780" width="18.5546875" style="156" customWidth="1"/>
    <col min="2781" max="2820" width="16.88671875" style="156" customWidth="1"/>
    <col min="2821" max="2822" width="18.5546875" style="156" customWidth="1"/>
    <col min="2823" max="2823" width="21.6640625" style="156" customWidth="1"/>
    <col min="2824" max="3034" width="9.109375" style="156"/>
    <col min="3035" max="3035" width="61.6640625" style="156" customWidth="1"/>
    <col min="3036" max="3036" width="18.5546875" style="156" customWidth="1"/>
    <col min="3037" max="3076" width="16.88671875" style="156" customWidth="1"/>
    <col min="3077" max="3078" width="18.5546875" style="156" customWidth="1"/>
    <col min="3079" max="3079" width="21.6640625" style="156" customWidth="1"/>
    <col min="3080" max="3290" width="9.109375" style="156"/>
    <col min="3291" max="3291" width="61.6640625" style="156" customWidth="1"/>
    <col min="3292" max="3292" width="18.5546875" style="156" customWidth="1"/>
    <col min="3293" max="3332" width="16.88671875" style="156" customWidth="1"/>
    <col min="3333" max="3334" width="18.5546875" style="156" customWidth="1"/>
    <col min="3335" max="3335" width="21.6640625" style="156" customWidth="1"/>
    <col min="3336" max="3546" width="9.109375" style="156"/>
    <col min="3547" max="3547" width="61.6640625" style="156" customWidth="1"/>
    <col min="3548" max="3548" width="18.5546875" style="156" customWidth="1"/>
    <col min="3549" max="3588" width="16.88671875" style="156" customWidth="1"/>
    <col min="3589" max="3590" width="18.5546875" style="156" customWidth="1"/>
    <col min="3591" max="3591" width="21.6640625" style="156" customWidth="1"/>
    <col min="3592" max="3802" width="9.109375" style="156"/>
    <col min="3803" max="3803" width="61.6640625" style="156" customWidth="1"/>
    <col min="3804" max="3804" width="18.5546875" style="156" customWidth="1"/>
    <col min="3805" max="3844" width="16.88671875" style="156" customWidth="1"/>
    <col min="3845" max="3846" width="18.5546875" style="156" customWidth="1"/>
    <col min="3847" max="3847" width="21.6640625" style="156" customWidth="1"/>
    <col min="3848" max="4058" width="9.109375" style="156"/>
    <col min="4059" max="4059" width="61.6640625" style="156" customWidth="1"/>
    <col min="4060" max="4060" width="18.5546875" style="156" customWidth="1"/>
    <col min="4061" max="4100" width="16.88671875" style="156" customWidth="1"/>
    <col min="4101" max="4102" width="18.5546875" style="156" customWidth="1"/>
    <col min="4103" max="4103" width="21.6640625" style="156" customWidth="1"/>
    <col min="4104" max="4314" width="9.109375" style="156"/>
    <col min="4315" max="4315" width="61.6640625" style="156" customWidth="1"/>
    <col min="4316" max="4316" width="18.5546875" style="156" customWidth="1"/>
    <col min="4317" max="4356" width="16.88671875" style="156" customWidth="1"/>
    <col min="4357" max="4358" width="18.5546875" style="156" customWidth="1"/>
    <col min="4359" max="4359" width="21.6640625" style="156" customWidth="1"/>
    <col min="4360" max="4570" width="9.109375" style="156"/>
    <col min="4571" max="4571" width="61.6640625" style="156" customWidth="1"/>
    <col min="4572" max="4572" width="18.5546875" style="156" customWidth="1"/>
    <col min="4573" max="4612" width="16.88671875" style="156" customWidth="1"/>
    <col min="4613" max="4614" width="18.5546875" style="156" customWidth="1"/>
    <col min="4615" max="4615" width="21.6640625" style="156" customWidth="1"/>
    <col min="4616" max="4826" width="9.109375" style="156"/>
    <col min="4827" max="4827" width="61.6640625" style="156" customWidth="1"/>
    <col min="4828" max="4828" width="18.5546875" style="156" customWidth="1"/>
    <col min="4829" max="4868" width="16.88671875" style="156" customWidth="1"/>
    <col min="4869" max="4870" width="18.5546875" style="156" customWidth="1"/>
    <col min="4871" max="4871" width="21.6640625" style="156" customWidth="1"/>
    <col min="4872" max="5082" width="9.109375" style="156"/>
    <col min="5083" max="5083" width="61.6640625" style="156" customWidth="1"/>
    <col min="5084" max="5084" width="18.5546875" style="156" customWidth="1"/>
    <col min="5085" max="5124" width="16.88671875" style="156" customWidth="1"/>
    <col min="5125" max="5126" width="18.5546875" style="156" customWidth="1"/>
    <col min="5127" max="5127" width="21.6640625" style="156" customWidth="1"/>
    <col min="5128" max="5338" width="9.109375" style="156"/>
    <col min="5339" max="5339" width="61.6640625" style="156" customWidth="1"/>
    <col min="5340" max="5340" width="18.5546875" style="156" customWidth="1"/>
    <col min="5341" max="5380" width="16.88671875" style="156" customWidth="1"/>
    <col min="5381" max="5382" width="18.5546875" style="156" customWidth="1"/>
    <col min="5383" max="5383" width="21.6640625" style="156" customWidth="1"/>
    <col min="5384" max="5594" width="9.109375" style="156"/>
    <col min="5595" max="5595" width="61.6640625" style="156" customWidth="1"/>
    <col min="5596" max="5596" width="18.5546875" style="156" customWidth="1"/>
    <col min="5597" max="5636" width="16.88671875" style="156" customWidth="1"/>
    <col min="5637" max="5638" width="18.5546875" style="156" customWidth="1"/>
    <col min="5639" max="5639" width="21.6640625" style="156" customWidth="1"/>
    <col min="5640" max="5850" width="9.109375" style="156"/>
    <col min="5851" max="5851" width="61.6640625" style="156" customWidth="1"/>
    <col min="5852" max="5852" width="18.5546875" style="156" customWidth="1"/>
    <col min="5853" max="5892" width="16.88671875" style="156" customWidth="1"/>
    <col min="5893" max="5894" width="18.5546875" style="156" customWidth="1"/>
    <col min="5895" max="5895" width="21.6640625" style="156" customWidth="1"/>
    <col min="5896" max="6106" width="9.109375" style="156"/>
    <col min="6107" max="6107" width="61.6640625" style="156" customWidth="1"/>
    <col min="6108" max="6108" width="18.5546875" style="156" customWidth="1"/>
    <col min="6109" max="6148" width="16.88671875" style="156" customWidth="1"/>
    <col min="6149" max="6150" width="18.5546875" style="156" customWidth="1"/>
    <col min="6151" max="6151" width="21.6640625" style="156" customWidth="1"/>
    <col min="6152" max="6362" width="9.109375" style="156"/>
    <col min="6363" max="6363" width="61.6640625" style="156" customWidth="1"/>
    <col min="6364" max="6364" width="18.5546875" style="156" customWidth="1"/>
    <col min="6365" max="6404" width="16.88671875" style="156" customWidth="1"/>
    <col min="6405" max="6406" width="18.5546875" style="156" customWidth="1"/>
    <col min="6407" max="6407" width="21.6640625" style="156" customWidth="1"/>
    <col min="6408" max="6618" width="9.109375" style="156"/>
    <col min="6619" max="6619" width="61.6640625" style="156" customWidth="1"/>
    <col min="6620" max="6620" width="18.5546875" style="156" customWidth="1"/>
    <col min="6621" max="6660" width="16.88671875" style="156" customWidth="1"/>
    <col min="6661" max="6662" width="18.5546875" style="156" customWidth="1"/>
    <col min="6663" max="6663" width="21.6640625" style="156" customWidth="1"/>
    <col min="6664" max="6874" width="9.109375" style="156"/>
    <col min="6875" max="6875" width="61.6640625" style="156" customWidth="1"/>
    <col min="6876" max="6876" width="18.5546875" style="156" customWidth="1"/>
    <col min="6877" max="6916" width="16.88671875" style="156" customWidth="1"/>
    <col min="6917" max="6918" width="18.5546875" style="156" customWidth="1"/>
    <col min="6919" max="6919" width="21.6640625" style="156" customWidth="1"/>
    <col min="6920" max="7130" width="9.109375" style="156"/>
    <col min="7131" max="7131" width="61.6640625" style="156" customWidth="1"/>
    <col min="7132" max="7132" width="18.5546875" style="156" customWidth="1"/>
    <col min="7133" max="7172" width="16.88671875" style="156" customWidth="1"/>
    <col min="7173" max="7174" width="18.5546875" style="156" customWidth="1"/>
    <col min="7175" max="7175" width="21.6640625" style="156" customWidth="1"/>
    <col min="7176" max="7386" width="9.109375" style="156"/>
    <col min="7387" max="7387" width="61.6640625" style="156" customWidth="1"/>
    <col min="7388" max="7388" width="18.5546875" style="156" customWidth="1"/>
    <col min="7389" max="7428" width="16.88671875" style="156" customWidth="1"/>
    <col min="7429" max="7430" width="18.5546875" style="156" customWidth="1"/>
    <col min="7431" max="7431" width="21.6640625" style="156" customWidth="1"/>
    <col min="7432" max="7642" width="9.109375" style="156"/>
    <col min="7643" max="7643" width="61.6640625" style="156" customWidth="1"/>
    <col min="7644" max="7644" width="18.5546875" style="156" customWidth="1"/>
    <col min="7645" max="7684" width="16.88671875" style="156" customWidth="1"/>
    <col min="7685" max="7686" width="18.5546875" style="156" customWidth="1"/>
    <col min="7687" max="7687" width="21.6640625" style="156" customWidth="1"/>
    <col min="7688" max="7898" width="9.109375" style="156"/>
    <col min="7899" max="7899" width="61.6640625" style="156" customWidth="1"/>
    <col min="7900" max="7900" width="18.5546875" style="156" customWidth="1"/>
    <col min="7901" max="7940" width="16.88671875" style="156" customWidth="1"/>
    <col min="7941" max="7942" width="18.5546875" style="156" customWidth="1"/>
    <col min="7943" max="7943" width="21.6640625" style="156" customWidth="1"/>
    <col min="7944" max="8154" width="9.109375" style="156"/>
    <col min="8155" max="8155" width="61.6640625" style="156" customWidth="1"/>
    <col min="8156" max="8156" width="18.5546875" style="156" customWidth="1"/>
    <col min="8157" max="8196" width="16.88671875" style="156" customWidth="1"/>
    <col min="8197" max="8198" width="18.5546875" style="156" customWidth="1"/>
    <col min="8199" max="8199" width="21.6640625" style="156" customWidth="1"/>
    <col min="8200" max="8410" width="9.109375" style="156"/>
    <col min="8411" max="8411" width="61.6640625" style="156" customWidth="1"/>
    <col min="8412" max="8412" width="18.5546875" style="156" customWidth="1"/>
    <col min="8413" max="8452" width="16.88671875" style="156" customWidth="1"/>
    <col min="8453" max="8454" width="18.5546875" style="156" customWidth="1"/>
    <col min="8455" max="8455" width="21.6640625" style="156" customWidth="1"/>
    <col min="8456" max="8666" width="9.109375" style="156"/>
    <col min="8667" max="8667" width="61.6640625" style="156" customWidth="1"/>
    <col min="8668" max="8668" width="18.5546875" style="156" customWidth="1"/>
    <col min="8669" max="8708" width="16.88671875" style="156" customWidth="1"/>
    <col min="8709" max="8710" width="18.5546875" style="156" customWidth="1"/>
    <col min="8711" max="8711" width="21.6640625" style="156" customWidth="1"/>
    <col min="8712" max="8922" width="9.109375" style="156"/>
    <col min="8923" max="8923" width="61.6640625" style="156" customWidth="1"/>
    <col min="8924" max="8924" width="18.5546875" style="156" customWidth="1"/>
    <col min="8925" max="8964" width="16.88671875" style="156" customWidth="1"/>
    <col min="8965" max="8966" width="18.5546875" style="156" customWidth="1"/>
    <col min="8967" max="8967" width="21.6640625" style="156" customWidth="1"/>
    <col min="8968" max="9178" width="9.109375" style="156"/>
    <col min="9179" max="9179" width="61.6640625" style="156" customWidth="1"/>
    <col min="9180" max="9180" width="18.5546875" style="156" customWidth="1"/>
    <col min="9181" max="9220" width="16.88671875" style="156" customWidth="1"/>
    <col min="9221" max="9222" width="18.5546875" style="156" customWidth="1"/>
    <col min="9223" max="9223" width="21.6640625" style="156" customWidth="1"/>
    <col min="9224" max="9434" width="9.109375" style="156"/>
    <col min="9435" max="9435" width="61.6640625" style="156" customWidth="1"/>
    <col min="9436" max="9436" width="18.5546875" style="156" customWidth="1"/>
    <col min="9437" max="9476" width="16.88671875" style="156" customWidth="1"/>
    <col min="9477" max="9478" width="18.5546875" style="156" customWidth="1"/>
    <col min="9479" max="9479" width="21.6640625" style="156" customWidth="1"/>
    <col min="9480" max="9690" width="9.109375" style="156"/>
    <col min="9691" max="9691" width="61.6640625" style="156" customWidth="1"/>
    <col min="9692" max="9692" width="18.5546875" style="156" customWidth="1"/>
    <col min="9693" max="9732" width="16.88671875" style="156" customWidth="1"/>
    <col min="9733" max="9734" width="18.5546875" style="156" customWidth="1"/>
    <col min="9735" max="9735" width="21.6640625" style="156" customWidth="1"/>
    <col min="9736" max="9946" width="9.109375" style="156"/>
    <col min="9947" max="9947" width="61.6640625" style="156" customWidth="1"/>
    <col min="9948" max="9948" width="18.5546875" style="156" customWidth="1"/>
    <col min="9949" max="9988" width="16.88671875" style="156" customWidth="1"/>
    <col min="9989" max="9990" width="18.5546875" style="156" customWidth="1"/>
    <col min="9991" max="9991" width="21.6640625" style="156" customWidth="1"/>
    <col min="9992" max="10202" width="9.109375" style="156"/>
    <col min="10203" max="10203" width="61.6640625" style="156" customWidth="1"/>
    <col min="10204" max="10204" width="18.5546875" style="156" customWidth="1"/>
    <col min="10205" max="10244" width="16.88671875" style="156" customWidth="1"/>
    <col min="10245" max="10246" width="18.5546875" style="156" customWidth="1"/>
    <col min="10247" max="10247" width="21.6640625" style="156" customWidth="1"/>
    <col min="10248" max="10458" width="9.109375" style="156"/>
    <col min="10459" max="10459" width="61.6640625" style="156" customWidth="1"/>
    <col min="10460" max="10460" width="18.5546875" style="156" customWidth="1"/>
    <col min="10461" max="10500" width="16.88671875" style="156" customWidth="1"/>
    <col min="10501" max="10502" width="18.5546875" style="156" customWidth="1"/>
    <col min="10503" max="10503" width="21.6640625" style="156" customWidth="1"/>
    <col min="10504" max="10714" width="9.109375" style="156"/>
    <col min="10715" max="10715" width="61.6640625" style="156" customWidth="1"/>
    <col min="10716" max="10716" width="18.5546875" style="156" customWidth="1"/>
    <col min="10717" max="10756" width="16.88671875" style="156" customWidth="1"/>
    <col min="10757" max="10758" width="18.5546875" style="156" customWidth="1"/>
    <col min="10759" max="10759" width="21.6640625" style="156" customWidth="1"/>
    <col min="10760" max="10970" width="9.109375" style="156"/>
    <col min="10971" max="10971" width="61.6640625" style="156" customWidth="1"/>
    <col min="10972" max="10972" width="18.5546875" style="156" customWidth="1"/>
    <col min="10973" max="11012" width="16.88671875" style="156" customWidth="1"/>
    <col min="11013" max="11014" width="18.5546875" style="156" customWidth="1"/>
    <col min="11015" max="11015" width="21.6640625" style="156" customWidth="1"/>
    <col min="11016" max="11226" width="9.109375" style="156"/>
    <col min="11227" max="11227" width="61.6640625" style="156" customWidth="1"/>
    <col min="11228" max="11228" width="18.5546875" style="156" customWidth="1"/>
    <col min="11229" max="11268" width="16.88671875" style="156" customWidth="1"/>
    <col min="11269" max="11270" width="18.5546875" style="156" customWidth="1"/>
    <col min="11271" max="11271" width="21.6640625" style="156" customWidth="1"/>
    <col min="11272" max="11482" width="9.109375" style="156"/>
    <col min="11483" max="11483" width="61.6640625" style="156" customWidth="1"/>
    <col min="11484" max="11484" width="18.5546875" style="156" customWidth="1"/>
    <col min="11485" max="11524" width="16.88671875" style="156" customWidth="1"/>
    <col min="11525" max="11526" width="18.5546875" style="156" customWidth="1"/>
    <col min="11527" max="11527" width="21.6640625" style="156" customWidth="1"/>
    <col min="11528" max="11738" width="9.109375" style="156"/>
    <col min="11739" max="11739" width="61.6640625" style="156" customWidth="1"/>
    <col min="11740" max="11740" width="18.5546875" style="156" customWidth="1"/>
    <col min="11741" max="11780" width="16.88671875" style="156" customWidth="1"/>
    <col min="11781" max="11782" width="18.5546875" style="156" customWidth="1"/>
    <col min="11783" max="11783" width="21.6640625" style="156" customWidth="1"/>
    <col min="11784" max="11994" width="9.109375" style="156"/>
    <col min="11995" max="11995" width="61.6640625" style="156" customWidth="1"/>
    <col min="11996" max="11996" width="18.5546875" style="156" customWidth="1"/>
    <col min="11997" max="12036" width="16.88671875" style="156" customWidth="1"/>
    <col min="12037" max="12038" width="18.5546875" style="156" customWidth="1"/>
    <col min="12039" max="12039" width="21.6640625" style="156" customWidth="1"/>
    <col min="12040" max="12250" width="9.109375" style="156"/>
    <col min="12251" max="12251" width="61.6640625" style="156" customWidth="1"/>
    <col min="12252" max="12252" width="18.5546875" style="156" customWidth="1"/>
    <col min="12253" max="12292" width="16.88671875" style="156" customWidth="1"/>
    <col min="12293" max="12294" width="18.5546875" style="156" customWidth="1"/>
    <col min="12295" max="12295" width="21.6640625" style="156" customWidth="1"/>
    <col min="12296" max="12506" width="9.109375" style="156"/>
    <col min="12507" max="12507" width="61.6640625" style="156" customWidth="1"/>
    <col min="12508" max="12508" width="18.5546875" style="156" customWidth="1"/>
    <col min="12509" max="12548" width="16.88671875" style="156" customWidth="1"/>
    <col min="12549" max="12550" width="18.5546875" style="156" customWidth="1"/>
    <col min="12551" max="12551" width="21.6640625" style="156" customWidth="1"/>
    <col min="12552" max="12762" width="9.109375" style="156"/>
    <col min="12763" max="12763" width="61.6640625" style="156" customWidth="1"/>
    <col min="12764" max="12764" width="18.5546875" style="156" customWidth="1"/>
    <col min="12765" max="12804" width="16.88671875" style="156" customWidth="1"/>
    <col min="12805" max="12806" width="18.5546875" style="156" customWidth="1"/>
    <col min="12807" max="12807" width="21.6640625" style="156" customWidth="1"/>
    <col min="12808" max="13018" width="9.109375" style="156"/>
    <col min="13019" max="13019" width="61.6640625" style="156" customWidth="1"/>
    <col min="13020" max="13020" width="18.5546875" style="156" customWidth="1"/>
    <col min="13021" max="13060" width="16.88671875" style="156" customWidth="1"/>
    <col min="13061" max="13062" width="18.5546875" style="156" customWidth="1"/>
    <col min="13063" max="13063" width="21.6640625" style="156" customWidth="1"/>
    <col min="13064" max="13274" width="9.109375" style="156"/>
    <col min="13275" max="13275" width="61.6640625" style="156" customWidth="1"/>
    <col min="13276" max="13276" width="18.5546875" style="156" customWidth="1"/>
    <col min="13277" max="13316" width="16.88671875" style="156" customWidth="1"/>
    <col min="13317" max="13318" width="18.5546875" style="156" customWidth="1"/>
    <col min="13319" max="13319" width="21.6640625" style="156" customWidth="1"/>
    <col min="13320" max="13530" width="9.109375" style="156"/>
    <col min="13531" max="13531" width="61.6640625" style="156" customWidth="1"/>
    <col min="13532" max="13532" width="18.5546875" style="156" customWidth="1"/>
    <col min="13533" max="13572" width="16.88671875" style="156" customWidth="1"/>
    <col min="13573" max="13574" width="18.5546875" style="156" customWidth="1"/>
    <col min="13575" max="13575" width="21.6640625" style="156" customWidth="1"/>
    <col min="13576" max="13786" width="9.109375" style="156"/>
    <col min="13787" max="13787" width="61.6640625" style="156" customWidth="1"/>
    <col min="13788" max="13788" width="18.5546875" style="156" customWidth="1"/>
    <col min="13789" max="13828" width="16.88671875" style="156" customWidth="1"/>
    <col min="13829" max="13830" width="18.5546875" style="156" customWidth="1"/>
    <col min="13831" max="13831" width="21.6640625" style="156" customWidth="1"/>
    <col min="13832" max="14042" width="9.109375" style="156"/>
    <col min="14043" max="14043" width="61.6640625" style="156" customWidth="1"/>
    <col min="14044" max="14044" width="18.5546875" style="156" customWidth="1"/>
    <col min="14045" max="14084" width="16.88671875" style="156" customWidth="1"/>
    <col min="14085" max="14086" width="18.5546875" style="156" customWidth="1"/>
    <col min="14087" max="14087" width="21.6640625" style="156" customWidth="1"/>
    <col min="14088" max="14298" width="9.109375" style="156"/>
    <col min="14299" max="14299" width="61.6640625" style="156" customWidth="1"/>
    <col min="14300" max="14300" width="18.5546875" style="156" customWidth="1"/>
    <col min="14301" max="14340" width="16.88671875" style="156" customWidth="1"/>
    <col min="14341" max="14342" width="18.5546875" style="156" customWidth="1"/>
    <col min="14343" max="14343" width="21.6640625" style="156" customWidth="1"/>
    <col min="14344" max="14554" width="9.109375" style="156"/>
    <col min="14555" max="14555" width="61.6640625" style="156" customWidth="1"/>
    <col min="14556" max="14556" width="18.5546875" style="156" customWidth="1"/>
    <col min="14557" max="14596" width="16.88671875" style="156" customWidth="1"/>
    <col min="14597" max="14598" width="18.5546875" style="156" customWidth="1"/>
    <col min="14599" max="14599" width="21.6640625" style="156" customWidth="1"/>
    <col min="14600" max="14810" width="9.109375" style="156"/>
    <col min="14811" max="14811" width="61.6640625" style="156" customWidth="1"/>
    <col min="14812" max="14812" width="18.5546875" style="156" customWidth="1"/>
    <col min="14813" max="14852" width="16.88671875" style="156" customWidth="1"/>
    <col min="14853" max="14854" width="18.5546875" style="156" customWidth="1"/>
    <col min="14855" max="14855" width="21.6640625" style="156" customWidth="1"/>
    <col min="14856" max="15066" width="9.109375" style="156"/>
    <col min="15067" max="15067" width="61.6640625" style="156" customWidth="1"/>
    <col min="15068" max="15068" width="18.5546875" style="156" customWidth="1"/>
    <col min="15069" max="15108" width="16.88671875" style="156" customWidth="1"/>
    <col min="15109" max="15110" width="18.5546875" style="156" customWidth="1"/>
    <col min="15111" max="15111" width="21.6640625" style="156" customWidth="1"/>
    <col min="15112" max="15322" width="9.109375" style="156"/>
    <col min="15323" max="15323" width="61.6640625" style="156" customWidth="1"/>
    <col min="15324" max="15324" width="18.5546875" style="156" customWidth="1"/>
    <col min="15325" max="15364" width="16.88671875" style="156" customWidth="1"/>
    <col min="15365" max="15366" width="18.5546875" style="156" customWidth="1"/>
    <col min="15367" max="15367" width="21.6640625" style="156" customWidth="1"/>
    <col min="15368" max="15578" width="9.109375" style="156"/>
    <col min="15579" max="15579" width="61.6640625" style="156" customWidth="1"/>
    <col min="15580" max="15580" width="18.5546875" style="156" customWidth="1"/>
    <col min="15581" max="15620" width="16.88671875" style="156" customWidth="1"/>
    <col min="15621" max="15622" width="18.5546875" style="156" customWidth="1"/>
    <col min="15623" max="15623" width="21.6640625" style="156" customWidth="1"/>
    <col min="15624" max="15834" width="9.109375" style="156"/>
    <col min="15835" max="15835" width="61.6640625" style="156" customWidth="1"/>
    <col min="15836" max="15836" width="18.5546875" style="156" customWidth="1"/>
    <col min="15837" max="15876" width="16.88671875" style="156" customWidth="1"/>
    <col min="15877" max="15878" width="18.5546875" style="156" customWidth="1"/>
    <col min="15879" max="15879" width="21.6640625" style="156" customWidth="1"/>
    <col min="15880" max="16090" width="9.109375" style="156"/>
    <col min="16091" max="16091" width="61.6640625" style="156" customWidth="1"/>
    <col min="16092" max="16092" width="18.5546875" style="156" customWidth="1"/>
    <col min="16093" max="16132" width="16.88671875" style="156" customWidth="1"/>
    <col min="16133" max="16134" width="18.5546875" style="156" customWidth="1"/>
    <col min="16135" max="16135" width="21.6640625" style="156" customWidth="1"/>
    <col min="16136" max="16384" width="9.109375" style="156"/>
  </cols>
  <sheetData>
    <row r="1" spans="1:13" ht="18" x14ac:dyDescent="0.25">
      <c r="A1" s="17"/>
      <c r="B1" s="11"/>
      <c r="C1" s="11"/>
      <c r="D1" s="11"/>
      <c r="G1" s="11"/>
      <c r="H1" s="34" t="s">
        <v>66</v>
      </c>
      <c r="I1" s="15"/>
      <c r="J1" s="15"/>
      <c r="K1" s="34"/>
      <c r="L1" s="11"/>
      <c r="M1" s="11"/>
    </row>
    <row r="2" spans="1:13" ht="18" x14ac:dyDescent="0.35">
      <c r="A2" s="17"/>
      <c r="B2" s="11"/>
      <c r="C2" s="11"/>
      <c r="D2" s="11"/>
      <c r="E2" s="156"/>
      <c r="F2" s="156"/>
      <c r="G2" s="11"/>
      <c r="H2" s="14" t="s">
        <v>8</v>
      </c>
      <c r="I2" s="15"/>
      <c r="J2" s="15"/>
      <c r="K2" s="14"/>
      <c r="L2" s="11"/>
      <c r="M2" s="11"/>
    </row>
    <row r="3" spans="1:13" ht="18" x14ac:dyDescent="0.35">
      <c r="A3" s="16"/>
      <c r="B3" s="11"/>
      <c r="C3" s="11"/>
      <c r="D3" s="11"/>
      <c r="E3" s="156"/>
      <c r="F3" s="156"/>
      <c r="G3" s="11"/>
      <c r="H3" s="14" t="s">
        <v>343</v>
      </c>
      <c r="I3" s="15"/>
      <c r="J3" s="15"/>
      <c r="K3" s="14"/>
      <c r="L3" s="11"/>
      <c r="M3" s="11"/>
    </row>
    <row r="4" spans="1:13" ht="18" x14ac:dyDescent="0.35">
      <c r="A4" s="16"/>
      <c r="B4" s="11"/>
      <c r="C4" s="11"/>
      <c r="D4" s="11"/>
      <c r="E4" s="11"/>
      <c r="F4" s="11"/>
      <c r="G4" s="11"/>
      <c r="H4" s="11"/>
      <c r="I4" s="15"/>
      <c r="J4" s="15"/>
      <c r="K4" s="14"/>
      <c r="L4" s="11"/>
      <c r="M4" s="11"/>
    </row>
    <row r="5" spans="1:13" x14ac:dyDescent="0.25">
      <c r="A5" s="387" t="str">
        <f>'1. паспорт местоположение'!A5:C5</f>
        <v>Год раскрытия информации: 2023 год</v>
      </c>
      <c r="B5" s="387"/>
      <c r="C5" s="387"/>
      <c r="D5" s="387"/>
      <c r="E5" s="387"/>
      <c r="F5" s="387"/>
      <c r="G5" s="387"/>
      <c r="H5" s="387"/>
      <c r="I5" s="157"/>
      <c r="J5" s="157"/>
      <c r="K5" s="157"/>
      <c r="L5" s="157"/>
      <c r="M5" s="157"/>
    </row>
    <row r="6" spans="1:13" ht="18" x14ac:dyDescent="0.35">
      <c r="A6" s="16"/>
      <c r="B6" s="11"/>
      <c r="C6" s="11"/>
      <c r="D6" s="11"/>
      <c r="E6" s="11"/>
      <c r="F6" s="11"/>
      <c r="G6" s="11"/>
      <c r="H6" s="11"/>
      <c r="I6" s="15"/>
      <c r="J6" s="15"/>
      <c r="K6" s="14"/>
      <c r="L6" s="11"/>
      <c r="M6" s="11"/>
    </row>
    <row r="7" spans="1:13" ht="17.399999999999999" x14ac:dyDescent="0.25">
      <c r="A7" s="329" t="s">
        <v>7</v>
      </c>
      <c r="B7" s="329"/>
      <c r="C7" s="329"/>
      <c r="D7" s="329"/>
      <c r="E7" s="329"/>
      <c r="F7" s="329"/>
      <c r="G7" s="329"/>
      <c r="H7" s="329"/>
      <c r="I7" s="139"/>
      <c r="J7" s="139"/>
      <c r="K7" s="139"/>
      <c r="L7" s="139"/>
      <c r="M7" s="139"/>
    </row>
    <row r="8" spans="1:13" ht="17.399999999999999" x14ac:dyDescent="0.25">
      <c r="A8" s="267"/>
      <c r="B8" s="267"/>
      <c r="C8" s="267"/>
      <c r="D8" s="267"/>
      <c r="E8" s="267"/>
      <c r="F8" s="267"/>
      <c r="G8" s="267"/>
      <c r="H8" s="267"/>
      <c r="I8" s="267"/>
      <c r="J8" s="267"/>
      <c r="K8" s="267"/>
      <c r="L8" s="139"/>
      <c r="M8" s="139"/>
    </row>
    <row r="9" spans="1:13" ht="17.399999999999999" x14ac:dyDescent="0.25">
      <c r="A9" s="354" t="str">
        <f>'1. паспорт местоположение'!A9:C9</f>
        <v>Акционерное общество "Россети Янтарь"</v>
      </c>
      <c r="B9" s="354"/>
      <c r="C9" s="354"/>
      <c r="D9" s="354"/>
      <c r="E9" s="354"/>
      <c r="F9" s="354"/>
      <c r="G9" s="354"/>
      <c r="H9" s="354"/>
      <c r="I9" s="154"/>
      <c r="J9" s="154"/>
      <c r="K9" s="154"/>
      <c r="L9" s="154"/>
      <c r="M9" s="154"/>
    </row>
    <row r="10" spans="1:13" x14ac:dyDescent="0.25">
      <c r="A10" s="334" t="s">
        <v>6</v>
      </c>
      <c r="B10" s="334"/>
      <c r="C10" s="334"/>
      <c r="D10" s="334"/>
      <c r="E10" s="334"/>
      <c r="F10" s="334"/>
      <c r="G10" s="334"/>
      <c r="H10" s="334"/>
      <c r="I10" s="141"/>
      <c r="J10" s="141"/>
      <c r="K10" s="141"/>
      <c r="L10" s="141"/>
      <c r="M10" s="141"/>
    </row>
    <row r="11" spans="1:13" ht="17.399999999999999" x14ac:dyDescent="0.25">
      <c r="A11" s="267"/>
      <c r="B11" s="267"/>
      <c r="C11" s="267"/>
      <c r="D11" s="267"/>
      <c r="E11" s="267"/>
      <c r="F11" s="267"/>
      <c r="G11" s="267"/>
      <c r="H11" s="267"/>
      <c r="I11" s="267"/>
      <c r="J11" s="267"/>
      <c r="K11" s="267"/>
      <c r="L11" s="139"/>
      <c r="M11" s="139"/>
    </row>
    <row r="12" spans="1:13" ht="17.399999999999999" x14ac:dyDescent="0.25">
      <c r="A12" s="354" t="str">
        <f>'1. паспорт местоположение'!A12:C12</f>
        <v>L_99-приб-23</v>
      </c>
      <c r="B12" s="354"/>
      <c r="C12" s="354"/>
      <c r="D12" s="354"/>
      <c r="E12" s="354"/>
      <c r="F12" s="354"/>
      <c r="G12" s="354"/>
      <c r="H12" s="354"/>
      <c r="I12" s="154"/>
      <c r="J12" s="154"/>
      <c r="K12" s="154"/>
      <c r="L12" s="154"/>
      <c r="M12" s="154"/>
    </row>
    <row r="13" spans="1:13" x14ac:dyDescent="0.25">
      <c r="A13" s="334" t="s">
        <v>5</v>
      </c>
      <c r="B13" s="334"/>
      <c r="C13" s="334"/>
      <c r="D13" s="334"/>
      <c r="E13" s="334"/>
      <c r="F13" s="334"/>
      <c r="G13" s="334"/>
      <c r="H13" s="334"/>
      <c r="I13" s="141"/>
      <c r="J13" s="141"/>
      <c r="K13" s="141"/>
      <c r="L13" s="141"/>
      <c r="M13" s="141"/>
    </row>
    <row r="14" spans="1:13" ht="18" x14ac:dyDescent="0.25">
      <c r="A14" s="268"/>
      <c r="B14" s="268"/>
      <c r="C14" s="268"/>
      <c r="D14" s="268"/>
      <c r="E14" s="268"/>
      <c r="F14" s="268"/>
      <c r="G14" s="268"/>
      <c r="H14" s="268"/>
      <c r="I14" s="268"/>
      <c r="J14" s="268"/>
      <c r="K14" s="268"/>
      <c r="L14" s="268"/>
      <c r="M14" s="268"/>
    </row>
    <row r="15" spans="1:13" ht="128.25" customHeight="1" x14ac:dyDescent="0.25">
      <c r="A15" s="388" t="str">
        <f>'1. паспорт местоположение'!A15:C15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88"/>
      <c r="C15" s="388"/>
      <c r="D15" s="388"/>
      <c r="E15" s="388"/>
      <c r="F15" s="388"/>
      <c r="G15" s="388"/>
      <c r="H15" s="388"/>
      <c r="I15" s="154"/>
      <c r="J15" s="154"/>
      <c r="K15" s="154"/>
      <c r="L15" s="154"/>
      <c r="M15" s="154"/>
    </row>
    <row r="16" spans="1:13" x14ac:dyDescent="0.25">
      <c r="A16" s="334" t="s">
        <v>4</v>
      </c>
      <c r="B16" s="334"/>
      <c r="C16" s="334"/>
      <c r="D16" s="334"/>
      <c r="E16" s="334"/>
      <c r="F16" s="334"/>
      <c r="G16" s="334"/>
      <c r="H16" s="334"/>
      <c r="I16" s="141"/>
      <c r="J16" s="141"/>
      <c r="K16" s="141"/>
      <c r="L16" s="141"/>
      <c r="M16" s="141"/>
    </row>
    <row r="17" spans="1:13" ht="18" x14ac:dyDescent="0.25">
      <c r="A17" s="269"/>
      <c r="B17" s="269"/>
      <c r="C17" s="269"/>
      <c r="D17" s="269"/>
      <c r="E17" s="269"/>
      <c r="F17" s="269"/>
      <c r="G17" s="269"/>
      <c r="H17" s="269"/>
      <c r="I17" s="269"/>
      <c r="J17" s="269"/>
      <c r="K17" s="269"/>
      <c r="L17" s="269"/>
      <c r="M17" s="269"/>
    </row>
    <row r="18" spans="1:13" ht="17.399999999999999" x14ac:dyDescent="0.25">
      <c r="A18" s="354" t="s">
        <v>492</v>
      </c>
      <c r="B18" s="354"/>
      <c r="C18" s="354"/>
      <c r="D18" s="354"/>
      <c r="E18" s="354"/>
      <c r="F18" s="354"/>
      <c r="G18" s="354"/>
      <c r="H18" s="354"/>
      <c r="I18" s="6"/>
      <c r="J18" s="6"/>
      <c r="K18" s="6"/>
      <c r="L18" s="6"/>
      <c r="M18" s="6"/>
    </row>
    <row r="19" spans="1:13" x14ac:dyDescent="0.25">
      <c r="A19" s="158"/>
    </row>
    <row r="20" spans="1:13" x14ac:dyDescent="0.25">
      <c r="A20" s="158"/>
    </row>
    <row r="21" spans="1:13" x14ac:dyDescent="0.25">
      <c r="A21" s="158"/>
    </row>
    <row r="22" spans="1:13" x14ac:dyDescent="0.25">
      <c r="A22" s="158"/>
    </row>
    <row r="23" spans="1:13" x14ac:dyDescent="0.25">
      <c r="D23" s="160"/>
    </row>
    <row r="24" spans="1:13" ht="16.2" thickBot="1" x14ac:dyDescent="0.3">
      <c r="A24" s="161" t="s">
        <v>342</v>
      </c>
      <c r="B24" s="162" t="s">
        <v>1</v>
      </c>
      <c r="D24" s="163"/>
      <c r="E24" s="164"/>
      <c r="F24" s="164"/>
      <c r="G24" s="164"/>
      <c r="H24" s="164"/>
    </row>
    <row r="25" spans="1:13" x14ac:dyDescent="0.25">
      <c r="A25" s="165" t="s">
        <v>529</v>
      </c>
      <c r="B25" s="166">
        <f>'6.2. Паспорт фин осв ввод'!C30*1000000</f>
        <v>6667394.6699999999</v>
      </c>
    </row>
    <row r="26" spans="1:13" x14ac:dyDescent="0.25">
      <c r="A26" s="167" t="s">
        <v>340</v>
      </c>
      <c r="B26" s="245">
        <v>0</v>
      </c>
    </row>
    <row r="27" spans="1:13" x14ac:dyDescent="0.25">
      <c r="A27" s="167" t="s">
        <v>338</v>
      </c>
      <c r="B27" s="245">
        <v>10</v>
      </c>
      <c r="D27" s="160" t="s">
        <v>341</v>
      </c>
    </row>
    <row r="28" spans="1:13" ht="16.2" customHeight="1" thickBot="1" x14ac:dyDescent="0.3">
      <c r="A28" s="168" t="s">
        <v>336</v>
      </c>
      <c r="B28" s="169">
        <v>1</v>
      </c>
      <c r="D28" s="376" t="s">
        <v>339</v>
      </c>
      <c r="E28" s="377"/>
      <c r="F28" s="378"/>
      <c r="G28" s="385" t="str">
        <f>IF(SUM(B89:L89)=0,"не окупается",SUM(B89:L89))</f>
        <v>не окупается</v>
      </c>
      <c r="H28" s="386"/>
    </row>
    <row r="29" spans="1:13" ht="15.6" customHeight="1" x14ac:dyDescent="0.25">
      <c r="A29" s="165" t="s">
        <v>334</v>
      </c>
      <c r="B29" s="166">
        <f>B25*0.01</f>
        <v>66673.9467</v>
      </c>
      <c r="D29" s="376" t="s">
        <v>337</v>
      </c>
      <c r="E29" s="377"/>
      <c r="F29" s="378"/>
      <c r="G29" s="385" t="str">
        <f>IF(SUM(B90:L90)=0,"не окупается",SUM(B90:L90))</f>
        <v>не окупается</v>
      </c>
      <c r="H29" s="386"/>
    </row>
    <row r="30" spans="1:13" ht="27.6" customHeight="1" x14ac:dyDescent="0.25">
      <c r="A30" s="167" t="s">
        <v>530</v>
      </c>
      <c r="B30" s="245">
        <v>1</v>
      </c>
      <c r="D30" s="376" t="s">
        <v>335</v>
      </c>
      <c r="E30" s="377"/>
      <c r="F30" s="378"/>
      <c r="G30" s="379">
        <f>L87</f>
        <v>-7155067.5239870241</v>
      </c>
      <c r="H30" s="380"/>
    </row>
    <row r="31" spans="1:13" x14ac:dyDescent="0.25">
      <c r="A31" s="167" t="s">
        <v>333</v>
      </c>
      <c r="B31" s="245">
        <v>1</v>
      </c>
      <c r="D31" s="381"/>
      <c r="E31" s="382"/>
      <c r="F31" s="383"/>
      <c r="G31" s="381"/>
      <c r="H31" s="383"/>
    </row>
    <row r="32" spans="1:13" x14ac:dyDescent="0.25">
      <c r="A32" s="167" t="s">
        <v>311</v>
      </c>
      <c r="B32" s="245"/>
    </row>
    <row r="33" spans="1:12" x14ac:dyDescent="0.25">
      <c r="A33" s="167" t="s">
        <v>332</v>
      </c>
      <c r="B33" s="245"/>
    </row>
    <row r="34" spans="1:12" x14ac:dyDescent="0.25">
      <c r="A34" s="167" t="s">
        <v>331</v>
      </c>
      <c r="B34" s="245"/>
    </row>
    <row r="35" spans="1:12" x14ac:dyDescent="0.25">
      <c r="A35" s="246"/>
      <c r="B35" s="245"/>
    </row>
    <row r="36" spans="1:12" ht="16.2" thickBot="1" x14ac:dyDescent="0.3">
      <c r="A36" s="168" t="s">
        <v>303</v>
      </c>
      <c r="B36" s="170">
        <v>0.2</v>
      </c>
    </row>
    <row r="37" spans="1:12" x14ac:dyDescent="0.25">
      <c r="A37" s="165" t="s">
        <v>531</v>
      </c>
      <c r="B37" s="166">
        <v>0</v>
      </c>
    </row>
    <row r="38" spans="1:12" x14ac:dyDescent="0.25">
      <c r="A38" s="167" t="s">
        <v>330</v>
      </c>
      <c r="B38" s="245"/>
    </row>
    <row r="39" spans="1:12" ht="16.2" thickBot="1" x14ac:dyDescent="0.3">
      <c r="A39" s="247" t="s">
        <v>329</v>
      </c>
      <c r="B39" s="248"/>
    </row>
    <row r="40" spans="1:12" x14ac:dyDescent="0.25">
      <c r="A40" s="171" t="s">
        <v>532</v>
      </c>
      <c r="B40" s="172">
        <v>1</v>
      </c>
    </row>
    <row r="41" spans="1:12" x14ac:dyDescent="0.25">
      <c r="A41" s="173" t="s">
        <v>328</v>
      </c>
      <c r="B41" s="174"/>
    </row>
    <row r="42" spans="1:12" x14ac:dyDescent="0.25">
      <c r="A42" s="173" t="s">
        <v>327</v>
      </c>
      <c r="B42" s="175"/>
    </row>
    <row r="43" spans="1:12" x14ac:dyDescent="0.25">
      <c r="A43" s="173" t="s">
        <v>326</v>
      </c>
      <c r="B43" s="175">
        <v>0</v>
      </c>
    </row>
    <row r="44" spans="1:12" x14ac:dyDescent="0.25">
      <c r="A44" s="173" t="s">
        <v>325</v>
      </c>
      <c r="B44" s="175">
        <v>0.13</v>
      </c>
    </row>
    <row r="45" spans="1:12" x14ac:dyDescent="0.25">
      <c r="A45" s="173" t="s">
        <v>324</v>
      </c>
      <c r="B45" s="175">
        <f>1-B43</f>
        <v>1</v>
      </c>
    </row>
    <row r="46" spans="1:12" ht="16.2" thickBot="1" x14ac:dyDescent="0.3">
      <c r="A46" s="249" t="s">
        <v>323</v>
      </c>
      <c r="B46" s="250">
        <f>B45*B44+B43*B42*(1-B36)</f>
        <v>0.13</v>
      </c>
      <c r="C46" s="176"/>
    </row>
    <row r="47" spans="1:12" s="179" customFormat="1" x14ac:dyDescent="0.25">
      <c r="A47" s="177" t="s">
        <v>322</v>
      </c>
      <c r="B47" s="178">
        <f>B58</f>
        <v>1</v>
      </c>
      <c r="C47" s="178">
        <f t="shared" ref="C47:L47" si="0">C58</f>
        <v>2</v>
      </c>
      <c r="D47" s="178">
        <f t="shared" si="0"/>
        <v>3</v>
      </c>
      <c r="E47" s="178">
        <f t="shared" si="0"/>
        <v>4</v>
      </c>
      <c r="F47" s="178">
        <f t="shared" si="0"/>
        <v>5</v>
      </c>
      <c r="G47" s="178">
        <f t="shared" si="0"/>
        <v>6</v>
      </c>
      <c r="H47" s="178">
        <f t="shared" si="0"/>
        <v>7</v>
      </c>
      <c r="I47" s="178">
        <f t="shared" si="0"/>
        <v>8</v>
      </c>
      <c r="J47" s="178">
        <f t="shared" si="0"/>
        <v>9</v>
      </c>
      <c r="K47" s="178">
        <f t="shared" si="0"/>
        <v>10</v>
      </c>
      <c r="L47" s="178">
        <f t="shared" si="0"/>
        <v>11</v>
      </c>
    </row>
    <row r="48" spans="1:12" s="179" customFormat="1" x14ac:dyDescent="0.25">
      <c r="A48" s="180" t="s">
        <v>321</v>
      </c>
      <c r="B48" s="251">
        <f>C101</f>
        <v>4.9001762230179997E-2</v>
      </c>
      <c r="C48" s="251">
        <f t="shared" ref="C48:L48" si="1">D101</f>
        <v>4.7000273037249997E-2</v>
      </c>
      <c r="D48" s="251">
        <f t="shared" si="1"/>
        <v>4.7000273037249997E-2</v>
      </c>
      <c r="E48" s="251">
        <f t="shared" si="1"/>
        <v>4.7000273037249997E-2</v>
      </c>
      <c r="F48" s="251">
        <f t="shared" si="1"/>
        <v>4.7000273037249997E-2</v>
      </c>
      <c r="G48" s="251">
        <f t="shared" si="1"/>
        <v>4.7000273037249997E-2</v>
      </c>
      <c r="H48" s="251">
        <f t="shared" si="1"/>
        <v>4.7000273037249997E-2</v>
      </c>
      <c r="I48" s="251">
        <f t="shared" si="1"/>
        <v>4.7000273037249997E-2</v>
      </c>
      <c r="J48" s="251">
        <f t="shared" si="1"/>
        <v>4.7000273037249997E-2</v>
      </c>
      <c r="K48" s="251">
        <f t="shared" si="1"/>
        <v>4.7000273037249997E-2</v>
      </c>
      <c r="L48" s="251">
        <f t="shared" si="1"/>
        <v>4.7000273037249997E-2</v>
      </c>
    </row>
    <row r="49" spans="1:13" s="179" customFormat="1" x14ac:dyDescent="0.25">
      <c r="A49" s="180" t="s">
        <v>320</v>
      </c>
      <c r="B49" s="251">
        <f>C102</f>
        <v>0.10250459143275026</v>
      </c>
      <c r="C49" s="251">
        <f t="shared" ref="C49:L49" si="2">D102</f>
        <v>0.1543226082549114</v>
      </c>
      <c r="D49" s="251">
        <f t="shared" si="2"/>
        <v>0.20857608601596289</v>
      </c>
      <c r="E49" s="251">
        <f t="shared" si="2"/>
        <v>0.26537949204500411</v>
      </c>
      <c r="F49" s="251">
        <f t="shared" si="2"/>
        <v>0.324852673666856</v>
      </c>
      <c r="G49" s="251">
        <f t="shared" si="2"/>
        <v>0.38712111106332903</v>
      </c>
      <c r="H49" s="251">
        <f t="shared" si="2"/>
        <v>0.45231618201903911</v>
      </c>
      <c r="I49" s="251">
        <f t="shared" si="2"/>
        <v>0.52057543911035054</v>
      </c>
      <c r="J49" s="251">
        <f t="shared" si="2"/>
        <v>0.59204289992227332</v>
      </c>
      <c r="K49" s="251">
        <f t="shared" si="2"/>
        <v>0.66686935090563559</v>
      </c>
      <c r="L49" s="251">
        <f t="shared" si="2"/>
        <v>0.74521266551562437</v>
      </c>
    </row>
    <row r="50" spans="1:13" s="179" customFormat="1" ht="16.2" thickBot="1" x14ac:dyDescent="0.3">
      <c r="A50" s="181" t="s">
        <v>533</v>
      </c>
      <c r="B50" s="182"/>
      <c r="C50" s="182"/>
      <c r="D50" s="182"/>
      <c r="E50" s="182"/>
      <c r="F50" s="182"/>
      <c r="G50" s="182"/>
      <c r="H50" s="182"/>
      <c r="I50" s="182"/>
      <c r="J50" s="182"/>
      <c r="K50" s="182"/>
      <c r="L50" s="182"/>
    </row>
    <row r="51" spans="1:13" ht="16.2" thickBot="1" x14ac:dyDescent="0.3">
      <c r="M51" s="156"/>
    </row>
    <row r="52" spans="1:13" x14ac:dyDescent="0.25">
      <c r="A52" s="183" t="s">
        <v>319</v>
      </c>
      <c r="B52" s="184">
        <f>B58</f>
        <v>1</v>
      </c>
      <c r="C52" s="184">
        <f t="shared" ref="C52:L52" si="3">C58</f>
        <v>2</v>
      </c>
      <c r="D52" s="184">
        <f t="shared" si="3"/>
        <v>3</v>
      </c>
      <c r="E52" s="184">
        <f t="shared" si="3"/>
        <v>4</v>
      </c>
      <c r="F52" s="184">
        <f t="shared" si="3"/>
        <v>5</v>
      </c>
      <c r="G52" s="184">
        <f t="shared" si="3"/>
        <v>6</v>
      </c>
      <c r="H52" s="184">
        <f t="shared" si="3"/>
        <v>7</v>
      </c>
      <c r="I52" s="184">
        <f t="shared" si="3"/>
        <v>8</v>
      </c>
      <c r="J52" s="184">
        <f t="shared" si="3"/>
        <v>9</v>
      </c>
      <c r="K52" s="184">
        <f t="shared" si="3"/>
        <v>10</v>
      </c>
      <c r="L52" s="184">
        <f t="shared" si="3"/>
        <v>11</v>
      </c>
      <c r="M52" s="156"/>
    </row>
    <row r="53" spans="1:13" x14ac:dyDescent="0.25">
      <c r="A53" s="185" t="s">
        <v>318</v>
      </c>
      <c r="B53" s="252">
        <v>0</v>
      </c>
      <c r="C53" s="252">
        <f t="shared" ref="C53:L53" si="4">B53+B54-B55</f>
        <v>0</v>
      </c>
      <c r="D53" s="252">
        <f t="shared" si="4"/>
        <v>0</v>
      </c>
      <c r="E53" s="252">
        <f t="shared" si="4"/>
        <v>0</v>
      </c>
      <c r="F53" s="252">
        <f t="shared" si="4"/>
        <v>0</v>
      </c>
      <c r="G53" s="252">
        <f t="shared" si="4"/>
        <v>0</v>
      </c>
      <c r="H53" s="252">
        <f t="shared" si="4"/>
        <v>0</v>
      </c>
      <c r="I53" s="252">
        <f t="shared" si="4"/>
        <v>0</v>
      </c>
      <c r="J53" s="252">
        <f t="shared" si="4"/>
        <v>0</v>
      </c>
      <c r="K53" s="252">
        <f t="shared" si="4"/>
        <v>0</v>
      </c>
      <c r="L53" s="252">
        <f t="shared" si="4"/>
        <v>0</v>
      </c>
      <c r="M53" s="156"/>
    </row>
    <row r="54" spans="1:13" x14ac:dyDescent="0.25">
      <c r="A54" s="185" t="s">
        <v>317</v>
      </c>
      <c r="B54" s="252">
        <f>B25*B28*B43*1.18</f>
        <v>0</v>
      </c>
      <c r="C54" s="252">
        <v>0</v>
      </c>
      <c r="D54" s="252">
        <v>0</v>
      </c>
      <c r="E54" s="252">
        <v>0</v>
      </c>
      <c r="F54" s="252">
        <v>0</v>
      </c>
      <c r="G54" s="252">
        <v>0</v>
      </c>
      <c r="H54" s="252">
        <v>0</v>
      </c>
      <c r="I54" s="252">
        <v>0</v>
      </c>
      <c r="J54" s="252">
        <v>0</v>
      </c>
      <c r="K54" s="252">
        <v>0</v>
      </c>
      <c r="L54" s="252">
        <v>0</v>
      </c>
      <c r="M54" s="156"/>
    </row>
    <row r="55" spans="1:13" x14ac:dyDescent="0.25">
      <c r="A55" s="185" t="s">
        <v>316</v>
      </c>
      <c r="B55" s="252">
        <f>$B$54/$B$40</f>
        <v>0</v>
      </c>
      <c r="C55" s="252">
        <f t="shared" ref="C55:L55" si="5">IF(ROUND(C53,1)=0,0,B55+C54/$B$40)</f>
        <v>0</v>
      </c>
      <c r="D55" s="252">
        <f t="shared" si="5"/>
        <v>0</v>
      </c>
      <c r="E55" s="252">
        <f t="shared" si="5"/>
        <v>0</v>
      </c>
      <c r="F55" s="252">
        <f t="shared" si="5"/>
        <v>0</v>
      </c>
      <c r="G55" s="252">
        <f t="shared" si="5"/>
        <v>0</v>
      </c>
      <c r="H55" s="252">
        <f t="shared" si="5"/>
        <v>0</v>
      </c>
      <c r="I55" s="252">
        <f t="shared" si="5"/>
        <v>0</v>
      </c>
      <c r="J55" s="252">
        <f t="shared" si="5"/>
        <v>0</v>
      </c>
      <c r="K55" s="252">
        <f t="shared" si="5"/>
        <v>0</v>
      </c>
      <c r="L55" s="252">
        <f t="shared" si="5"/>
        <v>0</v>
      </c>
      <c r="M55" s="156"/>
    </row>
    <row r="56" spans="1:13" ht="16.2" thickBot="1" x14ac:dyDescent="0.3">
      <c r="A56" s="186" t="s">
        <v>315</v>
      </c>
      <c r="B56" s="187">
        <f t="shared" ref="B56:L56" si="6">AVERAGE(SUM(B53:B54),(SUM(B53:B54)-B55))*$B$42</f>
        <v>0</v>
      </c>
      <c r="C56" s="187">
        <f t="shared" si="6"/>
        <v>0</v>
      </c>
      <c r="D56" s="187">
        <f t="shared" si="6"/>
        <v>0</v>
      </c>
      <c r="E56" s="187">
        <f t="shared" si="6"/>
        <v>0</v>
      </c>
      <c r="F56" s="187">
        <f t="shared" si="6"/>
        <v>0</v>
      </c>
      <c r="G56" s="187">
        <f t="shared" si="6"/>
        <v>0</v>
      </c>
      <c r="H56" s="187">
        <f t="shared" si="6"/>
        <v>0</v>
      </c>
      <c r="I56" s="187">
        <f t="shared" si="6"/>
        <v>0</v>
      </c>
      <c r="J56" s="187">
        <f t="shared" si="6"/>
        <v>0</v>
      </c>
      <c r="K56" s="187">
        <f t="shared" si="6"/>
        <v>0</v>
      </c>
      <c r="L56" s="187">
        <f t="shared" si="6"/>
        <v>0</v>
      </c>
      <c r="M56" s="156"/>
    </row>
    <row r="57" spans="1:13" s="190" customFormat="1" ht="16.2" thickBot="1" x14ac:dyDescent="0.3">
      <c r="A57" s="188"/>
      <c r="B57" s="189"/>
      <c r="C57" s="189"/>
      <c r="D57" s="189"/>
      <c r="E57" s="189"/>
      <c r="F57" s="189"/>
      <c r="G57" s="189"/>
      <c r="H57" s="189"/>
      <c r="I57" s="189"/>
      <c r="J57" s="189"/>
      <c r="K57" s="189"/>
      <c r="L57" s="189"/>
    </row>
    <row r="58" spans="1:13" x14ac:dyDescent="0.25">
      <c r="A58" s="183" t="s">
        <v>534</v>
      </c>
      <c r="B58" s="184">
        <v>1</v>
      </c>
      <c r="C58" s="184">
        <f>B58+1</f>
        <v>2</v>
      </c>
      <c r="D58" s="184">
        <f t="shared" ref="D58:L58" si="7">C58+1</f>
        <v>3</v>
      </c>
      <c r="E58" s="184">
        <f t="shared" si="7"/>
        <v>4</v>
      </c>
      <c r="F58" s="184">
        <f t="shared" si="7"/>
        <v>5</v>
      </c>
      <c r="G58" s="184">
        <f t="shared" si="7"/>
        <v>6</v>
      </c>
      <c r="H58" s="184">
        <f t="shared" si="7"/>
        <v>7</v>
      </c>
      <c r="I58" s="184">
        <f t="shared" si="7"/>
        <v>8</v>
      </c>
      <c r="J58" s="184">
        <f t="shared" si="7"/>
        <v>9</v>
      </c>
      <c r="K58" s="184">
        <f t="shared" si="7"/>
        <v>10</v>
      </c>
      <c r="L58" s="184">
        <f t="shared" si="7"/>
        <v>11</v>
      </c>
      <c r="M58" s="156"/>
    </row>
    <row r="59" spans="1:13" ht="13.8" x14ac:dyDescent="0.25">
      <c r="A59" s="191" t="s">
        <v>314</v>
      </c>
      <c r="B59" s="253">
        <f t="shared" ref="B59:L59" si="8">B50*$B$28</f>
        <v>0</v>
      </c>
      <c r="C59" s="253">
        <f t="shared" si="8"/>
        <v>0</v>
      </c>
      <c r="D59" s="253">
        <f t="shared" si="8"/>
        <v>0</v>
      </c>
      <c r="E59" s="253">
        <f t="shared" si="8"/>
        <v>0</v>
      </c>
      <c r="F59" s="253">
        <f t="shared" si="8"/>
        <v>0</v>
      </c>
      <c r="G59" s="253">
        <f t="shared" si="8"/>
        <v>0</v>
      </c>
      <c r="H59" s="253">
        <f t="shared" si="8"/>
        <v>0</v>
      </c>
      <c r="I59" s="253">
        <f t="shared" si="8"/>
        <v>0</v>
      </c>
      <c r="J59" s="253">
        <f t="shared" si="8"/>
        <v>0</v>
      </c>
      <c r="K59" s="253">
        <f t="shared" si="8"/>
        <v>0</v>
      </c>
      <c r="L59" s="253">
        <f t="shared" si="8"/>
        <v>0</v>
      </c>
      <c r="M59" s="156"/>
    </row>
    <row r="60" spans="1:13" x14ac:dyDescent="0.25">
      <c r="A60" s="185" t="s">
        <v>313</v>
      </c>
      <c r="B60" s="252">
        <f t="shared" ref="B60:L60" si="9">SUM(B61:B65)</f>
        <v>0</v>
      </c>
      <c r="C60" s="252">
        <f t="shared" si="9"/>
        <v>-76963.244057392949</v>
      </c>
      <c r="D60" s="252">
        <f>SUM(D61:D65)</f>
        <v>-80580.537541922924</v>
      </c>
      <c r="E60" s="252">
        <f t="shared" si="9"/>
        <v>-84367.844807881673</v>
      </c>
      <c r="F60" s="252">
        <f t="shared" si="9"/>
        <v>-88333.156549416453</v>
      </c>
      <c r="G60" s="252">
        <f t="shared" si="9"/>
        <v>-92484.839025481182</v>
      </c>
      <c r="H60" s="252">
        <f t="shared" si="9"/>
        <v>-96831.651711484912</v>
      </c>
      <c r="I60" s="252">
        <f t="shared" si="9"/>
        <v>-101382.7657805726</v>
      </c>
      <c r="J60" s="252">
        <f t="shared" si="9"/>
        <v>-106147.78345353108</v>
      </c>
      <c r="K60" s="252">
        <f t="shared" si="9"/>
        <v>-111136.75825814594</v>
      </c>
      <c r="L60" s="252">
        <f t="shared" si="9"/>
        <v>-116360.21624075367</v>
      </c>
      <c r="M60" s="156"/>
    </row>
    <row r="61" spans="1:13" x14ac:dyDescent="0.25">
      <c r="A61" s="192" t="s">
        <v>312</v>
      </c>
      <c r="B61" s="252"/>
      <c r="C61" s="252">
        <f>-IF(C$47&lt;=$B$30,0,$B$29*(1+C$49)*$B$28)</f>
        <v>-76963.244057392949</v>
      </c>
      <c r="D61" s="252">
        <f>-IF(D$47&lt;=$B$30,0,$B$29*(1+D$49)*$B$28)</f>
        <v>-80580.537541922924</v>
      </c>
      <c r="E61" s="252">
        <f t="shared" ref="E61:L61" si="10">-IF(E$47&lt;=$B$30,0,$B$29*(1+E$49)*$B$28)</f>
        <v>-84367.844807881673</v>
      </c>
      <c r="F61" s="252">
        <f t="shared" si="10"/>
        <v>-88333.156549416453</v>
      </c>
      <c r="G61" s="252">
        <f t="shared" si="10"/>
        <v>-92484.839025481182</v>
      </c>
      <c r="H61" s="252">
        <f t="shared" si="10"/>
        <v>-96831.651711484912</v>
      </c>
      <c r="I61" s="252">
        <f t="shared" si="10"/>
        <v>-101382.7657805726</v>
      </c>
      <c r="J61" s="252">
        <f t="shared" si="10"/>
        <v>-106147.78345353108</v>
      </c>
      <c r="K61" s="252">
        <f t="shared" si="10"/>
        <v>-111136.75825814594</v>
      </c>
      <c r="L61" s="252">
        <f t="shared" si="10"/>
        <v>-116360.21624075367</v>
      </c>
      <c r="M61" s="156"/>
    </row>
    <row r="62" spans="1:13" x14ac:dyDescent="0.25">
      <c r="A62" s="192" t="str">
        <f>A32</f>
        <v>Прочие расходы при эксплуатации объекта, руб. без НДС</v>
      </c>
      <c r="B62" s="252"/>
      <c r="C62" s="252"/>
      <c r="D62" s="252"/>
      <c r="E62" s="252"/>
      <c r="F62" s="252"/>
      <c r="G62" s="252"/>
      <c r="H62" s="252"/>
      <c r="I62" s="252"/>
      <c r="J62" s="252"/>
      <c r="K62" s="252"/>
      <c r="L62" s="252"/>
      <c r="M62" s="156"/>
    </row>
    <row r="63" spans="1:13" x14ac:dyDescent="0.25">
      <c r="A63" s="192" t="s">
        <v>531</v>
      </c>
      <c r="B63" s="252"/>
      <c r="C63" s="252"/>
      <c r="D63" s="252"/>
      <c r="E63" s="252"/>
      <c r="F63" s="252"/>
      <c r="G63" s="252"/>
      <c r="H63" s="252"/>
      <c r="I63" s="252"/>
      <c r="J63" s="252"/>
      <c r="K63" s="252"/>
      <c r="L63" s="252"/>
      <c r="M63" s="156"/>
    </row>
    <row r="64" spans="1:13" x14ac:dyDescent="0.25">
      <c r="A64" s="192" t="s">
        <v>531</v>
      </c>
      <c r="B64" s="252"/>
      <c r="C64" s="252"/>
      <c r="D64" s="252"/>
      <c r="E64" s="252"/>
      <c r="F64" s="252"/>
      <c r="G64" s="252"/>
      <c r="H64" s="252"/>
      <c r="I64" s="252"/>
      <c r="J64" s="252"/>
      <c r="K64" s="252"/>
      <c r="L64" s="252"/>
      <c r="M64" s="156"/>
    </row>
    <row r="65" spans="1:13" ht="31.2" x14ac:dyDescent="0.25">
      <c r="A65" s="192" t="s">
        <v>535</v>
      </c>
      <c r="B65" s="252"/>
      <c r="C65" s="252"/>
      <c r="D65" s="252"/>
      <c r="E65" s="252"/>
      <c r="F65" s="252"/>
      <c r="G65" s="252"/>
      <c r="H65" s="252"/>
      <c r="I65" s="252"/>
      <c r="J65" s="252"/>
      <c r="K65" s="252"/>
      <c r="L65" s="252"/>
      <c r="M65" s="156"/>
    </row>
    <row r="66" spans="1:13" ht="27.6" x14ac:dyDescent="0.25">
      <c r="A66" s="193" t="s">
        <v>310</v>
      </c>
      <c r="B66" s="253">
        <f t="shared" ref="B66:L66" si="11">B59+B60</f>
        <v>0</v>
      </c>
      <c r="C66" s="253">
        <f t="shared" si="11"/>
        <v>-76963.244057392949</v>
      </c>
      <c r="D66" s="253">
        <f t="shared" si="11"/>
        <v>-80580.537541922924</v>
      </c>
      <c r="E66" s="253">
        <f t="shared" si="11"/>
        <v>-84367.844807881673</v>
      </c>
      <c r="F66" s="253">
        <f t="shared" si="11"/>
        <v>-88333.156549416453</v>
      </c>
      <c r="G66" s="253">
        <f t="shared" si="11"/>
        <v>-92484.839025481182</v>
      </c>
      <c r="H66" s="253">
        <f t="shared" si="11"/>
        <v>-96831.651711484912</v>
      </c>
      <c r="I66" s="253">
        <f t="shared" si="11"/>
        <v>-101382.7657805726</v>
      </c>
      <c r="J66" s="253">
        <f t="shared" si="11"/>
        <v>-106147.78345353108</v>
      </c>
      <c r="K66" s="253">
        <f t="shared" si="11"/>
        <v>-111136.75825814594</v>
      </c>
      <c r="L66" s="253">
        <f t="shared" si="11"/>
        <v>-116360.21624075367</v>
      </c>
      <c r="M66" s="156"/>
    </row>
    <row r="67" spans="1:13" x14ac:dyDescent="0.25">
      <c r="A67" s="192" t="s">
        <v>305</v>
      </c>
      <c r="B67" s="194"/>
      <c r="C67" s="252">
        <f>-($B$25)*$B$28/$B$27</f>
        <v>-666739.46699999995</v>
      </c>
      <c r="D67" s="252">
        <f>C67</f>
        <v>-666739.46699999995</v>
      </c>
      <c r="E67" s="252">
        <f t="shared" ref="E67:L67" si="12">D67</f>
        <v>-666739.46699999995</v>
      </c>
      <c r="F67" s="252">
        <f t="shared" si="12"/>
        <v>-666739.46699999995</v>
      </c>
      <c r="G67" s="252">
        <f t="shared" si="12"/>
        <v>-666739.46699999995</v>
      </c>
      <c r="H67" s="252">
        <f t="shared" si="12"/>
        <v>-666739.46699999995</v>
      </c>
      <c r="I67" s="252">
        <f t="shared" si="12"/>
        <v>-666739.46699999995</v>
      </c>
      <c r="J67" s="252">
        <f t="shared" si="12"/>
        <v>-666739.46699999995</v>
      </c>
      <c r="K67" s="252">
        <f t="shared" si="12"/>
        <v>-666739.46699999995</v>
      </c>
      <c r="L67" s="252">
        <f t="shared" si="12"/>
        <v>-666739.46699999995</v>
      </c>
      <c r="M67" s="156"/>
    </row>
    <row r="68" spans="1:13" ht="27.6" x14ac:dyDescent="0.25">
      <c r="A68" s="193" t="s">
        <v>306</v>
      </c>
      <c r="B68" s="253">
        <f t="shared" ref="B68:J68" si="13">B66+B67</f>
        <v>0</v>
      </c>
      <c r="C68" s="253">
        <f>C66+C67</f>
        <v>-743702.71105739288</v>
      </c>
      <c r="D68" s="253">
        <f>D66+D67</f>
        <v>-747320.00454192283</v>
      </c>
      <c r="E68" s="253">
        <f t="shared" si="13"/>
        <v>-751107.31180788158</v>
      </c>
      <c r="F68" s="253">
        <f>F66+C67</f>
        <v>-755072.62354941643</v>
      </c>
      <c r="G68" s="253">
        <f t="shared" si="13"/>
        <v>-759224.30602548108</v>
      </c>
      <c r="H68" s="253">
        <f t="shared" si="13"/>
        <v>-763571.11871148483</v>
      </c>
      <c r="I68" s="253">
        <f t="shared" si="13"/>
        <v>-768122.23278057249</v>
      </c>
      <c r="J68" s="253">
        <f t="shared" si="13"/>
        <v>-772887.25045353104</v>
      </c>
      <c r="K68" s="253">
        <f>K66+K67</f>
        <v>-777876.22525814595</v>
      </c>
      <c r="L68" s="253">
        <f>L66+L67</f>
        <v>-783099.6832407536</v>
      </c>
      <c r="M68" s="156"/>
    </row>
    <row r="69" spans="1:13" x14ac:dyDescent="0.25">
      <c r="A69" s="192" t="s">
        <v>304</v>
      </c>
      <c r="B69" s="252">
        <f t="shared" ref="B69:L69" si="14">-B56</f>
        <v>0</v>
      </c>
      <c r="C69" s="252">
        <f t="shared" si="14"/>
        <v>0</v>
      </c>
      <c r="D69" s="252">
        <f t="shared" si="14"/>
        <v>0</v>
      </c>
      <c r="E69" s="252">
        <f t="shared" si="14"/>
        <v>0</v>
      </c>
      <c r="F69" s="252">
        <f t="shared" si="14"/>
        <v>0</v>
      </c>
      <c r="G69" s="252">
        <f t="shared" si="14"/>
        <v>0</v>
      </c>
      <c r="H69" s="252">
        <f t="shared" si="14"/>
        <v>0</v>
      </c>
      <c r="I69" s="252">
        <f t="shared" si="14"/>
        <v>0</v>
      </c>
      <c r="J69" s="252">
        <f t="shared" si="14"/>
        <v>0</v>
      </c>
      <c r="K69" s="252">
        <f t="shared" si="14"/>
        <v>0</v>
      </c>
      <c r="L69" s="252">
        <f t="shared" si="14"/>
        <v>0</v>
      </c>
      <c r="M69" s="156"/>
    </row>
    <row r="70" spans="1:13" ht="13.8" x14ac:dyDescent="0.25">
      <c r="A70" s="193" t="s">
        <v>309</v>
      </c>
      <c r="B70" s="253">
        <f t="shared" ref="B70:L70" si="15">B68+B69</f>
        <v>0</v>
      </c>
      <c r="C70" s="253">
        <f t="shared" si="15"/>
        <v>-743702.71105739288</v>
      </c>
      <c r="D70" s="253">
        <f t="shared" si="15"/>
        <v>-747320.00454192283</v>
      </c>
      <c r="E70" s="253">
        <f t="shared" si="15"/>
        <v>-751107.31180788158</v>
      </c>
      <c r="F70" s="253">
        <f t="shared" si="15"/>
        <v>-755072.62354941643</v>
      </c>
      <c r="G70" s="253">
        <f t="shared" si="15"/>
        <v>-759224.30602548108</v>
      </c>
      <c r="H70" s="253">
        <f t="shared" si="15"/>
        <v>-763571.11871148483</v>
      </c>
      <c r="I70" s="253">
        <f t="shared" si="15"/>
        <v>-768122.23278057249</v>
      </c>
      <c r="J70" s="253">
        <f t="shared" si="15"/>
        <v>-772887.25045353104</v>
      </c>
      <c r="K70" s="253">
        <f t="shared" si="15"/>
        <v>-777876.22525814595</v>
      </c>
      <c r="L70" s="253">
        <f t="shared" si="15"/>
        <v>-783099.6832407536</v>
      </c>
      <c r="M70" s="156"/>
    </row>
    <row r="71" spans="1:13" x14ac:dyDescent="0.25">
      <c r="A71" s="192" t="s">
        <v>303</v>
      </c>
      <c r="B71" s="252">
        <f t="shared" ref="B71:L71" si="16">-B70*$B$36</f>
        <v>0</v>
      </c>
      <c r="C71" s="252">
        <f t="shared" si="16"/>
        <v>148740.54221147858</v>
      </c>
      <c r="D71" s="252">
        <f t="shared" si="16"/>
        <v>149464.00090838457</v>
      </c>
      <c r="E71" s="252">
        <f t="shared" si="16"/>
        <v>150221.46236157633</v>
      </c>
      <c r="F71" s="252">
        <f t="shared" si="16"/>
        <v>151014.52470988329</v>
      </c>
      <c r="G71" s="252">
        <f t="shared" si="16"/>
        <v>151844.86120509621</v>
      </c>
      <c r="H71" s="252">
        <f t="shared" si="16"/>
        <v>152714.22374229698</v>
      </c>
      <c r="I71" s="252">
        <f t="shared" si="16"/>
        <v>153624.4465561145</v>
      </c>
      <c r="J71" s="252">
        <f t="shared" si="16"/>
        <v>154577.4500907062</v>
      </c>
      <c r="K71" s="252">
        <f t="shared" si="16"/>
        <v>155575.2450516292</v>
      </c>
      <c r="L71" s="252">
        <f t="shared" si="16"/>
        <v>156619.93664815073</v>
      </c>
      <c r="M71" s="156"/>
    </row>
    <row r="72" spans="1:13" ht="14.4" thickBot="1" x14ac:dyDescent="0.3">
      <c r="A72" s="195" t="s">
        <v>308</v>
      </c>
      <c r="B72" s="196">
        <f t="shared" ref="B72:L72" si="17">B70+B71</f>
        <v>0</v>
      </c>
      <c r="C72" s="196">
        <f t="shared" si="17"/>
        <v>-594962.1688459143</v>
      </c>
      <c r="D72" s="196">
        <f t="shared" si="17"/>
        <v>-597856.00363353826</v>
      </c>
      <c r="E72" s="196">
        <f t="shared" si="17"/>
        <v>-600885.84944630531</v>
      </c>
      <c r="F72" s="196">
        <f t="shared" si="17"/>
        <v>-604058.09883953317</v>
      </c>
      <c r="G72" s="196">
        <f t="shared" si="17"/>
        <v>-607379.44482038484</v>
      </c>
      <c r="H72" s="196">
        <f t="shared" si="17"/>
        <v>-610856.89496918791</v>
      </c>
      <c r="I72" s="196">
        <f t="shared" si="17"/>
        <v>-614497.78622445802</v>
      </c>
      <c r="J72" s="196">
        <f t="shared" si="17"/>
        <v>-618309.80036282481</v>
      </c>
      <c r="K72" s="196">
        <f t="shared" si="17"/>
        <v>-622300.9802065168</v>
      </c>
      <c r="L72" s="196">
        <f t="shared" si="17"/>
        <v>-626479.74659260293</v>
      </c>
      <c r="M72" s="156"/>
    </row>
    <row r="73" spans="1:13" s="197" customFormat="1" ht="16.2" thickBot="1" x14ac:dyDescent="0.3">
      <c r="A73" s="188"/>
      <c r="B73" s="313">
        <f>C106</f>
        <v>1.5</v>
      </c>
      <c r="C73" s="313">
        <f t="shared" ref="C73:L73" si="18">D106</f>
        <v>2.5</v>
      </c>
      <c r="D73" s="313">
        <f t="shared" si="18"/>
        <v>3.5</v>
      </c>
      <c r="E73" s="313">
        <f t="shared" si="18"/>
        <v>4.5</v>
      </c>
      <c r="F73" s="313">
        <f t="shared" si="18"/>
        <v>5.5</v>
      </c>
      <c r="G73" s="313">
        <f t="shared" si="18"/>
        <v>6.5</v>
      </c>
      <c r="H73" s="313">
        <f t="shared" si="18"/>
        <v>7.5</v>
      </c>
      <c r="I73" s="313">
        <f t="shared" si="18"/>
        <v>8.5</v>
      </c>
      <c r="J73" s="313">
        <f t="shared" si="18"/>
        <v>9.5</v>
      </c>
      <c r="K73" s="313">
        <f t="shared" si="18"/>
        <v>10.5</v>
      </c>
      <c r="L73" s="313">
        <f t="shared" si="18"/>
        <v>11.5</v>
      </c>
    </row>
    <row r="74" spans="1:13" x14ac:dyDescent="0.25">
      <c r="A74" s="183" t="s">
        <v>307</v>
      </c>
      <c r="B74" s="184">
        <f t="shared" ref="B74:L74" si="19">B58</f>
        <v>1</v>
      </c>
      <c r="C74" s="184">
        <f t="shared" si="19"/>
        <v>2</v>
      </c>
      <c r="D74" s="184">
        <f t="shared" si="19"/>
        <v>3</v>
      </c>
      <c r="E74" s="184">
        <f t="shared" si="19"/>
        <v>4</v>
      </c>
      <c r="F74" s="184">
        <f t="shared" si="19"/>
        <v>5</v>
      </c>
      <c r="G74" s="184">
        <f t="shared" si="19"/>
        <v>6</v>
      </c>
      <c r="H74" s="184">
        <f t="shared" si="19"/>
        <v>7</v>
      </c>
      <c r="I74" s="184">
        <f t="shared" si="19"/>
        <v>8</v>
      </c>
      <c r="J74" s="184">
        <f t="shared" si="19"/>
        <v>9</v>
      </c>
      <c r="K74" s="184">
        <f t="shared" si="19"/>
        <v>10</v>
      </c>
      <c r="L74" s="184">
        <f t="shared" si="19"/>
        <v>11</v>
      </c>
      <c r="M74" s="156"/>
    </row>
    <row r="75" spans="1:13" ht="27.6" x14ac:dyDescent="0.25">
      <c r="A75" s="191" t="s">
        <v>306</v>
      </c>
      <c r="B75" s="253">
        <f t="shared" ref="B75:L75" si="20">B68</f>
        <v>0</v>
      </c>
      <c r="C75" s="253">
        <f t="shared" si="20"/>
        <v>-743702.71105739288</v>
      </c>
      <c r="D75" s="253">
        <f>D68</f>
        <v>-747320.00454192283</v>
      </c>
      <c r="E75" s="253">
        <f t="shared" si="20"/>
        <v>-751107.31180788158</v>
      </c>
      <c r="F75" s="253">
        <f t="shared" si="20"/>
        <v>-755072.62354941643</v>
      </c>
      <c r="G75" s="253">
        <f t="shared" si="20"/>
        <v>-759224.30602548108</v>
      </c>
      <c r="H75" s="253">
        <f t="shared" si="20"/>
        <v>-763571.11871148483</v>
      </c>
      <c r="I75" s="253">
        <f t="shared" si="20"/>
        <v>-768122.23278057249</v>
      </c>
      <c r="J75" s="253">
        <f t="shared" si="20"/>
        <v>-772887.25045353104</v>
      </c>
      <c r="K75" s="253">
        <f t="shared" si="20"/>
        <v>-777876.22525814595</v>
      </c>
      <c r="L75" s="253">
        <f t="shared" si="20"/>
        <v>-783099.6832407536</v>
      </c>
      <c r="M75" s="156"/>
    </row>
    <row r="76" spans="1:13" x14ac:dyDescent="0.25">
      <c r="A76" s="192" t="s">
        <v>305</v>
      </c>
      <c r="B76" s="252">
        <f t="shared" ref="B76:K76" si="21">-B67</f>
        <v>0</v>
      </c>
      <c r="C76" s="252">
        <f>-C67</f>
        <v>666739.46699999995</v>
      </c>
      <c r="D76" s="252">
        <f t="shared" si="21"/>
        <v>666739.46699999995</v>
      </c>
      <c r="E76" s="252">
        <f t="shared" si="21"/>
        <v>666739.46699999995</v>
      </c>
      <c r="F76" s="252">
        <f>-C67</f>
        <v>666739.46699999995</v>
      </c>
      <c r="G76" s="252">
        <f t="shared" si="21"/>
        <v>666739.46699999995</v>
      </c>
      <c r="H76" s="252">
        <f t="shared" si="21"/>
        <v>666739.46699999995</v>
      </c>
      <c r="I76" s="252">
        <f t="shared" si="21"/>
        <v>666739.46699999995</v>
      </c>
      <c r="J76" s="252">
        <f t="shared" si="21"/>
        <v>666739.46699999995</v>
      </c>
      <c r="K76" s="252">
        <f t="shared" si="21"/>
        <v>666739.46699999995</v>
      </c>
      <c r="L76" s="252">
        <f>-L67</f>
        <v>666739.46699999995</v>
      </c>
      <c r="M76" s="156"/>
    </row>
    <row r="77" spans="1:13" x14ac:dyDescent="0.25">
      <c r="A77" s="192" t="s">
        <v>304</v>
      </c>
      <c r="B77" s="252">
        <f t="shared" ref="B77:L77" si="22">B69</f>
        <v>0</v>
      </c>
      <c r="C77" s="252">
        <f t="shared" si="22"/>
        <v>0</v>
      </c>
      <c r="D77" s="252">
        <f t="shared" si="22"/>
        <v>0</v>
      </c>
      <c r="E77" s="252">
        <f t="shared" si="22"/>
        <v>0</v>
      </c>
      <c r="F77" s="252">
        <f t="shared" si="22"/>
        <v>0</v>
      </c>
      <c r="G77" s="252">
        <f t="shared" si="22"/>
        <v>0</v>
      </c>
      <c r="H77" s="252">
        <f t="shared" si="22"/>
        <v>0</v>
      </c>
      <c r="I77" s="252">
        <f t="shared" si="22"/>
        <v>0</v>
      </c>
      <c r="J77" s="252">
        <f t="shared" si="22"/>
        <v>0</v>
      </c>
      <c r="K77" s="252">
        <f t="shared" si="22"/>
        <v>0</v>
      </c>
      <c r="L77" s="252">
        <f t="shared" si="22"/>
        <v>0</v>
      </c>
      <c r="M77" s="156"/>
    </row>
    <row r="78" spans="1:13" x14ac:dyDescent="0.25">
      <c r="A78" s="192" t="s">
        <v>303</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156"/>
    </row>
    <row r="79" spans="1:13" x14ac:dyDescent="0.25">
      <c r="A79" s="192" t="s">
        <v>302</v>
      </c>
      <c r="B79" s="252">
        <f>IF(((SUM($B$59:B59)+SUM($B$61:B64))+SUM($B$81:B81))&lt;0,((SUM($B$59:B59)+SUM($B$61:B64))+SUM($B$81:B81))*0.2-SUM($A$79:A79),IF(SUM(A$79:$B79)&lt;0,0-SUM(A$79:$B79),0))</f>
        <v>-1333478.9340000001</v>
      </c>
      <c r="C79" s="252">
        <f>IF(((SUM($B$59:C59)+SUM($B$61:C64))+SUM($B$81:C81))&lt;0,((SUM($B$59:C59)+SUM($B$61:C64))+SUM($B$81:C81))*0.2-SUM($A$79:B79),IF(SUM(B$79:$B79)&lt;0,0-SUM(B$79:$B79),0))</f>
        <v>-15392.648811478401</v>
      </c>
      <c r="D79" s="252">
        <f>IF(((SUM($B$59:D59)+SUM($B$61:D64))+SUM($B$81:D81))&lt;0,((SUM($B$59:D59)+SUM($B$61:D64))+SUM($B$81:D81))*0.2-SUM($A$79:C79),IF(SUM($B$79:C79)&lt;0,0-SUM($B$79:C79),0))</f>
        <v>-16116.107508384623</v>
      </c>
      <c r="E79" s="252">
        <f>IF(((SUM($B$59:E59)+SUM($B$61:E64))+SUM($B$81:E81))&lt;0,((SUM($B$59:E59)+SUM($B$61:E64))+SUM($B$81:E81))*0.2-SUM($A$79:D79),IF(SUM($B$79:D79)&lt;0,0-SUM($B$79:D79),0))</f>
        <v>-16873.568961576559</v>
      </c>
      <c r="F79" s="252">
        <f>IF(((SUM($B$59:F59)+SUM($B$61:F64))+SUM($B$81:F81))&lt;0,((SUM($B$59:F59)+SUM($B$61:F64))+SUM($B$81:F81))*0.2-SUM($A$79:E79),IF(SUM($B$79:E79)&lt;0,0-SUM($B$79:E79),0))</f>
        <v>-17666.631309883203</v>
      </c>
      <c r="G79" s="252">
        <f>IF(((SUM($B$59:G59)+SUM($B$61:G64))+SUM($B$81:G81))&lt;0,((SUM($B$59:G59)+SUM($B$61:G64))+SUM($B$81:G81))*0.2-SUM($A$79:F79),IF(SUM($B$79:F79)&lt;0,0-SUM($B$79:F79),0))</f>
        <v>-18496.967805096181</v>
      </c>
      <c r="H79" s="252">
        <f>IF(((SUM($B$59:H59)+SUM($B$61:H64))+SUM($B$81:H81))&lt;0,((SUM($B$59:H59)+SUM($B$61:H64))+SUM($B$81:H81))*0.2-SUM($A$79:G79),IF(SUM($B$79:G79)&lt;0,0-SUM($B$79:G79),0))</f>
        <v>-19366.330342296977</v>
      </c>
      <c r="I79" s="252">
        <f>IF(((SUM($B$59:I59)+SUM($B$61:I64))+SUM($B$81:I81))&lt;0,((SUM($B$59:I59)+SUM($B$61:I64))+SUM($B$81:I81))*0.2-SUM($A$79:H79),IF(SUM($B$79:H79)&lt;0,0-SUM($B$79:H79),0))</f>
        <v>-20276.553156114649</v>
      </c>
      <c r="J79" s="252">
        <f>IF(((SUM($B$59:J59)+SUM($B$61:J64))+SUM($B$81:J81))&lt;0,((SUM($B$59:J59)+SUM($B$61:J64))+SUM($B$81:J81))*0.2-SUM($A$79:I79),IF(SUM($B$79:I79)&lt;0,0-SUM($B$79:I79),0))</f>
        <v>-21229.556690706173</v>
      </c>
      <c r="K79" s="252">
        <f>IF(((SUM($B$59:K59)+SUM($B$61:K64))+SUM($B$81:K81))&lt;0,((SUM($B$59:K59)+SUM($B$61:K64))+SUM($B$81:K81))*0.2-SUM($A$79:J79),IF(SUM($B$79:J79)&lt;0,0-SUM($B$79:J79),0))</f>
        <v>-22227.3516516292</v>
      </c>
      <c r="L79" s="252">
        <f>IF(((SUM($B$59:L59)+SUM($B$61:L64))+SUM($B$81:L81))&lt;0,((SUM($B$59:L59)+SUM($B$61:L64))+SUM($B$81:L81))*0.2-SUM($A$79:K79),IF(SUM($B$79:K79)&lt;0,0-SUM($B$79:K79),0))</f>
        <v>-23272.043248150731</v>
      </c>
      <c r="M79" s="156"/>
    </row>
    <row r="80" spans="1:13" x14ac:dyDescent="0.25">
      <c r="A80" s="192" t="s">
        <v>301</v>
      </c>
      <c r="B80" s="252">
        <f>-B59*(B39)</f>
        <v>0</v>
      </c>
      <c r="C80" s="252">
        <f t="shared" ref="C80:L80" si="23">-(C59-B59)*$B$39</f>
        <v>0</v>
      </c>
      <c r="D80" s="252">
        <f t="shared" si="23"/>
        <v>0</v>
      </c>
      <c r="E80" s="252">
        <f t="shared" si="23"/>
        <v>0</v>
      </c>
      <c r="F80" s="252">
        <f t="shared" si="23"/>
        <v>0</v>
      </c>
      <c r="G80" s="252">
        <f t="shared" si="23"/>
        <v>0</v>
      </c>
      <c r="H80" s="252">
        <f t="shared" si="23"/>
        <v>0</v>
      </c>
      <c r="I80" s="252">
        <f t="shared" si="23"/>
        <v>0</v>
      </c>
      <c r="J80" s="252">
        <f t="shared" si="23"/>
        <v>0</v>
      </c>
      <c r="K80" s="252">
        <f t="shared" si="23"/>
        <v>0</v>
      </c>
      <c r="L80" s="252">
        <f t="shared" si="23"/>
        <v>0</v>
      </c>
      <c r="M80" s="156"/>
    </row>
    <row r="81" spans="1:13" x14ac:dyDescent="0.25">
      <c r="A81" s="192" t="s">
        <v>572</v>
      </c>
      <c r="B81" s="252">
        <f>'6.2. Паспорт фин осв ввод'!P30*-1*1000000</f>
        <v>-6667394.6699999999</v>
      </c>
      <c r="C81" s="252"/>
      <c r="D81" s="252"/>
      <c r="E81" s="252"/>
      <c r="F81" s="252"/>
      <c r="G81" s="252"/>
      <c r="H81" s="252"/>
      <c r="I81" s="252"/>
      <c r="J81" s="252"/>
      <c r="K81" s="252"/>
      <c r="L81" s="252"/>
      <c r="M81" s="156"/>
    </row>
    <row r="82" spans="1:13" x14ac:dyDescent="0.25">
      <c r="A82" s="192" t="s">
        <v>300</v>
      </c>
      <c r="B82" s="252">
        <f t="shared" ref="B82:L82" si="24">B54-B55</f>
        <v>0</v>
      </c>
      <c r="C82" s="252">
        <f t="shared" si="24"/>
        <v>0</v>
      </c>
      <c r="D82" s="252">
        <f t="shared" si="24"/>
        <v>0</v>
      </c>
      <c r="E82" s="252">
        <f t="shared" si="24"/>
        <v>0</v>
      </c>
      <c r="F82" s="252">
        <f t="shared" si="24"/>
        <v>0</v>
      </c>
      <c r="G82" s="252">
        <f t="shared" si="24"/>
        <v>0</v>
      </c>
      <c r="H82" s="252">
        <f t="shared" si="24"/>
        <v>0</v>
      </c>
      <c r="I82" s="252">
        <f t="shared" si="24"/>
        <v>0</v>
      </c>
      <c r="J82" s="252">
        <f t="shared" si="24"/>
        <v>0</v>
      </c>
      <c r="K82" s="252">
        <f t="shared" si="24"/>
        <v>0</v>
      </c>
      <c r="L82" s="252">
        <f t="shared" si="24"/>
        <v>0</v>
      </c>
      <c r="M82" s="156"/>
    </row>
    <row r="83" spans="1:13" ht="13.8" x14ac:dyDescent="0.25">
      <c r="A83" s="193" t="s">
        <v>299</v>
      </c>
      <c r="B83" s="253">
        <f>SUM(B75:B82)</f>
        <v>-8000873.6040000003</v>
      </c>
      <c r="C83" s="253">
        <f t="shared" ref="C83:L83" si="25">SUM(C75:C82)</f>
        <v>-92355.892868871335</v>
      </c>
      <c r="D83" s="253">
        <f t="shared" si="25"/>
        <v>-96696.645050307503</v>
      </c>
      <c r="E83" s="253">
        <f t="shared" si="25"/>
        <v>-101241.41376945819</v>
      </c>
      <c r="F83" s="253">
        <f t="shared" si="25"/>
        <v>-105999.78785929969</v>
      </c>
      <c r="G83" s="253">
        <f t="shared" si="25"/>
        <v>-110981.80683057732</v>
      </c>
      <c r="H83" s="253">
        <f t="shared" si="25"/>
        <v>-116197.98205378186</v>
      </c>
      <c r="I83" s="253">
        <f t="shared" si="25"/>
        <v>-121659.3189366872</v>
      </c>
      <c r="J83" s="253">
        <f t="shared" si="25"/>
        <v>-127377.34014423727</v>
      </c>
      <c r="K83" s="253">
        <f t="shared" si="25"/>
        <v>-133364.1099097752</v>
      </c>
      <c r="L83" s="253">
        <f t="shared" si="25"/>
        <v>-139632.25948890438</v>
      </c>
      <c r="M83" s="156"/>
    </row>
    <row r="84" spans="1:13" ht="13.8" x14ac:dyDescent="0.25">
      <c r="A84" s="193" t="s">
        <v>298</v>
      </c>
      <c r="B84" s="253">
        <f>SUM($B$83:B83)</f>
        <v>-8000873.6040000003</v>
      </c>
      <c r="C84" s="253">
        <f>SUM($B$83:C83)</f>
        <v>-8093229.4968688712</v>
      </c>
      <c r="D84" s="253">
        <f>SUM($B$83:D83)</f>
        <v>-8189926.1419191789</v>
      </c>
      <c r="E84" s="253">
        <f>SUM($B$83:E83)</f>
        <v>-8291167.5556886373</v>
      </c>
      <c r="F84" s="253">
        <f>SUM($B$83:F83)</f>
        <v>-8397167.3435479365</v>
      </c>
      <c r="G84" s="253">
        <f>SUM($B$83:G83)</f>
        <v>-8508149.1503785141</v>
      </c>
      <c r="H84" s="253">
        <f>SUM($B$83:H83)</f>
        <v>-8624347.1324322969</v>
      </c>
      <c r="I84" s="253">
        <f>SUM($B$83:I83)</f>
        <v>-8746006.4513689838</v>
      </c>
      <c r="J84" s="253">
        <f>SUM($B$83:J83)</f>
        <v>-8873383.7915132213</v>
      </c>
      <c r="K84" s="253">
        <f>SUM($B$83:K83)</f>
        <v>-9006747.9014229961</v>
      </c>
      <c r="L84" s="253">
        <f>SUM($B$83:L83)</f>
        <v>-9146380.1609119009</v>
      </c>
      <c r="M84" s="156"/>
    </row>
    <row r="85" spans="1:13" x14ac:dyDescent="0.25">
      <c r="A85" s="192" t="s">
        <v>536</v>
      </c>
      <c r="B85" s="254">
        <f t="shared" ref="B85:L85" si="26">1/POWER((1+$B$44),B73)</f>
        <v>0.83249634370229864</v>
      </c>
      <c r="C85" s="254">
        <f t="shared" si="26"/>
        <v>0.73672242805513155</v>
      </c>
      <c r="D85" s="254">
        <f t="shared" si="26"/>
        <v>0.65196675049126696</v>
      </c>
      <c r="E85" s="254">
        <f t="shared" si="26"/>
        <v>0.57696172609846641</v>
      </c>
      <c r="F85" s="254">
        <f t="shared" si="26"/>
        <v>0.51058559831722694</v>
      </c>
      <c r="G85" s="254">
        <f t="shared" si="26"/>
        <v>0.45184566222763445</v>
      </c>
      <c r="H85" s="254">
        <f t="shared" si="26"/>
        <v>0.39986341790056151</v>
      </c>
      <c r="I85" s="254">
        <f t="shared" si="26"/>
        <v>0.35386143177040841</v>
      </c>
      <c r="J85" s="254">
        <f t="shared" si="26"/>
        <v>0.31315170953133498</v>
      </c>
      <c r="K85" s="254">
        <f t="shared" si="26"/>
        <v>0.27712540666489821</v>
      </c>
      <c r="L85" s="254">
        <f t="shared" si="26"/>
        <v>0.24524372271229933</v>
      </c>
      <c r="M85" s="156"/>
    </row>
    <row r="86" spans="1:13" ht="13.8" x14ac:dyDescent="0.25">
      <c r="A86" s="191" t="s">
        <v>297</v>
      </c>
      <c r="B86" s="253">
        <f>B83*B85</f>
        <v>-6660698.0217542332</v>
      </c>
      <c r="C86" s="253">
        <f>C83*C85</f>
        <v>-68040.657639554498</v>
      </c>
      <c r="D86" s="253">
        <f t="shared" ref="D86:L86" si="27">D83*D85</f>
        <v>-63042.997456856436</v>
      </c>
      <c r="E86" s="253">
        <f t="shared" si="27"/>
        <v>-58412.42084107564</v>
      </c>
      <c r="F86" s="253">
        <f t="shared" si="27"/>
        <v>-54121.965105639661</v>
      </c>
      <c r="G86" s="253">
        <f t="shared" si="27"/>
        <v>-50146.648002581613</v>
      </c>
      <c r="H86" s="253">
        <f t="shared" si="27"/>
        <v>-46463.32225717332</v>
      </c>
      <c r="I86" s="253">
        <f t="shared" si="27"/>
        <v>-43050.540787148893</v>
      </c>
      <c r="J86" s="253">
        <f t="shared" si="27"/>
        <v>-39888.431821722246</v>
      </c>
      <c r="K86" s="253">
        <f t="shared" si="27"/>
        <v>-36958.583193248633</v>
      </c>
      <c r="L86" s="253">
        <f t="shared" si="27"/>
        <v>-34243.935127788696</v>
      </c>
      <c r="M86" s="156"/>
    </row>
    <row r="87" spans="1:13" ht="13.8" x14ac:dyDescent="0.25">
      <c r="A87" s="191" t="s">
        <v>296</v>
      </c>
      <c r="B87" s="253">
        <f>SUM($B$86:B86)</f>
        <v>-6660698.0217542332</v>
      </c>
      <c r="C87" s="253">
        <f>SUM($B$86:C86)</f>
        <v>-6728738.6793937879</v>
      </c>
      <c r="D87" s="253">
        <f>SUM($B$86:D86)</f>
        <v>-6791781.6768506439</v>
      </c>
      <c r="E87" s="253">
        <f>SUM($B$86:E86)</f>
        <v>-6850194.0976917194</v>
      </c>
      <c r="F87" s="253">
        <f>SUM($B$86:F86)</f>
        <v>-6904316.0627973592</v>
      </c>
      <c r="G87" s="253">
        <f>SUM($B$86:G86)</f>
        <v>-6954462.7107999409</v>
      </c>
      <c r="H87" s="253">
        <f>SUM($B$86:H86)</f>
        <v>-7000926.0330571141</v>
      </c>
      <c r="I87" s="253">
        <f>SUM($B$86:I86)</f>
        <v>-7043976.5738442633</v>
      </c>
      <c r="J87" s="253">
        <f>SUM($B$86:J86)</f>
        <v>-7083865.0056659859</v>
      </c>
      <c r="K87" s="253">
        <f>SUM($B$86:K86)</f>
        <v>-7120823.5888592349</v>
      </c>
      <c r="L87" s="253">
        <f>SUM($B$86:L86)</f>
        <v>-7155067.5239870241</v>
      </c>
      <c r="M87" s="156"/>
    </row>
    <row r="88" spans="1:13" ht="13.8" x14ac:dyDescent="0.25">
      <c r="A88" s="191" t="s">
        <v>295</v>
      </c>
      <c r="B88" s="255">
        <f>IF((ISERR(IRR($B$83:B83))),0,IF(IRR($B$83:B83)&lt;0,0,IRR($B$83:B83)))</f>
        <v>0</v>
      </c>
      <c r="C88" s="255">
        <f>IF((ISERR(IRR($B$83:C83))),0,IF(IRR($B$83:C83)&lt;0,0,IRR($B$83:C83)))</f>
        <v>0</v>
      </c>
      <c r="D88" s="255">
        <f>IF((ISERR(IRR($B$83:D83))),0,IF(IRR($B$83:D83)&lt;0,0,IRR($B$83:D83)))</f>
        <v>0</v>
      </c>
      <c r="E88" s="255">
        <f>IF((ISERR(IRR($B$83:E83))),0,IF(IRR($B$83:E83)&lt;0,0,IRR($B$83:E83)))</f>
        <v>0</v>
      </c>
      <c r="F88" s="255">
        <f>IF((ISERR(IRR($B$83:F83))),0,IF(IRR($B$83:F83)&lt;0,0,IRR($B$83:F83)))</f>
        <v>0</v>
      </c>
      <c r="G88" s="255">
        <f>IF((ISERR(IRR($B$83:G83))),0,IF(IRR($B$83:G83)&lt;0,0,IRR($B$83:G83)))</f>
        <v>0</v>
      </c>
      <c r="H88" s="255">
        <f>IF((ISERR(IRR($B$83:H83))),0,IF(IRR($B$83:H83)&lt;0,0,IRR($B$83:H83)))</f>
        <v>0</v>
      </c>
      <c r="I88" s="255">
        <f>IF((ISERR(IRR($B$83:I83))),0,IF(IRR($B$83:I83)&lt;0,0,IRR($B$83:I83)))</f>
        <v>0</v>
      </c>
      <c r="J88" s="255">
        <f>IF((ISERR(IRR($B$83:J83))),0,IF(IRR($B$83:J83)&lt;0,0,IRR($B$83:J83)))</f>
        <v>0</v>
      </c>
      <c r="K88" s="255">
        <f>IF((ISERR(IRR($B$83:K83))),0,IF(IRR($B$83:K83)&lt;0,0,IRR($B$83:K83)))</f>
        <v>0</v>
      </c>
      <c r="L88" s="255">
        <f>IF((ISERR(IRR($B$83:L83))),0,IF(IRR($B$83:L83)&lt;0,0,IRR($B$83:L83)))</f>
        <v>0</v>
      </c>
      <c r="M88" s="156"/>
    </row>
    <row r="89" spans="1:13" ht="13.8" x14ac:dyDescent="0.25">
      <c r="A89" s="191" t="s">
        <v>294</v>
      </c>
      <c r="B89" s="256">
        <f>IF(AND(B84&gt;0,A84&lt;0),(B74-(B84/(B84-A84))),0)</f>
        <v>0</v>
      </c>
      <c r="C89" s="256">
        <f t="shared" ref="C89:L89" si="28">IF(AND(C84&gt;0,B84&lt;0),(C74-(C84/(C84-B84))),0)</f>
        <v>0</v>
      </c>
      <c r="D89" s="256">
        <f t="shared" si="28"/>
        <v>0</v>
      </c>
      <c r="E89" s="256">
        <f t="shared" si="28"/>
        <v>0</v>
      </c>
      <c r="F89" s="256">
        <f t="shared" si="28"/>
        <v>0</v>
      </c>
      <c r="G89" s="256">
        <f t="shared" si="28"/>
        <v>0</v>
      </c>
      <c r="H89" s="256">
        <f>IF(AND(H84&gt;0,G84&lt;0),(H74-(H84/(H84-G84))),0)</f>
        <v>0</v>
      </c>
      <c r="I89" s="256">
        <f t="shared" si="28"/>
        <v>0</v>
      </c>
      <c r="J89" s="256">
        <f t="shared" si="28"/>
        <v>0</v>
      </c>
      <c r="K89" s="256">
        <f t="shared" si="28"/>
        <v>0</v>
      </c>
      <c r="L89" s="256">
        <f t="shared" si="28"/>
        <v>0</v>
      </c>
      <c r="M89" s="156"/>
    </row>
    <row r="90" spans="1:13" ht="14.4" thickBot="1" x14ac:dyDescent="0.3">
      <c r="A90" s="198" t="s">
        <v>293</v>
      </c>
      <c r="B90" s="199">
        <f t="shared" ref="B90:L90" si="29">IF(AND(B87&gt;0,A87&lt;0),(B74-(B87/(B87-A87))),0)</f>
        <v>0</v>
      </c>
      <c r="C90" s="199">
        <f t="shared" si="29"/>
        <v>0</v>
      </c>
      <c r="D90" s="199">
        <f t="shared" si="29"/>
        <v>0</v>
      </c>
      <c r="E90" s="199">
        <f t="shared" si="29"/>
        <v>0</v>
      </c>
      <c r="F90" s="199">
        <f t="shared" si="29"/>
        <v>0</v>
      </c>
      <c r="G90" s="199">
        <f t="shared" si="29"/>
        <v>0</v>
      </c>
      <c r="H90" s="199">
        <f t="shared" si="29"/>
        <v>0</v>
      </c>
      <c r="I90" s="199">
        <f t="shared" si="29"/>
        <v>0</v>
      </c>
      <c r="J90" s="199">
        <f t="shared" si="29"/>
        <v>0</v>
      </c>
      <c r="K90" s="199">
        <f t="shared" si="29"/>
        <v>0</v>
      </c>
      <c r="L90" s="199">
        <f t="shared" si="29"/>
        <v>0</v>
      </c>
      <c r="M90" s="156"/>
    </row>
    <row r="91" spans="1:13" s="179" customFormat="1" x14ac:dyDescent="0.25">
      <c r="A91" s="159"/>
      <c r="B91" s="200">
        <v>2023</v>
      </c>
      <c r="C91" s="200">
        <f>B91+1</f>
        <v>2024</v>
      </c>
      <c r="D91" s="155">
        <f t="shared" ref="D91:L91" si="30">C91+1</f>
        <v>2025</v>
      </c>
      <c r="E91" s="155">
        <f t="shared" si="30"/>
        <v>2026</v>
      </c>
      <c r="F91" s="155">
        <f t="shared" si="30"/>
        <v>2027</v>
      </c>
      <c r="G91" s="155">
        <f t="shared" si="30"/>
        <v>2028</v>
      </c>
      <c r="H91" s="155">
        <f t="shared" si="30"/>
        <v>2029</v>
      </c>
      <c r="I91" s="155">
        <f t="shared" si="30"/>
        <v>2030</v>
      </c>
      <c r="J91" s="155">
        <f t="shared" si="30"/>
        <v>2031</v>
      </c>
      <c r="K91" s="155">
        <f t="shared" si="30"/>
        <v>2032</v>
      </c>
      <c r="L91" s="155">
        <f t="shared" si="30"/>
        <v>2033</v>
      </c>
    </row>
    <row r="92" spans="1:13" ht="15.6" customHeight="1" x14ac:dyDescent="0.25">
      <c r="A92" s="201" t="s">
        <v>292</v>
      </c>
      <c r="B92" s="107"/>
      <c r="C92" s="107"/>
      <c r="D92" s="107"/>
      <c r="E92" s="107"/>
      <c r="F92" s="107"/>
      <c r="G92" s="107"/>
      <c r="H92" s="107"/>
      <c r="I92" s="107"/>
      <c r="J92" s="107"/>
      <c r="K92" s="107"/>
      <c r="L92" s="314">
        <v>10</v>
      </c>
      <c r="M92" s="107"/>
    </row>
    <row r="93" spans="1:13" ht="13.2" x14ac:dyDescent="0.25">
      <c r="A93" s="108" t="s">
        <v>291</v>
      </c>
      <c r="B93" s="108"/>
      <c r="C93" s="108"/>
      <c r="D93" s="108"/>
      <c r="E93" s="108"/>
      <c r="F93" s="108"/>
      <c r="G93" s="108"/>
      <c r="H93" s="108"/>
      <c r="I93" s="108"/>
      <c r="J93" s="108"/>
      <c r="K93" s="108"/>
      <c r="L93" s="108"/>
      <c r="M93" s="108"/>
    </row>
    <row r="94" spans="1:13" ht="13.2" x14ac:dyDescent="0.25">
      <c r="A94" s="108" t="s">
        <v>290</v>
      </c>
      <c r="B94" s="108"/>
      <c r="C94" s="108"/>
      <c r="D94" s="108"/>
      <c r="E94" s="108"/>
      <c r="F94" s="108"/>
      <c r="G94" s="108"/>
      <c r="H94" s="108"/>
      <c r="I94" s="108"/>
      <c r="J94" s="108"/>
      <c r="K94" s="108"/>
      <c r="L94" s="108"/>
      <c r="M94" s="108"/>
    </row>
    <row r="95" spans="1:13" ht="13.2" x14ac:dyDescent="0.25">
      <c r="A95" s="108" t="s">
        <v>289</v>
      </c>
      <c r="B95" s="108"/>
      <c r="C95" s="108"/>
      <c r="D95" s="108"/>
      <c r="E95" s="108"/>
      <c r="F95" s="108"/>
      <c r="G95" s="108"/>
      <c r="H95" s="108"/>
      <c r="I95" s="108"/>
      <c r="J95" s="108"/>
      <c r="K95" s="108"/>
      <c r="L95" s="108"/>
      <c r="M95" s="108"/>
    </row>
    <row r="96" spans="1:13" ht="13.2" x14ac:dyDescent="0.25">
      <c r="A96" s="109" t="s">
        <v>288</v>
      </c>
      <c r="B96" s="107"/>
      <c r="C96" s="107"/>
      <c r="D96" s="107"/>
      <c r="E96" s="107"/>
      <c r="F96" s="107"/>
      <c r="G96" s="107"/>
      <c r="H96" s="107"/>
      <c r="I96" s="107"/>
      <c r="J96" s="107"/>
      <c r="K96" s="107"/>
      <c r="L96" s="107"/>
      <c r="M96" s="107"/>
    </row>
    <row r="97" spans="1:33" ht="33" customHeight="1" x14ac:dyDescent="0.25">
      <c r="A97" s="384" t="s">
        <v>537</v>
      </c>
      <c r="B97" s="384"/>
      <c r="C97" s="384"/>
      <c r="D97" s="384"/>
      <c r="E97" s="384"/>
      <c r="F97" s="384"/>
      <c r="G97" s="384"/>
      <c r="H97" s="384"/>
      <c r="I97" s="384"/>
      <c r="J97" s="384"/>
      <c r="K97" s="384"/>
      <c r="L97" s="384"/>
      <c r="M97" s="194"/>
    </row>
    <row r="98" spans="1:33" x14ac:dyDescent="0.25">
      <c r="C98" s="202"/>
    </row>
    <row r="99" spans="1:33" hidden="1" x14ac:dyDescent="0.25">
      <c r="A99" s="257" t="s">
        <v>538</v>
      </c>
      <c r="C99" s="207"/>
      <c r="D99" s="207"/>
      <c r="E99" s="207"/>
      <c r="F99" s="207"/>
      <c r="G99" s="207"/>
      <c r="H99" s="207"/>
      <c r="I99" s="207"/>
      <c r="J99" s="207"/>
      <c r="K99" s="207"/>
      <c r="L99" s="207"/>
      <c r="M99" s="207"/>
      <c r="V99" s="207"/>
      <c r="W99" s="207"/>
      <c r="X99" s="207"/>
      <c r="Y99" s="207"/>
      <c r="Z99" s="207"/>
      <c r="AA99" s="207"/>
      <c r="AB99" s="207"/>
      <c r="AC99" s="207"/>
      <c r="AD99" s="207"/>
      <c r="AE99" s="207"/>
      <c r="AF99" s="207"/>
      <c r="AG99" s="207"/>
    </row>
    <row r="100" spans="1:33" ht="13.2" hidden="1" x14ac:dyDescent="0.25">
      <c r="A100" s="257"/>
      <c r="B100" s="258">
        <v>2022</v>
      </c>
      <c r="C100" s="258">
        <f>B100+1</f>
        <v>2023</v>
      </c>
      <c r="D100" s="258">
        <f t="shared" ref="D100:M100" si="31">C100+1</f>
        <v>2024</v>
      </c>
      <c r="E100" s="258">
        <f t="shared" si="31"/>
        <v>2025</v>
      </c>
      <c r="F100" s="258">
        <f t="shared" si="31"/>
        <v>2026</v>
      </c>
      <c r="G100" s="258">
        <f t="shared" si="31"/>
        <v>2027</v>
      </c>
      <c r="H100" s="258">
        <f t="shared" si="31"/>
        <v>2028</v>
      </c>
      <c r="I100" s="258">
        <f t="shared" si="31"/>
        <v>2029</v>
      </c>
      <c r="J100" s="258">
        <f t="shared" si="31"/>
        <v>2030</v>
      </c>
      <c r="K100" s="258">
        <f t="shared" si="31"/>
        <v>2031</v>
      </c>
      <c r="L100" s="258">
        <f t="shared" si="31"/>
        <v>2032</v>
      </c>
      <c r="M100" s="258">
        <f t="shared" si="31"/>
        <v>2033</v>
      </c>
    </row>
    <row r="101" spans="1:33" ht="13.2" hidden="1" x14ac:dyDescent="0.25">
      <c r="A101" s="257" t="s">
        <v>539</v>
      </c>
      <c r="B101" s="260">
        <v>5.1003564654479999E-2</v>
      </c>
      <c r="C101" s="260">
        <v>4.9001762230179997E-2</v>
      </c>
      <c r="D101" s="260">
        <v>4.7000273037249997E-2</v>
      </c>
      <c r="E101" s="260">
        <f>D101</f>
        <v>4.7000273037249997E-2</v>
      </c>
      <c r="F101" s="260">
        <f t="shared" ref="F101:M101" si="32">E101</f>
        <v>4.7000273037249997E-2</v>
      </c>
      <c r="G101" s="260">
        <f t="shared" si="32"/>
        <v>4.7000273037249997E-2</v>
      </c>
      <c r="H101" s="260">
        <f t="shared" si="32"/>
        <v>4.7000273037249997E-2</v>
      </c>
      <c r="I101" s="260">
        <f t="shared" si="32"/>
        <v>4.7000273037249997E-2</v>
      </c>
      <c r="J101" s="260">
        <f t="shared" si="32"/>
        <v>4.7000273037249997E-2</v>
      </c>
      <c r="K101" s="260">
        <f t="shared" si="32"/>
        <v>4.7000273037249997E-2</v>
      </c>
      <c r="L101" s="260">
        <f t="shared" si="32"/>
        <v>4.7000273037249997E-2</v>
      </c>
      <c r="M101" s="260">
        <f t="shared" si="32"/>
        <v>4.7000273037249997E-2</v>
      </c>
    </row>
    <row r="102" spans="1:33" s="179" customFormat="1" ht="13.8" hidden="1" x14ac:dyDescent="0.25">
      <c r="A102" s="257" t="s">
        <v>540</v>
      </c>
      <c r="B102" s="261">
        <f>B101</f>
        <v>5.1003564654479999E-2</v>
      </c>
      <c r="C102" s="261">
        <f t="shared" ref="C102" si="33">(1+B102)*(1+C101)-1</f>
        <v>0.10250459143275026</v>
      </c>
      <c r="D102" s="261">
        <f>(1+C102)*(1+D101)-1</f>
        <v>0.1543226082549114</v>
      </c>
      <c r="E102" s="261">
        <f>(1+D102)*(1+E101)-1</f>
        <v>0.20857608601596289</v>
      </c>
      <c r="F102" s="261">
        <f t="shared" ref="F102:M102" si="34">(1+E102)*(1+F101)-1</f>
        <v>0.26537949204500411</v>
      </c>
      <c r="G102" s="261">
        <f>(1+F102)*(1+G101)-1</f>
        <v>0.324852673666856</v>
      </c>
      <c r="H102" s="261">
        <f t="shared" si="34"/>
        <v>0.38712111106332903</v>
      </c>
      <c r="I102" s="261">
        <f t="shared" si="34"/>
        <v>0.45231618201903911</v>
      </c>
      <c r="J102" s="261">
        <f t="shared" si="34"/>
        <v>0.52057543911035054</v>
      </c>
      <c r="K102" s="261">
        <f t="shared" si="34"/>
        <v>0.59204289992227332</v>
      </c>
      <c r="L102" s="261">
        <f t="shared" si="34"/>
        <v>0.66686935090563559</v>
      </c>
      <c r="M102" s="261">
        <f t="shared" si="34"/>
        <v>0.74521266551562437</v>
      </c>
    </row>
    <row r="103" spans="1:33" s="179" customFormat="1" hidden="1" x14ac:dyDescent="0.25">
      <c r="A103" s="208"/>
      <c r="B103" s="262"/>
      <c r="C103" s="263"/>
      <c r="D103" s="263"/>
      <c r="E103" s="263"/>
      <c r="F103" s="263"/>
      <c r="G103" s="263"/>
      <c r="H103" s="263"/>
      <c r="I103" s="263"/>
      <c r="J103" s="263"/>
      <c r="K103" s="263"/>
      <c r="L103" s="263"/>
      <c r="M103" s="263"/>
    </row>
    <row r="104" spans="1:33" ht="13.2" hidden="1" x14ac:dyDescent="0.25">
      <c r="A104" s="206"/>
      <c r="B104" s="259">
        <v>2022</v>
      </c>
      <c r="C104" s="259">
        <f>B104+1</f>
        <v>2023</v>
      </c>
      <c r="D104" s="259">
        <f t="shared" ref="D104:M104" si="35">C104+1</f>
        <v>2024</v>
      </c>
      <c r="E104" s="259">
        <f t="shared" si="35"/>
        <v>2025</v>
      </c>
      <c r="F104" s="259">
        <f t="shared" si="35"/>
        <v>2026</v>
      </c>
      <c r="G104" s="259">
        <f t="shared" si="35"/>
        <v>2027</v>
      </c>
      <c r="H104" s="259">
        <f t="shared" si="35"/>
        <v>2028</v>
      </c>
      <c r="I104" s="259">
        <f t="shared" si="35"/>
        <v>2029</v>
      </c>
      <c r="J104" s="259">
        <f t="shared" si="35"/>
        <v>2030</v>
      </c>
      <c r="K104" s="259">
        <f t="shared" si="35"/>
        <v>2031</v>
      </c>
      <c r="L104" s="259">
        <f t="shared" si="35"/>
        <v>2032</v>
      </c>
      <c r="M104" s="259">
        <f t="shared" si="35"/>
        <v>2033</v>
      </c>
      <c r="N104" s="204"/>
      <c r="O104" s="204"/>
      <c r="P104" s="204"/>
      <c r="Q104" s="204"/>
      <c r="R104" s="204"/>
      <c r="S104" s="204"/>
      <c r="T104" s="204"/>
      <c r="U104" s="204"/>
      <c r="V104" s="204"/>
      <c r="W104" s="204"/>
      <c r="X104" s="204"/>
      <c r="Y104" s="204"/>
      <c r="Z104" s="204"/>
      <c r="AA104" s="204"/>
      <c r="AB104" s="204"/>
      <c r="AC104" s="204"/>
      <c r="AD104" s="204"/>
      <c r="AE104" s="204"/>
      <c r="AF104" s="204"/>
      <c r="AG104" s="204"/>
    </row>
    <row r="105" spans="1:33" hidden="1" x14ac:dyDescent="0.25">
      <c r="A105" s="206"/>
      <c r="B105" s="264">
        <v>1</v>
      </c>
      <c r="C105" s="264">
        <v>2</v>
      </c>
      <c r="D105" s="264">
        <v>3</v>
      </c>
      <c r="E105" s="264">
        <v>4</v>
      </c>
      <c r="F105" s="264">
        <v>5</v>
      </c>
      <c r="G105" s="264">
        <v>6</v>
      </c>
      <c r="H105" s="264">
        <v>7</v>
      </c>
      <c r="I105" s="264">
        <v>8</v>
      </c>
      <c r="J105" s="264">
        <v>9</v>
      </c>
      <c r="K105" s="264">
        <v>10</v>
      </c>
      <c r="L105" s="264">
        <v>11</v>
      </c>
      <c r="M105" s="264">
        <v>12</v>
      </c>
      <c r="N105" s="204"/>
      <c r="O105" s="204"/>
      <c r="P105" s="204"/>
      <c r="Q105" s="204"/>
      <c r="R105" s="204"/>
      <c r="S105" s="204"/>
      <c r="T105" s="204"/>
      <c r="U105" s="204"/>
      <c r="V105" s="204"/>
      <c r="W105" s="204"/>
      <c r="X105" s="204"/>
      <c r="Y105" s="204"/>
      <c r="Z105" s="204"/>
      <c r="AA105" s="204"/>
      <c r="AB105" s="204"/>
      <c r="AC105" s="204"/>
      <c r="AD105" s="204"/>
      <c r="AE105" s="204"/>
      <c r="AF105" s="204"/>
      <c r="AG105" s="204"/>
    </row>
    <row r="106" spans="1:33" ht="13.8" hidden="1" x14ac:dyDescent="0.25">
      <c r="A106" s="206"/>
      <c r="B106" s="265">
        <v>0.5</v>
      </c>
      <c r="C106" s="265">
        <f>AVERAGE(B105:C105)</f>
        <v>1.5</v>
      </c>
      <c r="D106" s="265">
        <f>AVERAGE(C105:D105)</f>
        <v>2.5</v>
      </c>
      <c r="E106" s="265">
        <f>AVERAGE(D105:E105)</f>
        <v>3.5</v>
      </c>
      <c r="F106" s="265">
        <f t="shared" ref="F106:M106" si="36">AVERAGE(E105:F105)</f>
        <v>4.5</v>
      </c>
      <c r="G106" s="265">
        <f t="shared" si="36"/>
        <v>5.5</v>
      </c>
      <c r="H106" s="265">
        <f t="shared" si="36"/>
        <v>6.5</v>
      </c>
      <c r="I106" s="265">
        <f t="shared" si="36"/>
        <v>7.5</v>
      </c>
      <c r="J106" s="265">
        <f t="shared" si="36"/>
        <v>8.5</v>
      </c>
      <c r="K106" s="265">
        <f t="shared" si="36"/>
        <v>9.5</v>
      </c>
      <c r="L106" s="265">
        <f t="shared" si="36"/>
        <v>10.5</v>
      </c>
      <c r="M106" s="265">
        <f t="shared" si="36"/>
        <v>11.5</v>
      </c>
      <c r="N106" s="204"/>
      <c r="O106" s="204"/>
      <c r="P106" s="204"/>
      <c r="Q106" s="204"/>
      <c r="R106" s="204"/>
      <c r="S106" s="204"/>
      <c r="T106" s="204"/>
      <c r="U106" s="204"/>
      <c r="V106" s="204"/>
      <c r="W106" s="204"/>
      <c r="X106" s="204"/>
      <c r="Y106" s="204"/>
      <c r="Z106" s="204"/>
      <c r="AA106" s="204"/>
      <c r="AB106" s="204"/>
      <c r="AC106" s="204"/>
      <c r="AD106" s="204"/>
      <c r="AE106" s="204"/>
      <c r="AF106" s="204"/>
      <c r="AG106" s="204"/>
    </row>
    <row r="107" spans="1:33" ht="13.2" x14ac:dyDescent="0.25">
      <c r="A107" s="206"/>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c r="Y107" s="204"/>
      <c r="Z107" s="204"/>
      <c r="AA107" s="204"/>
      <c r="AB107" s="204"/>
      <c r="AC107" s="204"/>
      <c r="AD107" s="204"/>
      <c r="AE107" s="204"/>
      <c r="AF107" s="204"/>
      <c r="AG107" s="204"/>
    </row>
    <row r="108" spans="1:33" ht="13.2" x14ac:dyDescent="0.25">
      <c r="A108" s="206"/>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c r="AA108" s="204"/>
      <c r="AB108" s="204"/>
      <c r="AC108" s="204"/>
      <c r="AD108" s="204"/>
      <c r="AE108" s="204"/>
      <c r="AF108" s="204"/>
      <c r="AG108" s="204"/>
    </row>
    <row r="109" spans="1:33" ht="13.2" x14ac:dyDescent="0.25">
      <c r="A109" s="206"/>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c r="AA109" s="204"/>
      <c r="AB109" s="204"/>
      <c r="AC109" s="204"/>
      <c r="AD109" s="204"/>
      <c r="AE109" s="204"/>
      <c r="AF109" s="204"/>
      <c r="AG109" s="204"/>
    </row>
    <row r="110" spans="1:33" ht="13.2" x14ac:dyDescent="0.25">
      <c r="A110" s="206"/>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c r="AC110" s="204"/>
      <c r="AD110" s="204"/>
      <c r="AE110" s="204"/>
      <c r="AF110" s="204"/>
      <c r="AG110" s="204"/>
    </row>
    <row r="111" spans="1:33" ht="13.2" x14ac:dyDescent="0.25">
      <c r="A111" s="206"/>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204"/>
      <c r="AA111" s="204"/>
      <c r="AB111" s="204"/>
      <c r="AC111" s="204"/>
      <c r="AD111" s="204"/>
      <c r="AE111" s="204"/>
      <c r="AF111" s="204"/>
      <c r="AG111" s="204"/>
    </row>
    <row r="112" spans="1:33" ht="13.2" x14ac:dyDescent="0.25">
      <c r="A112" s="206"/>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c r="Y112" s="204"/>
      <c r="Z112" s="204"/>
      <c r="AA112" s="204"/>
      <c r="AB112" s="204"/>
      <c r="AC112" s="204"/>
      <c r="AD112" s="204"/>
      <c r="AE112" s="204"/>
      <c r="AF112" s="204"/>
      <c r="AG112" s="204"/>
    </row>
    <row r="113" spans="1:33" ht="13.2" x14ac:dyDescent="0.25">
      <c r="A113" s="206"/>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c r="AC113" s="204"/>
      <c r="AD113" s="204"/>
      <c r="AE113" s="204"/>
      <c r="AF113" s="204"/>
      <c r="AG113" s="204"/>
    </row>
    <row r="114" spans="1:33" ht="13.2" x14ac:dyDescent="0.25">
      <c r="A114" s="206"/>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row>
    <row r="115" spans="1:33" ht="13.2" x14ac:dyDescent="0.25">
      <c r="A115" s="206"/>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row>
    <row r="116" spans="1:33" ht="13.2" x14ac:dyDescent="0.25">
      <c r="A116" s="206"/>
      <c r="B116" s="204"/>
      <c r="C116" s="204"/>
      <c r="D116" s="204"/>
      <c r="E116" s="204"/>
      <c r="F116" s="204"/>
      <c r="G116" s="204"/>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row>
    <row r="117" spans="1:33" ht="13.2" x14ac:dyDescent="0.25">
      <c r="A117" s="206"/>
      <c r="B117" s="204"/>
      <c r="C117" s="204"/>
      <c r="D117" s="204"/>
      <c r="E117" s="204"/>
      <c r="F117" s="204"/>
      <c r="G117" s="204"/>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row>
    <row r="118" spans="1:33" ht="13.2" x14ac:dyDescent="0.25">
      <c r="A118" s="206"/>
      <c r="B118" s="204"/>
      <c r="C118" s="204"/>
      <c r="D118" s="204"/>
      <c r="E118" s="204"/>
      <c r="F118" s="204"/>
      <c r="G118" s="204"/>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row>
    <row r="119" spans="1:33" ht="13.2" x14ac:dyDescent="0.25">
      <c r="A119" s="206"/>
      <c r="B119" s="204"/>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row>
    <row r="120" spans="1:33" ht="13.2" x14ac:dyDescent="0.25">
      <c r="A120" s="206"/>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row>
    <row r="121" spans="1:33" ht="13.2" x14ac:dyDescent="0.25">
      <c r="A121" s="205"/>
      <c r="B121" s="203"/>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row>
    <row r="122" spans="1:33" ht="13.2" x14ac:dyDescent="0.25">
      <c r="A122" s="205"/>
      <c r="B122" s="203"/>
      <c r="C122" s="203"/>
      <c r="D122" s="203"/>
      <c r="E122" s="203"/>
      <c r="F122" s="203"/>
      <c r="G122" s="203"/>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row>
    <row r="123" spans="1:33" ht="13.2" x14ac:dyDescent="0.25">
      <c r="A123" s="205"/>
      <c r="B123" s="203"/>
      <c r="C123" s="203"/>
      <c r="D123" s="203"/>
      <c r="E123" s="203"/>
      <c r="F123" s="203"/>
      <c r="G123" s="203"/>
      <c r="H123" s="203"/>
      <c r="I123" s="203"/>
      <c r="J123" s="203"/>
      <c r="K123" s="203"/>
      <c r="L123" s="203"/>
      <c r="M123" s="203"/>
      <c r="N123" s="203"/>
      <c r="O123" s="203"/>
      <c r="P123" s="203"/>
      <c r="Q123" s="203"/>
      <c r="R123" s="203"/>
      <c r="S123" s="203"/>
      <c r="T123" s="203"/>
      <c r="U123" s="203"/>
      <c r="V123" s="203"/>
      <c r="W123" s="203"/>
      <c r="X123" s="203"/>
      <c r="Y123" s="203"/>
      <c r="Z123" s="203"/>
      <c r="AA123" s="203"/>
      <c r="AB123" s="203"/>
      <c r="AC123" s="203"/>
      <c r="AD123" s="203"/>
      <c r="AE123" s="203"/>
      <c r="AF123" s="203"/>
      <c r="AG123" s="203"/>
    </row>
    <row r="124" spans="1:33" ht="13.2" x14ac:dyDescent="0.25">
      <c r="A124" s="205"/>
      <c r="B124" s="203"/>
      <c r="C124" s="203"/>
      <c r="D124" s="203"/>
      <c r="E124" s="203"/>
      <c r="F124" s="203"/>
      <c r="G124" s="203"/>
      <c r="H124" s="203"/>
      <c r="I124" s="203"/>
      <c r="J124" s="203"/>
      <c r="K124" s="203"/>
      <c r="L124" s="203"/>
      <c r="M124" s="203"/>
      <c r="N124" s="203"/>
      <c r="O124" s="203"/>
      <c r="P124" s="203"/>
      <c r="Q124" s="203"/>
      <c r="R124" s="203"/>
      <c r="S124" s="203"/>
      <c r="T124" s="203"/>
      <c r="U124" s="203"/>
      <c r="V124" s="203"/>
      <c r="W124" s="203"/>
      <c r="X124" s="203"/>
      <c r="Y124" s="203"/>
      <c r="Z124" s="203"/>
      <c r="AA124" s="203"/>
      <c r="AB124" s="203"/>
      <c r="AC124" s="203"/>
      <c r="AD124" s="203"/>
      <c r="AE124" s="203"/>
      <c r="AF124" s="203"/>
      <c r="AG124" s="203"/>
    </row>
    <row r="125" spans="1:33" ht="13.2" x14ac:dyDescent="0.25">
      <c r="A125" s="205"/>
      <c r="B125" s="203"/>
      <c r="C125" s="203"/>
      <c r="D125" s="203"/>
      <c r="E125" s="203"/>
      <c r="F125" s="203"/>
      <c r="G125" s="203"/>
      <c r="H125" s="203"/>
      <c r="I125" s="203"/>
      <c r="J125" s="203"/>
      <c r="K125" s="203"/>
      <c r="L125" s="203"/>
      <c r="M125" s="203"/>
      <c r="N125" s="203"/>
      <c r="O125" s="203"/>
      <c r="P125" s="203"/>
      <c r="Q125" s="203"/>
      <c r="R125" s="203"/>
      <c r="S125" s="203"/>
      <c r="T125" s="203"/>
      <c r="U125" s="203"/>
      <c r="V125" s="203"/>
      <c r="W125" s="203"/>
      <c r="X125" s="203"/>
      <c r="Y125" s="203"/>
      <c r="Z125" s="203"/>
      <c r="AA125" s="203"/>
      <c r="AB125" s="203"/>
      <c r="AC125" s="203"/>
      <c r="AD125" s="203"/>
      <c r="AE125" s="203"/>
      <c r="AF125" s="203"/>
      <c r="AG125" s="203"/>
    </row>
    <row r="126" spans="1:33" ht="13.2" x14ac:dyDescent="0.25">
      <c r="A126" s="205"/>
      <c r="B126" s="203"/>
      <c r="C126" s="203"/>
      <c r="D126" s="203"/>
      <c r="E126" s="203"/>
      <c r="F126" s="203"/>
      <c r="G126" s="203"/>
      <c r="H126" s="203"/>
      <c r="I126" s="203"/>
      <c r="J126" s="203"/>
      <c r="K126" s="203"/>
      <c r="L126" s="203"/>
      <c r="M126" s="203"/>
      <c r="N126" s="203"/>
      <c r="O126" s="203"/>
      <c r="P126" s="203"/>
      <c r="Q126" s="203"/>
      <c r="R126" s="203"/>
      <c r="S126" s="203"/>
      <c r="T126" s="203"/>
      <c r="U126" s="203"/>
      <c r="V126" s="203"/>
      <c r="W126" s="203"/>
      <c r="X126" s="203"/>
      <c r="Y126" s="203"/>
      <c r="Z126" s="203"/>
      <c r="AA126" s="203"/>
      <c r="AB126" s="203"/>
      <c r="AC126" s="203"/>
      <c r="AD126" s="203"/>
      <c r="AE126" s="203"/>
      <c r="AF126" s="203"/>
      <c r="AG126" s="203"/>
    </row>
    <row r="127" spans="1:33" ht="13.2" x14ac:dyDescent="0.25">
      <c r="A127" s="205"/>
      <c r="B127" s="203"/>
      <c r="C127" s="203"/>
      <c r="D127" s="203"/>
      <c r="E127" s="203"/>
      <c r="F127" s="203"/>
      <c r="G127" s="203"/>
      <c r="H127" s="203"/>
      <c r="I127" s="203"/>
      <c r="J127" s="203"/>
      <c r="K127" s="203"/>
      <c r="L127" s="203"/>
      <c r="M127" s="203"/>
      <c r="N127" s="203"/>
      <c r="O127" s="203"/>
      <c r="P127" s="203"/>
      <c r="Q127" s="203"/>
      <c r="R127" s="203"/>
      <c r="S127" s="203"/>
      <c r="T127" s="203"/>
      <c r="U127" s="203"/>
      <c r="V127" s="203"/>
      <c r="W127" s="203"/>
      <c r="X127" s="203"/>
      <c r="Y127" s="203"/>
      <c r="Z127" s="203"/>
      <c r="AA127" s="203"/>
      <c r="AB127" s="203"/>
      <c r="AC127" s="203"/>
      <c r="AD127" s="203"/>
      <c r="AE127" s="203"/>
      <c r="AF127" s="203"/>
      <c r="AG127" s="203"/>
    </row>
    <row r="128" spans="1:33" ht="13.2" x14ac:dyDescent="0.25">
      <c r="A128" s="205"/>
      <c r="B128" s="203"/>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row>
    <row r="129" spans="1:33" ht="13.2" x14ac:dyDescent="0.25">
      <c r="A129" s="205"/>
      <c r="B129" s="203"/>
      <c r="C129" s="203"/>
      <c r="D129" s="203"/>
      <c r="E129" s="203"/>
      <c r="F129" s="203"/>
      <c r="G129" s="203"/>
      <c r="H129" s="203"/>
      <c r="I129" s="203"/>
      <c r="J129" s="203"/>
      <c r="K129" s="203"/>
      <c r="L129" s="203"/>
      <c r="M129" s="203"/>
      <c r="N129" s="203"/>
      <c r="O129" s="203"/>
      <c r="P129" s="203"/>
      <c r="Q129" s="203"/>
      <c r="R129" s="203"/>
      <c r="S129" s="203"/>
      <c r="T129" s="203"/>
      <c r="U129" s="203"/>
      <c r="V129" s="203"/>
      <c r="W129" s="203"/>
      <c r="X129" s="203"/>
      <c r="Y129" s="203"/>
      <c r="Z129" s="203"/>
      <c r="AA129" s="203"/>
      <c r="AB129" s="203"/>
      <c r="AC129" s="203"/>
      <c r="AD129" s="203"/>
      <c r="AE129" s="203"/>
      <c r="AF129" s="203"/>
      <c r="AG129" s="203"/>
    </row>
    <row r="130" spans="1:33" ht="13.2" x14ac:dyDescent="0.25">
      <c r="A130" s="205"/>
      <c r="B130" s="203"/>
      <c r="C130" s="203"/>
      <c r="D130" s="203"/>
      <c r="E130" s="203"/>
      <c r="F130" s="203"/>
      <c r="G130" s="203"/>
      <c r="H130" s="203"/>
      <c r="I130" s="203"/>
      <c r="J130" s="203"/>
      <c r="K130" s="203"/>
      <c r="L130" s="203"/>
      <c r="M130" s="203"/>
      <c r="N130" s="203"/>
      <c r="O130" s="203"/>
      <c r="P130" s="203"/>
      <c r="Q130" s="203"/>
      <c r="R130" s="203"/>
      <c r="S130" s="203"/>
      <c r="T130" s="203"/>
      <c r="U130" s="203"/>
      <c r="V130" s="203"/>
      <c r="W130" s="203"/>
      <c r="X130" s="203"/>
      <c r="Y130" s="203"/>
      <c r="Z130" s="203"/>
      <c r="AA130" s="203"/>
      <c r="AB130" s="203"/>
      <c r="AC130" s="203"/>
      <c r="AD130" s="203"/>
      <c r="AE130" s="203"/>
      <c r="AF130" s="203"/>
      <c r="AG130" s="203"/>
    </row>
    <row r="131" spans="1:33" ht="13.2" x14ac:dyDescent="0.25">
      <c r="A131" s="205"/>
      <c r="B131" s="203"/>
      <c r="C131" s="203"/>
      <c r="D131" s="203"/>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c r="AG131" s="203"/>
    </row>
    <row r="132" spans="1:33" ht="13.2" x14ac:dyDescent="0.25">
      <c r="A132" s="205"/>
      <c r="B132" s="203"/>
      <c r="C132" s="203"/>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row>
    <row r="133" spans="1:33" ht="13.2" x14ac:dyDescent="0.25">
      <c r="A133" s="205"/>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203"/>
      <c r="Y133" s="203"/>
      <c r="Z133" s="203"/>
      <c r="AA133" s="203"/>
      <c r="AB133" s="203"/>
      <c r="AC133" s="203"/>
      <c r="AD133" s="203"/>
      <c r="AE133" s="203"/>
      <c r="AF133" s="203"/>
      <c r="AG133" s="203"/>
    </row>
    <row r="134" spans="1:33" ht="13.2" x14ac:dyDescent="0.25">
      <c r="A134" s="205"/>
      <c r="B134" s="203"/>
      <c r="C134" s="203"/>
      <c r="D134" s="203"/>
      <c r="E134" s="203"/>
      <c r="F134" s="203"/>
      <c r="G134" s="203"/>
      <c r="H134" s="203"/>
      <c r="I134" s="203"/>
      <c r="J134" s="203"/>
      <c r="K134" s="203"/>
      <c r="L134" s="203"/>
      <c r="M134" s="203"/>
      <c r="N134" s="203"/>
      <c r="O134" s="203"/>
      <c r="P134" s="203"/>
      <c r="Q134" s="203"/>
      <c r="R134" s="203"/>
      <c r="S134" s="203"/>
      <c r="T134" s="203"/>
      <c r="U134" s="203"/>
      <c r="V134" s="203"/>
      <c r="W134" s="203"/>
      <c r="X134" s="203"/>
      <c r="Y134" s="203"/>
      <c r="Z134" s="203"/>
      <c r="AA134" s="203"/>
      <c r="AB134" s="203"/>
      <c r="AC134" s="203"/>
      <c r="AD134" s="203"/>
      <c r="AE134" s="203"/>
      <c r="AF134" s="203"/>
      <c r="AG134" s="203"/>
    </row>
    <row r="135" spans="1:33" ht="13.2" x14ac:dyDescent="0.25">
      <c r="A135" s="205"/>
      <c r="B135" s="203"/>
      <c r="C135" s="203"/>
      <c r="D135" s="203"/>
      <c r="E135" s="203"/>
      <c r="F135" s="203"/>
      <c r="G135" s="203"/>
      <c r="H135" s="203"/>
      <c r="I135" s="203"/>
      <c r="J135" s="203"/>
      <c r="K135" s="203"/>
      <c r="L135" s="203"/>
      <c r="M135" s="203"/>
      <c r="N135" s="203"/>
      <c r="O135" s="203"/>
      <c r="P135" s="203"/>
      <c r="Q135" s="203"/>
      <c r="R135" s="203"/>
      <c r="S135" s="203"/>
      <c r="T135" s="203"/>
      <c r="U135" s="203"/>
      <c r="V135" s="203"/>
      <c r="W135" s="203"/>
      <c r="X135" s="203"/>
      <c r="Y135" s="203"/>
      <c r="Z135" s="203"/>
      <c r="AA135" s="203"/>
      <c r="AB135" s="203"/>
      <c r="AC135" s="203"/>
      <c r="AD135" s="203"/>
      <c r="AE135" s="203"/>
      <c r="AF135" s="203"/>
      <c r="AG135" s="203"/>
    </row>
    <row r="136" spans="1:33" ht="13.2" x14ac:dyDescent="0.25">
      <c r="A136" s="205"/>
      <c r="B136" s="203"/>
      <c r="C136" s="203"/>
      <c r="D136" s="203"/>
      <c r="E136" s="203"/>
      <c r="F136" s="203"/>
      <c r="G136" s="203"/>
      <c r="H136" s="203"/>
      <c r="I136" s="203"/>
      <c r="J136" s="203"/>
      <c r="K136" s="203"/>
      <c r="L136" s="203"/>
      <c r="M136" s="203"/>
      <c r="N136" s="203"/>
      <c r="O136" s="203"/>
      <c r="P136" s="203"/>
      <c r="Q136" s="203"/>
      <c r="R136" s="203"/>
      <c r="S136" s="203"/>
      <c r="T136" s="203"/>
      <c r="U136" s="203"/>
      <c r="V136" s="203"/>
      <c r="W136" s="203"/>
      <c r="X136" s="203"/>
      <c r="Y136" s="203"/>
      <c r="Z136" s="203"/>
      <c r="AA136" s="203"/>
      <c r="AB136" s="203"/>
      <c r="AC136" s="203"/>
      <c r="AD136" s="203"/>
      <c r="AE136" s="203"/>
      <c r="AF136" s="203"/>
      <c r="AG136" s="203"/>
    </row>
    <row r="137" spans="1:33" ht="13.2" x14ac:dyDescent="0.25">
      <c r="A137" s="205"/>
      <c r="B137" s="203"/>
      <c r="C137" s="203"/>
      <c r="D137" s="203"/>
      <c r="E137" s="203"/>
      <c r="F137" s="203"/>
      <c r="G137" s="203"/>
      <c r="H137" s="203"/>
      <c r="I137" s="203"/>
      <c r="J137" s="203"/>
      <c r="K137" s="203"/>
      <c r="L137" s="203"/>
      <c r="M137" s="203"/>
      <c r="N137" s="203"/>
      <c r="O137" s="203"/>
      <c r="P137" s="203"/>
      <c r="Q137" s="203"/>
      <c r="R137" s="203"/>
      <c r="S137" s="203"/>
      <c r="T137" s="203"/>
      <c r="U137" s="203"/>
      <c r="V137" s="203"/>
      <c r="W137" s="203"/>
      <c r="X137" s="203"/>
      <c r="Y137" s="203"/>
      <c r="Z137" s="203"/>
      <c r="AA137" s="203"/>
      <c r="AB137" s="203"/>
      <c r="AC137" s="203"/>
      <c r="AD137" s="203"/>
      <c r="AE137" s="203"/>
      <c r="AF137" s="203"/>
      <c r="AG137" s="203"/>
    </row>
    <row r="138" spans="1:33" ht="13.2" x14ac:dyDescent="0.25">
      <c r="A138" s="205"/>
      <c r="B138" s="203"/>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row>
    <row r="139" spans="1:33" ht="13.2" x14ac:dyDescent="0.25">
      <c r="A139" s="205"/>
      <c r="B139" s="203"/>
      <c r="C139" s="203"/>
      <c r="D139" s="203"/>
      <c r="E139" s="203"/>
      <c r="F139" s="203"/>
      <c r="G139" s="203"/>
      <c r="H139" s="203"/>
      <c r="I139" s="203"/>
      <c r="J139" s="203"/>
      <c r="K139" s="203"/>
      <c r="L139" s="203"/>
      <c r="M139" s="203"/>
      <c r="N139" s="203"/>
      <c r="O139" s="203"/>
      <c r="P139" s="203"/>
      <c r="Q139" s="203"/>
      <c r="R139" s="203"/>
      <c r="S139" s="203"/>
      <c r="T139" s="203"/>
      <c r="U139" s="203"/>
      <c r="V139" s="203"/>
      <c r="W139" s="203"/>
      <c r="X139" s="203"/>
      <c r="Y139" s="203"/>
      <c r="Z139" s="203"/>
      <c r="AA139" s="203"/>
      <c r="AB139" s="203"/>
      <c r="AC139" s="203"/>
      <c r="AD139" s="203"/>
      <c r="AE139" s="203"/>
      <c r="AF139" s="203"/>
      <c r="AG139" s="203"/>
    </row>
    <row r="140" spans="1:33" ht="13.2" x14ac:dyDescent="0.25">
      <c r="A140" s="205"/>
      <c r="B140" s="203"/>
      <c r="C140" s="203"/>
      <c r="D140" s="203"/>
      <c r="E140" s="203"/>
      <c r="F140" s="203"/>
      <c r="G140" s="203"/>
      <c r="H140" s="203"/>
      <c r="I140" s="203"/>
      <c r="J140" s="203"/>
      <c r="K140" s="203"/>
      <c r="L140" s="203"/>
      <c r="M140" s="203"/>
      <c r="N140" s="203"/>
      <c r="O140" s="203"/>
      <c r="P140" s="203"/>
      <c r="Q140" s="203"/>
      <c r="R140" s="203"/>
      <c r="S140" s="203"/>
      <c r="T140" s="203"/>
      <c r="U140" s="203"/>
      <c r="V140" s="203"/>
      <c r="W140" s="203"/>
      <c r="X140" s="203"/>
      <c r="Y140" s="203"/>
      <c r="Z140" s="203"/>
      <c r="AA140" s="203"/>
      <c r="AB140" s="203"/>
      <c r="AC140" s="203"/>
      <c r="AD140" s="203"/>
      <c r="AE140" s="203"/>
      <c r="AF140" s="203"/>
      <c r="AG140" s="203"/>
    </row>
    <row r="141" spans="1:33" ht="13.2" x14ac:dyDescent="0.25">
      <c r="A141" s="205"/>
      <c r="B141" s="203"/>
      <c r="C141" s="203"/>
      <c r="D141" s="203"/>
      <c r="E141" s="203"/>
      <c r="F141" s="203"/>
      <c r="G141" s="203"/>
      <c r="H141" s="203"/>
      <c r="I141" s="203"/>
      <c r="J141" s="203"/>
      <c r="K141" s="203"/>
      <c r="L141" s="203"/>
      <c r="M141" s="203"/>
      <c r="N141" s="203"/>
      <c r="O141" s="203"/>
      <c r="P141" s="203"/>
      <c r="Q141" s="203"/>
      <c r="R141" s="203"/>
      <c r="S141" s="203"/>
      <c r="T141" s="203"/>
      <c r="U141" s="203"/>
      <c r="V141" s="203"/>
      <c r="W141" s="203"/>
      <c r="X141" s="203"/>
      <c r="Y141" s="203"/>
      <c r="Z141" s="203"/>
      <c r="AA141" s="203"/>
      <c r="AB141" s="203"/>
      <c r="AC141" s="203"/>
      <c r="AD141" s="203"/>
      <c r="AE141" s="203"/>
      <c r="AF141" s="203"/>
      <c r="AG141" s="203"/>
    </row>
    <row r="142" spans="1:33" ht="13.2" x14ac:dyDescent="0.25">
      <c r="A142" s="205"/>
      <c r="B142" s="203"/>
      <c r="C142" s="203"/>
      <c r="D142" s="203"/>
      <c r="E142" s="203"/>
      <c r="F142" s="203"/>
      <c r="G142" s="203"/>
      <c r="H142" s="203"/>
      <c r="I142" s="203"/>
      <c r="J142" s="203"/>
      <c r="K142" s="203"/>
      <c r="L142" s="203"/>
      <c r="M142" s="203"/>
      <c r="N142" s="203"/>
      <c r="O142" s="203"/>
      <c r="P142" s="203"/>
      <c r="Q142" s="203"/>
      <c r="R142" s="203"/>
      <c r="S142" s="203"/>
      <c r="T142" s="203"/>
      <c r="U142" s="203"/>
      <c r="V142" s="203"/>
      <c r="W142" s="203"/>
      <c r="X142" s="203"/>
      <c r="Y142" s="203"/>
      <c r="Z142" s="203"/>
      <c r="AA142" s="203"/>
      <c r="AB142" s="203"/>
      <c r="AC142" s="203"/>
      <c r="AD142" s="203"/>
      <c r="AE142" s="203"/>
      <c r="AF142" s="203"/>
      <c r="AG142" s="203"/>
    </row>
    <row r="143" spans="1:33" ht="13.2" x14ac:dyDescent="0.25">
      <c r="A143" s="205"/>
      <c r="B143" s="203"/>
      <c r="C143" s="203"/>
      <c r="D143" s="203"/>
      <c r="E143" s="203"/>
      <c r="F143" s="203"/>
      <c r="G143" s="203"/>
      <c r="H143" s="203"/>
      <c r="I143" s="203"/>
      <c r="J143" s="203"/>
      <c r="K143" s="203"/>
      <c r="L143" s="203"/>
      <c r="M143" s="203"/>
      <c r="N143" s="203"/>
      <c r="O143" s="203"/>
      <c r="P143" s="203"/>
      <c r="Q143" s="203"/>
      <c r="R143" s="203"/>
      <c r="S143" s="203"/>
      <c r="T143" s="203"/>
      <c r="U143" s="203"/>
      <c r="V143" s="203"/>
      <c r="W143" s="203"/>
      <c r="X143" s="203"/>
      <c r="Y143" s="203"/>
      <c r="Z143" s="203"/>
      <c r="AA143" s="203"/>
      <c r="AB143" s="203"/>
      <c r="AC143" s="203"/>
      <c r="AD143" s="203"/>
      <c r="AE143" s="203"/>
      <c r="AF143" s="203"/>
      <c r="AG143" s="203"/>
    </row>
    <row r="144" spans="1:33" ht="13.2" x14ac:dyDescent="0.25">
      <c r="A144" s="205"/>
      <c r="B144" s="203"/>
      <c r="C144" s="203"/>
      <c r="D144" s="203"/>
      <c r="E144" s="203"/>
      <c r="F144" s="203"/>
      <c r="G144" s="203"/>
      <c r="H144" s="203"/>
      <c r="I144" s="203"/>
      <c r="J144" s="203"/>
      <c r="K144" s="203"/>
      <c r="L144" s="203"/>
      <c r="M144" s="203"/>
      <c r="N144" s="203"/>
      <c r="O144" s="203"/>
      <c r="P144" s="203"/>
      <c r="Q144" s="203"/>
      <c r="R144" s="203"/>
      <c r="S144" s="203"/>
      <c r="T144" s="203"/>
      <c r="U144" s="203"/>
      <c r="V144" s="203"/>
      <c r="W144" s="203"/>
      <c r="X144" s="203"/>
      <c r="Y144" s="203"/>
      <c r="Z144" s="203"/>
      <c r="AA144" s="203"/>
      <c r="AB144" s="203"/>
      <c r="AC144" s="203"/>
      <c r="AD144" s="203"/>
      <c r="AE144" s="203"/>
      <c r="AF144" s="203"/>
      <c r="AG144" s="203"/>
    </row>
    <row r="145" spans="1:33" ht="13.2" x14ac:dyDescent="0.25">
      <c r="A145" s="205"/>
      <c r="B145" s="203"/>
      <c r="C145" s="203"/>
      <c r="D145" s="203"/>
      <c r="E145" s="203"/>
      <c r="F145" s="203"/>
      <c r="G145" s="203"/>
      <c r="H145" s="203"/>
      <c r="I145" s="203"/>
      <c r="J145" s="203"/>
      <c r="K145" s="203"/>
      <c r="L145" s="203"/>
      <c r="M145" s="203"/>
      <c r="N145" s="203"/>
      <c r="O145" s="203"/>
      <c r="P145" s="203"/>
      <c r="Q145" s="203"/>
      <c r="R145" s="203"/>
      <c r="S145" s="203"/>
      <c r="T145" s="203"/>
      <c r="U145" s="203"/>
      <c r="V145" s="203"/>
      <c r="W145" s="203"/>
      <c r="X145" s="203"/>
      <c r="Y145" s="203"/>
      <c r="Z145" s="203"/>
      <c r="AA145" s="203"/>
      <c r="AB145" s="203"/>
      <c r="AC145" s="203"/>
      <c r="AD145" s="203"/>
      <c r="AE145" s="203"/>
      <c r="AF145" s="203"/>
      <c r="AG145" s="203"/>
    </row>
    <row r="146" spans="1:33" ht="13.2" x14ac:dyDescent="0.25">
      <c r="A146" s="205"/>
      <c r="B146" s="203"/>
      <c r="C146" s="203"/>
      <c r="D146" s="203"/>
      <c r="E146" s="203"/>
      <c r="F146" s="203"/>
      <c r="G146" s="203"/>
      <c r="H146" s="203"/>
      <c r="I146" s="203"/>
      <c r="J146" s="203"/>
      <c r="K146" s="203"/>
      <c r="L146" s="203"/>
      <c r="M146" s="203"/>
      <c r="N146" s="203"/>
      <c r="O146" s="203"/>
      <c r="P146" s="203"/>
      <c r="Q146" s="203"/>
      <c r="R146" s="203"/>
      <c r="S146" s="203"/>
      <c r="T146" s="203"/>
      <c r="U146" s="203"/>
      <c r="V146" s="203"/>
      <c r="W146" s="203"/>
      <c r="X146" s="203"/>
      <c r="Y146" s="203"/>
      <c r="Z146" s="203"/>
      <c r="AA146" s="203"/>
      <c r="AB146" s="203"/>
      <c r="AC146" s="203"/>
      <c r="AD146" s="203"/>
      <c r="AE146" s="203"/>
      <c r="AF146" s="203"/>
      <c r="AG146" s="203"/>
    </row>
    <row r="147" spans="1:33" ht="13.2" x14ac:dyDescent="0.25">
      <c r="A147" s="205"/>
      <c r="B147" s="203"/>
      <c r="C147" s="203"/>
      <c r="D147" s="203"/>
      <c r="E147" s="203"/>
      <c r="F147" s="203"/>
      <c r="G147" s="203"/>
      <c r="H147" s="203"/>
      <c r="I147" s="203"/>
      <c r="J147" s="203"/>
      <c r="K147" s="203"/>
      <c r="L147" s="203"/>
      <c r="M147" s="203"/>
      <c r="N147" s="203"/>
      <c r="O147" s="203"/>
      <c r="P147" s="203"/>
      <c r="Q147" s="203"/>
      <c r="R147" s="203"/>
      <c r="S147" s="203"/>
      <c r="T147" s="203"/>
      <c r="U147" s="203"/>
      <c r="V147" s="203"/>
      <c r="W147" s="203"/>
      <c r="X147" s="203"/>
      <c r="Y147" s="203"/>
      <c r="Z147" s="203"/>
      <c r="AA147" s="203"/>
      <c r="AB147" s="203"/>
      <c r="AC147" s="203"/>
      <c r="AD147" s="203"/>
      <c r="AE147" s="203"/>
      <c r="AF147" s="203"/>
      <c r="AG147" s="203"/>
    </row>
    <row r="148" spans="1:33" ht="13.2" x14ac:dyDescent="0.25">
      <c r="A148" s="205"/>
      <c r="B148" s="203"/>
      <c r="C148" s="203"/>
      <c r="D148" s="203"/>
      <c r="E148" s="203"/>
      <c r="F148" s="203"/>
      <c r="G148" s="203"/>
      <c r="H148" s="203"/>
      <c r="I148" s="203"/>
      <c r="J148" s="203"/>
      <c r="K148" s="203"/>
      <c r="L148" s="203"/>
      <c r="M148" s="203"/>
      <c r="N148" s="203"/>
      <c r="O148" s="203"/>
      <c r="P148" s="203"/>
      <c r="Q148" s="203"/>
      <c r="R148" s="203"/>
      <c r="S148" s="203"/>
      <c r="T148" s="203"/>
      <c r="U148" s="203"/>
      <c r="V148" s="203"/>
      <c r="W148" s="203"/>
      <c r="X148" s="203"/>
      <c r="Y148" s="203"/>
      <c r="Z148" s="203"/>
      <c r="AA148" s="203"/>
      <c r="AB148" s="203"/>
      <c r="AC148" s="203"/>
      <c r="AD148" s="203"/>
      <c r="AE148" s="203"/>
      <c r="AF148" s="203"/>
      <c r="AG148" s="203"/>
    </row>
    <row r="149" spans="1:33" ht="13.2" x14ac:dyDescent="0.25">
      <c r="A149" s="205"/>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row>
    <row r="150" spans="1:33" ht="13.2" x14ac:dyDescent="0.25">
      <c r="A150" s="205"/>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3"/>
    </row>
    <row r="151" spans="1:33" ht="13.2" x14ac:dyDescent="0.25">
      <c r="A151" s="205"/>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3"/>
    </row>
    <row r="152" spans="1:33" ht="13.2" x14ac:dyDescent="0.25">
      <c r="A152" s="205"/>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row>
    <row r="153" spans="1:33" ht="13.2" x14ac:dyDescent="0.25">
      <c r="A153" s="205"/>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3"/>
    </row>
    <row r="154" spans="1:33" ht="13.2" x14ac:dyDescent="0.25">
      <c r="A154" s="205"/>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3"/>
    </row>
    <row r="155" spans="1:33" ht="13.2" x14ac:dyDescent="0.25">
      <c r="A155" s="205"/>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3"/>
    </row>
    <row r="156" spans="1:33" ht="13.2" x14ac:dyDescent="0.25">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row>
    <row r="157" spans="1:33" ht="13.2" x14ac:dyDescent="0.25">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row>
    <row r="158" spans="1:33" ht="13.2" x14ac:dyDescent="0.25">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row>
    <row r="159" spans="1:33" ht="13.2" x14ac:dyDescent="0.25">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row>
    <row r="160" spans="1:33" ht="13.2" x14ac:dyDescent="0.25">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row>
    <row r="161" spans="1:33" ht="13.2" x14ac:dyDescent="0.25">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row>
    <row r="162" spans="1:33" ht="13.2" x14ac:dyDescent="0.25">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row>
    <row r="163" spans="1:33" ht="13.2" x14ac:dyDescent="0.25">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row>
    <row r="164" spans="1:33" ht="13.2" x14ac:dyDescent="0.25">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row>
    <row r="165" spans="1:33" ht="13.2" x14ac:dyDescent="0.25">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row>
    <row r="166" spans="1:33" ht="13.2" x14ac:dyDescent="0.25">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row>
    <row r="167" spans="1:33" ht="13.2" x14ac:dyDescent="0.25">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row>
    <row r="168" spans="1:33" ht="13.2" x14ac:dyDescent="0.25">
      <c r="A168" s="205"/>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row>
    <row r="169" spans="1:33" ht="13.2" x14ac:dyDescent="0.25">
      <c r="A169" s="205"/>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row>
    <row r="170" spans="1:33" ht="13.2" x14ac:dyDescent="0.25">
      <c r="A170" s="205"/>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row>
    <row r="171" spans="1:33" ht="13.2" x14ac:dyDescent="0.25">
      <c r="A171" s="205"/>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row>
    <row r="172" spans="1:33" ht="13.2" x14ac:dyDescent="0.25">
      <c r="A172" s="205"/>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row>
    <row r="173" spans="1:33" ht="13.2" x14ac:dyDescent="0.25">
      <c r="A173" s="205"/>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8" zoomScale="70" zoomScaleSheetLayoutView="70" workbookViewId="0">
      <selection activeCell="I40" sqref="I40:J40"/>
    </sheetView>
  </sheetViews>
  <sheetFormatPr defaultRowHeight="15.6" x14ac:dyDescent="0.3"/>
  <cols>
    <col min="1" max="1" width="9.109375" style="55"/>
    <col min="2" max="2" width="37.6640625" style="55" customWidth="1"/>
    <col min="3" max="6" width="18.6640625" style="55" customWidth="1"/>
    <col min="7" max="8" width="18.6640625" style="55" hidden="1" customWidth="1"/>
    <col min="9" max="9" width="18.6640625" style="55" customWidth="1"/>
    <col min="10" max="10" width="18.33203125" style="55" customWidth="1"/>
    <col min="11" max="11" width="64.88671875" style="55" customWidth="1"/>
    <col min="12" max="12" width="32.33203125" style="55" customWidth="1"/>
    <col min="13" max="252" width="9.109375" style="55"/>
    <col min="253" max="253" width="37.6640625" style="55" customWidth="1"/>
    <col min="254" max="254" width="9.109375" style="55"/>
    <col min="255" max="255" width="12.88671875" style="55" customWidth="1"/>
    <col min="256" max="257" width="0" style="55" hidden="1" customWidth="1"/>
    <col min="258" max="258" width="18.33203125" style="55" customWidth="1"/>
    <col min="259" max="259" width="64.88671875" style="55" customWidth="1"/>
    <col min="260" max="263" width="9.109375" style="55"/>
    <col min="264" max="264" width="14.88671875" style="55" customWidth="1"/>
    <col min="265" max="508" width="9.109375" style="55"/>
    <col min="509" max="509" width="37.6640625" style="55" customWidth="1"/>
    <col min="510" max="510" width="9.109375" style="55"/>
    <col min="511" max="511" width="12.88671875" style="55" customWidth="1"/>
    <col min="512" max="513" width="0" style="55" hidden="1" customWidth="1"/>
    <col min="514" max="514" width="18.33203125" style="55" customWidth="1"/>
    <col min="515" max="515" width="64.88671875" style="55" customWidth="1"/>
    <col min="516" max="519" width="9.109375" style="55"/>
    <col min="520" max="520" width="14.88671875" style="55" customWidth="1"/>
    <col min="521" max="764" width="9.109375" style="55"/>
    <col min="765" max="765" width="37.6640625" style="55" customWidth="1"/>
    <col min="766" max="766" width="9.109375" style="55"/>
    <col min="767" max="767" width="12.88671875" style="55" customWidth="1"/>
    <col min="768" max="769" width="0" style="55" hidden="1" customWidth="1"/>
    <col min="770" max="770" width="18.33203125" style="55" customWidth="1"/>
    <col min="771" max="771" width="64.88671875" style="55" customWidth="1"/>
    <col min="772" max="775" width="9.109375" style="55"/>
    <col min="776" max="776" width="14.88671875" style="55" customWidth="1"/>
    <col min="777" max="1020" width="9.109375" style="55"/>
    <col min="1021" max="1021" width="37.6640625" style="55" customWidth="1"/>
    <col min="1022" max="1022" width="9.109375" style="55"/>
    <col min="1023" max="1023" width="12.88671875" style="55" customWidth="1"/>
    <col min="1024" max="1025" width="0" style="55" hidden="1" customWidth="1"/>
    <col min="1026" max="1026" width="18.33203125" style="55" customWidth="1"/>
    <col min="1027" max="1027" width="64.88671875" style="55" customWidth="1"/>
    <col min="1028" max="1031" width="9.109375" style="55"/>
    <col min="1032" max="1032" width="14.88671875" style="55" customWidth="1"/>
    <col min="1033" max="1276" width="9.109375" style="55"/>
    <col min="1277" max="1277" width="37.6640625" style="55" customWidth="1"/>
    <col min="1278" max="1278" width="9.109375" style="55"/>
    <col min="1279" max="1279" width="12.88671875" style="55" customWidth="1"/>
    <col min="1280" max="1281" width="0" style="55" hidden="1" customWidth="1"/>
    <col min="1282" max="1282" width="18.33203125" style="55" customWidth="1"/>
    <col min="1283" max="1283" width="64.88671875" style="55" customWidth="1"/>
    <col min="1284" max="1287" width="9.109375" style="55"/>
    <col min="1288" max="1288" width="14.88671875" style="55" customWidth="1"/>
    <col min="1289" max="1532" width="9.109375" style="55"/>
    <col min="1533" max="1533" width="37.6640625" style="55" customWidth="1"/>
    <col min="1534" max="1534" width="9.109375" style="55"/>
    <col min="1535" max="1535" width="12.88671875" style="55" customWidth="1"/>
    <col min="1536" max="1537" width="0" style="55" hidden="1" customWidth="1"/>
    <col min="1538" max="1538" width="18.33203125" style="55" customWidth="1"/>
    <col min="1539" max="1539" width="64.88671875" style="55" customWidth="1"/>
    <col min="1540" max="1543" width="9.109375" style="55"/>
    <col min="1544" max="1544" width="14.88671875" style="55" customWidth="1"/>
    <col min="1545" max="1788" width="9.109375" style="55"/>
    <col min="1789" max="1789" width="37.6640625" style="55" customWidth="1"/>
    <col min="1790" max="1790" width="9.109375" style="55"/>
    <col min="1791" max="1791" width="12.88671875" style="55" customWidth="1"/>
    <col min="1792" max="1793" width="0" style="55" hidden="1" customWidth="1"/>
    <col min="1794" max="1794" width="18.33203125" style="55" customWidth="1"/>
    <col min="1795" max="1795" width="64.88671875" style="55" customWidth="1"/>
    <col min="1796" max="1799" width="9.109375" style="55"/>
    <col min="1800" max="1800" width="14.88671875" style="55" customWidth="1"/>
    <col min="1801" max="2044" width="9.109375" style="55"/>
    <col min="2045" max="2045" width="37.6640625" style="55" customWidth="1"/>
    <col min="2046" max="2046" width="9.109375" style="55"/>
    <col min="2047" max="2047" width="12.88671875" style="55" customWidth="1"/>
    <col min="2048" max="2049" width="0" style="55" hidden="1" customWidth="1"/>
    <col min="2050" max="2050" width="18.33203125" style="55" customWidth="1"/>
    <col min="2051" max="2051" width="64.88671875" style="55" customWidth="1"/>
    <col min="2052" max="2055" width="9.109375" style="55"/>
    <col min="2056" max="2056" width="14.88671875" style="55" customWidth="1"/>
    <col min="2057" max="2300" width="9.109375" style="55"/>
    <col min="2301" max="2301" width="37.6640625" style="55" customWidth="1"/>
    <col min="2302" max="2302" width="9.109375" style="55"/>
    <col min="2303" max="2303" width="12.88671875" style="55" customWidth="1"/>
    <col min="2304" max="2305" width="0" style="55" hidden="1" customWidth="1"/>
    <col min="2306" max="2306" width="18.33203125" style="55" customWidth="1"/>
    <col min="2307" max="2307" width="64.88671875" style="55" customWidth="1"/>
    <col min="2308" max="2311" width="9.109375" style="55"/>
    <col min="2312" max="2312" width="14.88671875" style="55" customWidth="1"/>
    <col min="2313" max="2556" width="9.109375" style="55"/>
    <col min="2557" max="2557" width="37.6640625" style="55" customWidth="1"/>
    <col min="2558" max="2558" width="9.109375" style="55"/>
    <col min="2559" max="2559" width="12.88671875" style="55" customWidth="1"/>
    <col min="2560" max="2561" width="0" style="55" hidden="1" customWidth="1"/>
    <col min="2562" max="2562" width="18.33203125" style="55" customWidth="1"/>
    <col min="2563" max="2563" width="64.88671875" style="55" customWidth="1"/>
    <col min="2564" max="2567" width="9.109375" style="55"/>
    <col min="2568" max="2568" width="14.88671875" style="55" customWidth="1"/>
    <col min="2569" max="2812" width="9.109375" style="55"/>
    <col min="2813" max="2813" width="37.6640625" style="55" customWidth="1"/>
    <col min="2814" max="2814" width="9.109375" style="55"/>
    <col min="2815" max="2815" width="12.88671875" style="55" customWidth="1"/>
    <col min="2816" max="2817" width="0" style="55" hidden="1" customWidth="1"/>
    <col min="2818" max="2818" width="18.33203125" style="55" customWidth="1"/>
    <col min="2819" max="2819" width="64.88671875" style="55" customWidth="1"/>
    <col min="2820" max="2823" width="9.109375" style="55"/>
    <col min="2824" max="2824" width="14.88671875" style="55" customWidth="1"/>
    <col min="2825" max="3068" width="9.109375" style="55"/>
    <col min="3069" max="3069" width="37.6640625" style="55" customWidth="1"/>
    <col min="3070" max="3070" width="9.109375" style="55"/>
    <col min="3071" max="3071" width="12.88671875" style="55" customWidth="1"/>
    <col min="3072" max="3073" width="0" style="55" hidden="1" customWidth="1"/>
    <col min="3074" max="3074" width="18.33203125" style="55" customWidth="1"/>
    <col min="3075" max="3075" width="64.88671875" style="55" customWidth="1"/>
    <col min="3076" max="3079" width="9.109375" style="55"/>
    <col min="3080" max="3080" width="14.88671875" style="55" customWidth="1"/>
    <col min="3081" max="3324" width="9.109375" style="55"/>
    <col min="3325" max="3325" width="37.6640625" style="55" customWidth="1"/>
    <col min="3326" max="3326" width="9.109375" style="55"/>
    <col min="3327" max="3327" width="12.88671875" style="55" customWidth="1"/>
    <col min="3328" max="3329" width="0" style="55" hidden="1" customWidth="1"/>
    <col min="3330" max="3330" width="18.33203125" style="55" customWidth="1"/>
    <col min="3331" max="3331" width="64.88671875" style="55" customWidth="1"/>
    <col min="3332" max="3335" width="9.109375" style="55"/>
    <col min="3336" max="3336" width="14.88671875" style="55" customWidth="1"/>
    <col min="3337" max="3580" width="9.109375" style="55"/>
    <col min="3581" max="3581" width="37.6640625" style="55" customWidth="1"/>
    <col min="3582" max="3582" width="9.109375" style="55"/>
    <col min="3583" max="3583" width="12.88671875" style="55" customWidth="1"/>
    <col min="3584" max="3585" width="0" style="55" hidden="1" customWidth="1"/>
    <col min="3586" max="3586" width="18.33203125" style="55" customWidth="1"/>
    <col min="3587" max="3587" width="64.88671875" style="55" customWidth="1"/>
    <col min="3588" max="3591" width="9.109375" style="55"/>
    <col min="3592" max="3592" width="14.88671875" style="55" customWidth="1"/>
    <col min="3593" max="3836" width="9.109375" style="55"/>
    <col min="3837" max="3837" width="37.6640625" style="55" customWidth="1"/>
    <col min="3838" max="3838" width="9.109375" style="55"/>
    <col min="3839" max="3839" width="12.88671875" style="55" customWidth="1"/>
    <col min="3840" max="3841" width="0" style="55" hidden="1" customWidth="1"/>
    <col min="3842" max="3842" width="18.33203125" style="55" customWidth="1"/>
    <col min="3843" max="3843" width="64.88671875" style="55" customWidth="1"/>
    <col min="3844" max="3847" width="9.109375" style="55"/>
    <col min="3848" max="3848" width="14.88671875" style="55" customWidth="1"/>
    <col min="3849" max="4092" width="9.109375" style="55"/>
    <col min="4093" max="4093" width="37.6640625" style="55" customWidth="1"/>
    <col min="4094" max="4094" width="9.109375" style="55"/>
    <col min="4095" max="4095" width="12.88671875" style="55" customWidth="1"/>
    <col min="4096" max="4097" width="0" style="55" hidden="1" customWidth="1"/>
    <col min="4098" max="4098" width="18.33203125" style="55" customWidth="1"/>
    <col min="4099" max="4099" width="64.88671875" style="55" customWidth="1"/>
    <col min="4100" max="4103" width="9.109375" style="55"/>
    <col min="4104" max="4104" width="14.88671875" style="55" customWidth="1"/>
    <col min="4105" max="4348" width="9.109375" style="55"/>
    <col min="4349" max="4349" width="37.6640625" style="55" customWidth="1"/>
    <col min="4350" max="4350" width="9.109375" style="55"/>
    <col min="4351" max="4351" width="12.88671875" style="55" customWidth="1"/>
    <col min="4352" max="4353" width="0" style="55" hidden="1" customWidth="1"/>
    <col min="4354" max="4354" width="18.33203125" style="55" customWidth="1"/>
    <col min="4355" max="4355" width="64.88671875" style="55" customWidth="1"/>
    <col min="4356" max="4359" width="9.109375" style="55"/>
    <col min="4360" max="4360" width="14.88671875" style="55" customWidth="1"/>
    <col min="4361" max="4604" width="9.109375" style="55"/>
    <col min="4605" max="4605" width="37.6640625" style="55" customWidth="1"/>
    <col min="4606" max="4606" width="9.109375" style="55"/>
    <col min="4607" max="4607" width="12.88671875" style="55" customWidth="1"/>
    <col min="4608" max="4609" width="0" style="55" hidden="1" customWidth="1"/>
    <col min="4610" max="4610" width="18.33203125" style="55" customWidth="1"/>
    <col min="4611" max="4611" width="64.88671875" style="55" customWidth="1"/>
    <col min="4612" max="4615" width="9.109375" style="55"/>
    <col min="4616" max="4616" width="14.88671875" style="55" customWidth="1"/>
    <col min="4617" max="4860" width="9.109375" style="55"/>
    <col min="4861" max="4861" width="37.6640625" style="55" customWidth="1"/>
    <col min="4862" max="4862" width="9.109375" style="55"/>
    <col min="4863" max="4863" width="12.88671875" style="55" customWidth="1"/>
    <col min="4864" max="4865" width="0" style="55" hidden="1" customWidth="1"/>
    <col min="4866" max="4866" width="18.33203125" style="55" customWidth="1"/>
    <col min="4867" max="4867" width="64.88671875" style="55" customWidth="1"/>
    <col min="4868" max="4871" width="9.109375" style="55"/>
    <col min="4872" max="4872" width="14.88671875" style="55" customWidth="1"/>
    <col min="4873" max="5116" width="9.109375" style="55"/>
    <col min="5117" max="5117" width="37.6640625" style="55" customWidth="1"/>
    <col min="5118" max="5118" width="9.109375" style="55"/>
    <col min="5119" max="5119" width="12.88671875" style="55" customWidth="1"/>
    <col min="5120" max="5121" width="0" style="55" hidden="1" customWidth="1"/>
    <col min="5122" max="5122" width="18.33203125" style="55" customWidth="1"/>
    <col min="5123" max="5123" width="64.88671875" style="55" customWidth="1"/>
    <col min="5124" max="5127" width="9.109375" style="55"/>
    <col min="5128" max="5128" width="14.88671875" style="55" customWidth="1"/>
    <col min="5129" max="5372" width="9.109375" style="55"/>
    <col min="5373" max="5373" width="37.6640625" style="55" customWidth="1"/>
    <col min="5374" max="5374" width="9.109375" style="55"/>
    <col min="5375" max="5375" width="12.88671875" style="55" customWidth="1"/>
    <col min="5376" max="5377" width="0" style="55" hidden="1" customWidth="1"/>
    <col min="5378" max="5378" width="18.33203125" style="55" customWidth="1"/>
    <col min="5379" max="5379" width="64.88671875" style="55" customWidth="1"/>
    <col min="5380" max="5383" width="9.109375" style="55"/>
    <col min="5384" max="5384" width="14.88671875" style="55" customWidth="1"/>
    <col min="5385" max="5628" width="9.109375" style="55"/>
    <col min="5629" max="5629" width="37.6640625" style="55" customWidth="1"/>
    <col min="5630" max="5630" width="9.109375" style="55"/>
    <col min="5631" max="5631" width="12.88671875" style="55" customWidth="1"/>
    <col min="5632" max="5633" width="0" style="55" hidden="1" customWidth="1"/>
    <col min="5634" max="5634" width="18.33203125" style="55" customWidth="1"/>
    <col min="5635" max="5635" width="64.88671875" style="55" customWidth="1"/>
    <col min="5636" max="5639" width="9.109375" style="55"/>
    <col min="5640" max="5640" width="14.88671875" style="55" customWidth="1"/>
    <col min="5641" max="5884" width="9.109375" style="55"/>
    <col min="5885" max="5885" width="37.6640625" style="55" customWidth="1"/>
    <col min="5886" max="5886" width="9.109375" style="55"/>
    <col min="5887" max="5887" width="12.88671875" style="55" customWidth="1"/>
    <col min="5888" max="5889" width="0" style="55" hidden="1" customWidth="1"/>
    <col min="5890" max="5890" width="18.33203125" style="55" customWidth="1"/>
    <col min="5891" max="5891" width="64.88671875" style="55" customWidth="1"/>
    <col min="5892" max="5895" width="9.109375" style="55"/>
    <col min="5896" max="5896" width="14.88671875" style="55" customWidth="1"/>
    <col min="5897" max="6140" width="9.109375" style="55"/>
    <col min="6141" max="6141" width="37.6640625" style="55" customWidth="1"/>
    <col min="6142" max="6142" width="9.109375" style="55"/>
    <col min="6143" max="6143" width="12.88671875" style="55" customWidth="1"/>
    <col min="6144" max="6145" width="0" style="55" hidden="1" customWidth="1"/>
    <col min="6146" max="6146" width="18.33203125" style="55" customWidth="1"/>
    <col min="6147" max="6147" width="64.88671875" style="55" customWidth="1"/>
    <col min="6148" max="6151" width="9.109375" style="55"/>
    <col min="6152" max="6152" width="14.88671875" style="55" customWidth="1"/>
    <col min="6153" max="6396" width="9.109375" style="55"/>
    <col min="6397" max="6397" width="37.6640625" style="55" customWidth="1"/>
    <col min="6398" max="6398" width="9.109375" style="55"/>
    <col min="6399" max="6399" width="12.88671875" style="55" customWidth="1"/>
    <col min="6400" max="6401" width="0" style="55" hidden="1" customWidth="1"/>
    <col min="6402" max="6402" width="18.33203125" style="55" customWidth="1"/>
    <col min="6403" max="6403" width="64.88671875" style="55" customWidth="1"/>
    <col min="6404" max="6407" width="9.109375" style="55"/>
    <col min="6408" max="6408" width="14.88671875" style="55" customWidth="1"/>
    <col min="6409" max="6652" width="9.109375" style="55"/>
    <col min="6653" max="6653" width="37.6640625" style="55" customWidth="1"/>
    <col min="6654" max="6654" width="9.109375" style="55"/>
    <col min="6655" max="6655" width="12.88671875" style="55" customWidth="1"/>
    <col min="6656" max="6657" width="0" style="55" hidden="1" customWidth="1"/>
    <col min="6658" max="6658" width="18.33203125" style="55" customWidth="1"/>
    <col min="6659" max="6659" width="64.88671875" style="55" customWidth="1"/>
    <col min="6660" max="6663" width="9.109375" style="55"/>
    <col min="6664" max="6664" width="14.88671875" style="55" customWidth="1"/>
    <col min="6665" max="6908" width="9.109375" style="55"/>
    <col min="6909" max="6909" width="37.6640625" style="55" customWidth="1"/>
    <col min="6910" max="6910" width="9.109375" style="55"/>
    <col min="6911" max="6911" width="12.88671875" style="55" customWidth="1"/>
    <col min="6912" max="6913" width="0" style="55" hidden="1" customWidth="1"/>
    <col min="6914" max="6914" width="18.33203125" style="55" customWidth="1"/>
    <col min="6915" max="6915" width="64.88671875" style="55" customWidth="1"/>
    <col min="6916" max="6919" width="9.109375" style="55"/>
    <col min="6920" max="6920" width="14.88671875" style="55" customWidth="1"/>
    <col min="6921" max="7164" width="9.109375" style="55"/>
    <col min="7165" max="7165" width="37.6640625" style="55" customWidth="1"/>
    <col min="7166" max="7166" width="9.109375" style="55"/>
    <col min="7167" max="7167" width="12.88671875" style="55" customWidth="1"/>
    <col min="7168" max="7169" width="0" style="55" hidden="1" customWidth="1"/>
    <col min="7170" max="7170" width="18.33203125" style="55" customWidth="1"/>
    <col min="7171" max="7171" width="64.88671875" style="55" customWidth="1"/>
    <col min="7172" max="7175" width="9.109375" style="55"/>
    <col min="7176" max="7176" width="14.88671875" style="55" customWidth="1"/>
    <col min="7177" max="7420" width="9.109375" style="55"/>
    <col min="7421" max="7421" width="37.6640625" style="55" customWidth="1"/>
    <col min="7422" max="7422" width="9.109375" style="55"/>
    <col min="7423" max="7423" width="12.88671875" style="55" customWidth="1"/>
    <col min="7424" max="7425" width="0" style="55" hidden="1" customWidth="1"/>
    <col min="7426" max="7426" width="18.33203125" style="55" customWidth="1"/>
    <col min="7427" max="7427" width="64.88671875" style="55" customWidth="1"/>
    <col min="7428" max="7431" width="9.109375" style="55"/>
    <col min="7432" max="7432" width="14.88671875" style="55" customWidth="1"/>
    <col min="7433" max="7676" width="9.109375" style="55"/>
    <col min="7677" max="7677" width="37.6640625" style="55" customWidth="1"/>
    <col min="7678" max="7678" width="9.109375" style="55"/>
    <col min="7679" max="7679" width="12.88671875" style="55" customWidth="1"/>
    <col min="7680" max="7681" width="0" style="55" hidden="1" customWidth="1"/>
    <col min="7682" max="7682" width="18.33203125" style="55" customWidth="1"/>
    <col min="7683" max="7683" width="64.88671875" style="55" customWidth="1"/>
    <col min="7684" max="7687" width="9.109375" style="55"/>
    <col min="7688" max="7688" width="14.88671875" style="55" customWidth="1"/>
    <col min="7689" max="7932" width="9.109375" style="55"/>
    <col min="7933" max="7933" width="37.6640625" style="55" customWidth="1"/>
    <col min="7934" max="7934" width="9.109375" style="55"/>
    <col min="7935" max="7935" width="12.88671875" style="55" customWidth="1"/>
    <col min="7936" max="7937" width="0" style="55" hidden="1" customWidth="1"/>
    <col min="7938" max="7938" width="18.33203125" style="55" customWidth="1"/>
    <col min="7939" max="7939" width="64.88671875" style="55" customWidth="1"/>
    <col min="7940" max="7943" width="9.109375" style="55"/>
    <col min="7944" max="7944" width="14.88671875" style="55" customWidth="1"/>
    <col min="7945" max="8188" width="9.109375" style="55"/>
    <col min="8189" max="8189" width="37.6640625" style="55" customWidth="1"/>
    <col min="8190" max="8190" width="9.109375" style="55"/>
    <col min="8191" max="8191" width="12.88671875" style="55" customWidth="1"/>
    <col min="8192" max="8193" width="0" style="55" hidden="1" customWidth="1"/>
    <col min="8194" max="8194" width="18.33203125" style="55" customWidth="1"/>
    <col min="8195" max="8195" width="64.88671875" style="55" customWidth="1"/>
    <col min="8196" max="8199" width="9.109375" style="55"/>
    <col min="8200" max="8200" width="14.88671875" style="55" customWidth="1"/>
    <col min="8201" max="8444" width="9.109375" style="55"/>
    <col min="8445" max="8445" width="37.6640625" style="55" customWidth="1"/>
    <col min="8446" max="8446" width="9.109375" style="55"/>
    <col min="8447" max="8447" width="12.88671875" style="55" customWidth="1"/>
    <col min="8448" max="8449" width="0" style="55" hidden="1" customWidth="1"/>
    <col min="8450" max="8450" width="18.33203125" style="55" customWidth="1"/>
    <col min="8451" max="8451" width="64.88671875" style="55" customWidth="1"/>
    <col min="8452" max="8455" width="9.109375" style="55"/>
    <col min="8456" max="8456" width="14.88671875" style="55" customWidth="1"/>
    <col min="8457" max="8700" width="9.109375" style="55"/>
    <col min="8701" max="8701" width="37.6640625" style="55" customWidth="1"/>
    <col min="8702" max="8702" width="9.109375" style="55"/>
    <col min="8703" max="8703" width="12.88671875" style="55" customWidth="1"/>
    <col min="8704" max="8705" width="0" style="55" hidden="1" customWidth="1"/>
    <col min="8706" max="8706" width="18.33203125" style="55" customWidth="1"/>
    <col min="8707" max="8707" width="64.88671875" style="55" customWidth="1"/>
    <col min="8708" max="8711" width="9.109375" style="55"/>
    <col min="8712" max="8712" width="14.88671875" style="55" customWidth="1"/>
    <col min="8713" max="8956" width="9.109375" style="55"/>
    <col min="8957" max="8957" width="37.6640625" style="55" customWidth="1"/>
    <col min="8958" max="8958" width="9.109375" style="55"/>
    <col min="8959" max="8959" width="12.88671875" style="55" customWidth="1"/>
    <col min="8960" max="8961" width="0" style="55" hidden="1" customWidth="1"/>
    <col min="8962" max="8962" width="18.33203125" style="55" customWidth="1"/>
    <col min="8963" max="8963" width="64.88671875" style="55" customWidth="1"/>
    <col min="8964" max="8967" width="9.109375" style="55"/>
    <col min="8968" max="8968" width="14.88671875" style="55" customWidth="1"/>
    <col min="8969" max="9212" width="9.109375" style="55"/>
    <col min="9213" max="9213" width="37.6640625" style="55" customWidth="1"/>
    <col min="9214" max="9214" width="9.109375" style="55"/>
    <col min="9215" max="9215" width="12.88671875" style="55" customWidth="1"/>
    <col min="9216" max="9217" width="0" style="55" hidden="1" customWidth="1"/>
    <col min="9218" max="9218" width="18.33203125" style="55" customWidth="1"/>
    <col min="9219" max="9219" width="64.88671875" style="55" customWidth="1"/>
    <col min="9220" max="9223" width="9.109375" style="55"/>
    <col min="9224" max="9224" width="14.88671875" style="55" customWidth="1"/>
    <col min="9225" max="9468" width="9.109375" style="55"/>
    <col min="9469" max="9469" width="37.6640625" style="55" customWidth="1"/>
    <col min="9470" max="9470" width="9.109375" style="55"/>
    <col min="9471" max="9471" width="12.88671875" style="55" customWidth="1"/>
    <col min="9472" max="9473" width="0" style="55" hidden="1" customWidth="1"/>
    <col min="9474" max="9474" width="18.33203125" style="55" customWidth="1"/>
    <col min="9475" max="9475" width="64.88671875" style="55" customWidth="1"/>
    <col min="9476" max="9479" width="9.109375" style="55"/>
    <col min="9480" max="9480" width="14.88671875" style="55" customWidth="1"/>
    <col min="9481" max="9724" width="9.109375" style="55"/>
    <col min="9725" max="9725" width="37.6640625" style="55" customWidth="1"/>
    <col min="9726" max="9726" width="9.109375" style="55"/>
    <col min="9727" max="9727" width="12.88671875" style="55" customWidth="1"/>
    <col min="9728" max="9729" width="0" style="55" hidden="1" customWidth="1"/>
    <col min="9730" max="9730" width="18.33203125" style="55" customWidth="1"/>
    <col min="9731" max="9731" width="64.88671875" style="55" customWidth="1"/>
    <col min="9732" max="9735" width="9.109375" style="55"/>
    <col min="9736" max="9736" width="14.88671875" style="55" customWidth="1"/>
    <col min="9737" max="9980" width="9.109375" style="55"/>
    <col min="9981" max="9981" width="37.6640625" style="55" customWidth="1"/>
    <col min="9982" max="9982" width="9.109375" style="55"/>
    <col min="9983" max="9983" width="12.88671875" style="55" customWidth="1"/>
    <col min="9984" max="9985" width="0" style="55" hidden="1" customWidth="1"/>
    <col min="9986" max="9986" width="18.33203125" style="55" customWidth="1"/>
    <col min="9987" max="9987" width="64.88671875" style="55" customWidth="1"/>
    <col min="9988" max="9991" width="9.109375" style="55"/>
    <col min="9992" max="9992" width="14.88671875" style="55" customWidth="1"/>
    <col min="9993" max="10236" width="9.109375" style="55"/>
    <col min="10237" max="10237" width="37.6640625" style="55" customWidth="1"/>
    <col min="10238" max="10238" width="9.109375" style="55"/>
    <col min="10239" max="10239" width="12.88671875" style="55" customWidth="1"/>
    <col min="10240" max="10241" width="0" style="55" hidden="1" customWidth="1"/>
    <col min="10242" max="10242" width="18.33203125" style="55" customWidth="1"/>
    <col min="10243" max="10243" width="64.88671875" style="55" customWidth="1"/>
    <col min="10244" max="10247" width="9.109375" style="55"/>
    <col min="10248" max="10248" width="14.88671875" style="55" customWidth="1"/>
    <col min="10249" max="10492" width="9.109375" style="55"/>
    <col min="10493" max="10493" width="37.6640625" style="55" customWidth="1"/>
    <col min="10494" max="10494" width="9.109375" style="55"/>
    <col min="10495" max="10495" width="12.88671875" style="55" customWidth="1"/>
    <col min="10496" max="10497" width="0" style="55" hidden="1" customWidth="1"/>
    <col min="10498" max="10498" width="18.33203125" style="55" customWidth="1"/>
    <col min="10499" max="10499" width="64.88671875" style="55" customWidth="1"/>
    <col min="10500" max="10503" width="9.109375" style="55"/>
    <col min="10504" max="10504" width="14.88671875" style="55" customWidth="1"/>
    <col min="10505" max="10748" width="9.109375" style="55"/>
    <col min="10749" max="10749" width="37.6640625" style="55" customWidth="1"/>
    <col min="10750" max="10750" width="9.109375" style="55"/>
    <col min="10751" max="10751" width="12.88671875" style="55" customWidth="1"/>
    <col min="10752" max="10753" width="0" style="55" hidden="1" customWidth="1"/>
    <col min="10754" max="10754" width="18.33203125" style="55" customWidth="1"/>
    <col min="10755" max="10755" width="64.88671875" style="55" customWidth="1"/>
    <col min="10756" max="10759" width="9.109375" style="55"/>
    <col min="10760" max="10760" width="14.88671875" style="55" customWidth="1"/>
    <col min="10761" max="11004" width="9.109375" style="55"/>
    <col min="11005" max="11005" width="37.6640625" style="55" customWidth="1"/>
    <col min="11006" max="11006" width="9.109375" style="55"/>
    <col min="11007" max="11007" width="12.88671875" style="55" customWidth="1"/>
    <col min="11008" max="11009" width="0" style="55" hidden="1" customWidth="1"/>
    <col min="11010" max="11010" width="18.33203125" style="55" customWidth="1"/>
    <col min="11011" max="11011" width="64.88671875" style="55" customWidth="1"/>
    <col min="11012" max="11015" width="9.109375" style="55"/>
    <col min="11016" max="11016" width="14.88671875" style="55" customWidth="1"/>
    <col min="11017" max="11260" width="9.109375" style="55"/>
    <col min="11261" max="11261" width="37.6640625" style="55" customWidth="1"/>
    <col min="11262" max="11262" width="9.109375" style="55"/>
    <col min="11263" max="11263" width="12.88671875" style="55" customWidth="1"/>
    <col min="11264" max="11265" width="0" style="55" hidden="1" customWidth="1"/>
    <col min="11266" max="11266" width="18.33203125" style="55" customWidth="1"/>
    <col min="11267" max="11267" width="64.88671875" style="55" customWidth="1"/>
    <col min="11268" max="11271" width="9.109375" style="55"/>
    <col min="11272" max="11272" width="14.88671875" style="55" customWidth="1"/>
    <col min="11273" max="11516" width="9.109375" style="55"/>
    <col min="11517" max="11517" width="37.6640625" style="55" customWidth="1"/>
    <col min="11518" max="11518" width="9.109375" style="55"/>
    <col min="11519" max="11519" width="12.88671875" style="55" customWidth="1"/>
    <col min="11520" max="11521" width="0" style="55" hidden="1" customWidth="1"/>
    <col min="11522" max="11522" width="18.33203125" style="55" customWidth="1"/>
    <col min="11523" max="11523" width="64.88671875" style="55" customWidth="1"/>
    <col min="11524" max="11527" width="9.109375" style="55"/>
    <col min="11528" max="11528" width="14.88671875" style="55" customWidth="1"/>
    <col min="11529" max="11772" width="9.109375" style="55"/>
    <col min="11773" max="11773" width="37.6640625" style="55" customWidth="1"/>
    <col min="11774" max="11774" width="9.109375" style="55"/>
    <col min="11775" max="11775" width="12.88671875" style="55" customWidth="1"/>
    <col min="11776" max="11777" width="0" style="55" hidden="1" customWidth="1"/>
    <col min="11778" max="11778" width="18.33203125" style="55" customWidth="1"/>
    <col min="11779" max="11779" width="64.88671875" style="55" customWidth="1"/>
    <col min="11780" max="11783" width="9.109375" style="55"/>
    <col min="11784" max="11784" width="14.88671875" style="55" customWidth="1"/>
    <col min="11785" max="12028" width="9.109375" style="55"/>
    <col min="12029" max="12029" width="37.6640625" style="55" customWidth="1"/>
    <col min="12030" max="12030" width="9.109375" style="55"/>
    <col min="12031" max="12031" width="12.88671875" style="55" customWidth="1"/>
    <col min="12032" max="12033" width="0" style="55" hidden="1" customWidth="1"/>
    <col min="12034" max="12034" width="18.33203125" style="55" customWidth="1"/>
    <col min="12035" max="12035" width="64.88671875" style="55" customWidth="1"/>
    <col min="12036" max="12039" width="9.109375" style="55"/>
    <col min="12040" max="12040" width="14.88671875" style="55" customWidth="1"/>
    <col min="12041" max="12284" width="9.109375" style="55"/>
    <col min="12285" max="12285" width="37.6640625" style="55" customWidth="1"/>
    <col min="12286" max="12286" width="9.109375" style="55"/>
    <col min="12287" max="12287" width="12.88671875" style="55" customWidth="1"/>
    <col min="12288" max="12289" width="0" style="55" hidden="1" customWidth="1"/>
    <col min="12290" max="12290" width="18.33203125" style="55" customWidth="1"/>
    <col min="12291" max="12291" width="64.88671875" style="55" customWidth="1"/>
    <col min="12292" max="12295" width="9.109375" style="55"/>
    <col min="12296" max="12296" width="14.88671875" style="55" customWidth="1"/>
    <col min="12297" max="12540" width="9.109375" style="55"/>
    <col min="12541" max="12541" width="37.6640625" style="55" customWidth="1"/>
    <col min="12542" max="12542" width="9.109375" style="55"/>
    <col min="12543" max="12543" width="12.88671875" style="55" customWidth="1"/>
    <col min="12544" max="12545" width="0" style="55" hidden="1" customWidth="1"/>
    <col min="12546" max="12546" width="18.33203125" style="55" customWidth="1"/>
    <col min="12547" max="12547" width="64.88671875" style="55" customWidth="1"/>
    <col min="12548" max="12551" width="9.109375" style="55"/>
    <col min="12552" max="12552" width="14.88671875" style="55" customWidth="1"/>
    <col min="12553" max="12796" width="9.109375" style="55"/>
    <col min="12797" max="12797" width="37.6640625" style="55" customWidth="1"/>
    <col min="12798" max="12798" width="9.109375" style="55"/>
    <col min="12799" max="12799" width="12.88671875" style="55" customWidth="1"/>
    <col min="12800" max="12801" width="0" style="55" hidden="1" customWidth="1"/>
    <col min="12802" max="12802" width="18.33203125" style="55" customWidth="1"/>
    <col min="12803" max="12803" width="64.88671875" style="55" customWidth="1"/>
    <col min="12804" max="12807" width="9.109375" style="55"/>
    <col min="12808" max="12808" width="14.88671875" style="55" customWidth="1"/>
    <col min="12809" max="13052" width="9.109375" style="55"/>
    <col min="13053" max="13053" width="37.6640625" style="55" customWidth="1"/>
    <col min="13054" max="13054" width="9.109375" style="55"/>
    <col min="13055" max="13055" width="12.88671875" style="55" customWidth="1"/>
    <col min="13056" max="13057" width="0" style="55" hidden="1" customWidth="1"/>
    <col min="13058" max="13058" width="18.33203125" style="55" customWidth="1"/>
    <col min="13059" max="13059" width="64.88671875" style="55" customWidth="1"/>
    <col min="13060" max="13063" width="9.109375" style="55"/>
    <col min="13064" max="13064" width="14.88671875" style="55" customWidth="1"/>
    <col min="13065" max="13308" width="9.109375" style="55"/>
    <col min="13309" max="13309" width="37.6640625" style="55" customWidth="1"/>
    <col min="13310" max="13310" width="9.109375" style="55"/>
    <col min="13311" max="13311" width="12.88671875" style="55" customWidth="1"/>
    <col min="13312" max="13313" width="0" style="55" hidden="1" customWidth="1"/>
    <col min="13314" max="13314" width="18.33203125" style="55" customWidth="1"/>
    <col min="13315" max="13315" width="64.88671875" style="55" customWidth="1"/>
    <col min="13316" max="13319" width="9.109375" style="55"/>
    <col min="13320" max="13320" width="14.88671875" style="55" customWidth="1"/>
    <col min="13321" max="13564" width="9.109375" style="55"/>
    <col min="13565" max="13565" width="37.6640625" style="55" customWidth="1"/>
    <col min="13566" max="13566" width="9.109375" style="55"/>
    <col min="13567" max="13567" width="12.88671875" style="55" customWidth="1"/>
    <col min="13568" max="13569" width="0" style="55" hidden="1" customWidth="1"/>
    <col min="13570" max="13570" width="18.33203125" style="55" customWidth="1"/>
    <col min="13571" max="13571" width="64.88671875" style="55" customWidth="1"/>
    <col min="13572" max="13575" width="9.109375" style="55"/>
    <col min="13576" max="13576" width="14.88671875" style="55" customWidth="1"/>
    <col min="13577" max="13820" width="9.109375" style="55"/>
    <col min="13821" max="13821" width="37.6640625" style="55" customWidth="1"/>
    <col min="13822" max="13822" width="9.109375" style="55"/>
    <col min="13823" max="13823" width="12.88671875" style="55" customWidth="1"/>
    <col min="13824" max="13825" width="0" style="55" hidden="1" customWidth="1"/>
    <col min="13826" max="13826" width="18.33203125" style="55" customWidth="1"/>
    <col min="13827" max="13827" width="64.88671875" style="55" customWidth="1"/>
    <col min="13828" max="13831" width="9.109375" style="55"/>
    <col min="13832" max="13832" width="14.88671875" style="55" customWidth="1"/>
    <col min="13833" max="14076" width="9.109375" style="55"/>
    <col min="14077" max="14077" width="37.6640625" style="55" customWidth="1"/>
    <col min="14078" max="14078" width="9.109375" style="55"/>
    <col min="14079" max="14079" width="12.88671875" style="55" customWidth="1"/>
    <col min="14080" max="14081" width="0" style="55" hidden="1" customWidth="1"/>
    <col min="14082" max="14082" width="18.33203125" style="55" customWidth="1"/>
    <col min="14083" max="14083" width="64.88671875" style="55" customWidth="1"/>
    <col min="14084" max="14087" width="9.109375" style="55"/>
    <col min="14088" max="14088" width="14.88671875" style="55" customWidth="1"/>
    <col min="14089" max="14332" width="9.109375" style="55"/>
    <col min="14333" max="14333" width="37.6640625" style="55" customWidth="1"/>
    <col min="14334" max="14334" width="9.109375" style="55"/>
    <col min="14335" max="14335" width="12.88671875" style="55" customWidth="1"/>
    <col min="14336" max="14337" width="0" style="55" hidden="1" customWidth="1"/>
    <col min="14338" max="14338" width="18.33203125" style="55" customWidth="1"/>
    <col min="14339" max="14339" width="64.88671875" style="55" customWidth="1"/>
    <col min="14340" max="14343" width="9.109375" style="55"/>
    <col min="14344" max="14344" width="14.88671875" style="55" customWidth="1"/>
    <col min="14345" max="14588" width="9.109375" style="55"/>
    <col min="14589" max="14589" width="37.6640625" style="55" customWidth="1"/>
    <col min="14590" max="14590" width="9.109375" style="55"/>
    <col min="14591" max="14591" width="12.88671875" style="55" customWidth="1"/>
    <col min="14592" max="14593" width="0" style="55" hidden="1" customWidth="1"/>
    <col min="14594" max="14594" width="18.33203125" style="55" customWidth="1"/>
    <col min="14595" max="14595" width="64.88671875" style="55" customWidth="1"/>
    <col min="14596" max="14599" width="9.109375" style="55"/>
    <col min="14600" max="14600" width="14.88671875" style="55" customWidth="1"/>
    <col min="14601" max="14844" width="9.109375" style="55"/>
    <col min="14845" max="14845" width="37.6640625" style="55" customWidth="1"/>
    <col min="14846" max="14846" width="9.109375" style="55"/>
    <col min="14847" max="14847" width="12.88671875" style="55" customWidth="1"/>
    <col min="14848" max="14849" width="0" style="55" hidden="1" customWidth="1"/>
    <col min="14850" max="14850" width="18.33203125" style="55" customWidth="1"/>
    <col min="14851" max="14851" width="64.88671875" style="55" customWidth="1"/>
    <col min="14852" max="14855" width="9.109375" style="55"/>
    <col min="14856" max="14856" width="14.88671875" style="55" customWidth="1"/>
    <col min="14857" max="15100" width="9.109375" style="55"/>
    <col min="15101" max="15101" width="37.6640625" style="55" customWidth="1"/>
    <col min="15102" max="15102" width="9.109375" style="55"/>
    <col min="15103" max="15103" width="12.88671875" style="55" customWidth="1"/>
    <col min="15104" max="15105" width="0" style="55" hidden="1" customWidth="1"/>
    <col min="15106" max="15106" width="18.33203125" style="55" customWidth="1"/>
    <col min="15107" max="15107" width="64.88671875" style="55" customWidth="1"/>
    <col min="15108" max="15111" width="9.109375" style="55"/>
    <col min="15112" max="15112" width="14.88671875" style="55" customWidth="1"/>
    <col min="15113" max="15356" width="9.109375" style="55"/>
    <col min="15357" max="15357" width="37.6640625" style="55" customWidth="1"/>
    <col min="15358" max="15358" width="9.109375" style="55"/>
    <col min="15359" max="15359" width="12.88671875" style="55" customWidth="1"/>
    <col min="15360" max="15361" width="0" style="55" hidden="1" customWidth="1"/>
    <col min="15362" max="15362" width="18.33203125" style="55" customWidth="1"/>
    <col min="15363" max="15363" width="64.88671875" style="55" customWidth="1"/>
    <col min="15364" max="15367" width="9.109375" style="55"/>
    <col min="15368" max="15368" width="14.88671875" style="55" customWidth="1"/>
    <col min="15369" max="15612" width="9.109375" style="55"/>
    <col min="15613" max="15613" width="37.6640625" style="55" customWidth="1"/>
    <col min="15614" max="15614" width="9.109375" style="55"/>
    <col min="15615" max="15615" width="12.88671875" style="55" customWidth="1"/>
    <col min="15616" max="15617" width="0" style="55" hidden="1" customWidth="1"/>
    <col min="15618" max="15618" width="18.33203125" style="55" customWidth="1"/>
    <col min="15619" max="15619" width="64.88671875" style="55" customWidth="1"/>
    <col min="15620" max="15623" width="9.109375" style="55"/>
    <col min="15624" max="15624" width="14.88671875" style="55" customWidth="1"/>
    <col min="15625" max="15868" width="9.109375" style="55"/>
    <col min="15869" max="15869" width="37.6640625" style="55" customWidth="1"/>
    <col min="15870" max="15870" width="9.109375" style="55"/>
    <col min="15871" max="15871" width="12.88671875" style="55" customWidth="1"/>
    <col min="15872" max="15873" width="0" style="55" hidden="1" customWidth="1"/>
    <col min="15874" max="15874" width="18.33203125" style="55" customWidth="1"/>
    <col min="15875" max="15875" width="64.88671875" style="55" customWidth="1"/>
    <col min="15876" max="15879" width="9.109375" style="55"/>
    <col min="15880" max="15880" width="14.88671875" style="55" customWidth="1"/>
    <col min="15881" max="16124" width="9.109375" style="55"/>
    <col min="16125" max="16125" width="37.6640625" style="55" customWidth="1"/>
    <col min="16126" max="16126" width="9.109375" style="55"/>
    <col min="16127" max="16127" width="12.88671875" style="55" customWidth="1"/>
    <col min="16128" max="16129" width="0" style="55" hidden="1" customWidth="1"/>
    <col min="16130" max="16130" width="18.33203125" style="55" customWidth="1"/>
    <col min="16131" max="16131" width="64.88671875" style="55" customWidth="1"/>
    <col min="16132" max="16135" width="9.109375" style="55"/>
    <col min="16136" max="16136" width="14.88671875" style="55" customWidth="1"/>
    <col min="16137" max="16384" width="9.109375" style="55"/>
  </cols>
  <sheetData>
    <row r="1" spans="1:44" ht="18" x14ac:dyDescent="0.3">
      <c r="L1" s="34" t="s">
        <v>66</v>
      </c>
    </row>
    <row r="2" spans="1:44" ht="18" x14ac:dyDescent="0.35">
      <c r="L2" s="14" t="s">
        <v>8</v>
      </c>
    </row>
    <row r="3" spans="1:44" ht="18" x14ac:dyDescent="0.35">
      <c r="L3" s="14" t="s">
        <v>65</v>
      </c>
    </row>
    <row r="4" spans="1:44" ht="18" x14ac:dyDescent="0.35">
      <c r="K4" s="14"/>
    </row>
    <row r="5" spans="1:44" x14ac:dyDescent="0.3">
      <c r="A5" s="321" t="str">
        <f>'2. паспорт  ТП'!A4:S4</f>
        <v>Год раскрытия информации: 2023 год</v>
      </c>
      <c r="B5" s="321"/>
      <c r="C5" s="321"/>
      <c r="D5" s="321"/>
      <c r="E5" s="321"/>
      <c r="F5" s="321"/>
      <c r="G5" s="321"/>
      <c r="H5" s="321"/>
      <c r="I5" s="321"/>
      <c r="J5" s="321"/>
      <c r="K5" s="321"/>
      <c r="L5" s="321"/>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 x14ac:dyDescent="0.35">
      <c r="K6" s="14"/>
    </row>
    <row r="7" spans="1:44" ht="17.399999999999999" x14ac:dyDescent="0.3">
      <c r="A7" s="329" t="s">
        <v>7</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Акционерное общество "Россети Янтарь"</v>
      </c>
      <c r="B9" s="330"/>
      <c r="C9" s="330"/>
      <c r="D9" s="330"/>
      <c r="E9" s="330"/>
      <c r="F9" s="330"/>
      <c r="G9" s="330"/>
      <c r="H9" s="330"/>
      <c r="I9" s="330"/>
      <c r="J9" s="330"/>
      <c r="K9" s="330"/>
      <c r="L9" s="330"/>
    </row>
    <row r="10" spans="1:44" x14ac:dyDescent="0.3">
      <c r="A10" s="334" t="s">
        <v>6</v>
      </c>
      <c r="B10" s="334"/>
      <c r="C10" s="334"/>
      <c r="D10" s="334"/>
      <c r="E10" s="334"/>
      <c r="F10" s="334"/>
      <c r="G10" s="334"/>
      <c r="H10" s="334"/>
      <c r="I10" s="334"/>
      <c r="J10" s="334"/>
      <c r="K10" s="334"/>
      <c r="L10" s="334"/>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L_99-приб-23</v>
      </c>
      <c r="B12" s="330"/>
      <c r="C12" s="330"/>
      <c r="D12" s="330"/>
      <c r="E12" s="330"/>
      <c r="F12" s="330"/>
      <c r="G12" s="330"/>
      <c r="H12" s="330"/>
      <c r="I12" s="330"/>
      <c r="J12" s="330"/>
      <c r="K12" s="330"/>
      <c r="L12" s="330"/>
    </row>
    <row r="13" spans="1:44" x14ac:dyDescent="0.3">
      <c r="A13" s="334" t="s">
        <v>5</v>
      </c>
      <c r="B13" s="334"/>
      <c r="C13" s="334"/>
      <c r="D13" s="334"/>
      <c r="E13" s="334"/>
      <c r="F13" s="334"/>
      <c r="G13" s="334"/>
      <c r="H13" s="334"/>
      <c r="I13" s="334"/>
      <c r="J13" s="334"/>
      <c r="K13" s="334"/>
      <c r="L13" s="334"/>
    </row>
    <row r="14" spans="1:44" ht="18" x14ac:dyDescent="0.3">
      <c r="A14" s="335"/>
      <c r="B14" s="335"/>
      <c r="C14" s="335"/>
      <c r="D14" s="335"/>
      <c r="E14" s="335"/>
      <c r="F14" s="335"/>
      <c r="G14" s="335"/>
      <c r="H14" s="335"/>
      <c r="I14" s="335"/>
      <c r="J14" s="335"/>
      <c r="K14" s="335"/>
      <c r="L14" s="335"/>
    </row>
    <row r="15" spans="1:44" ht="102" customHeight="1" x14ac:dyDescent="0.3">
      <c r="A15" s="336" t="str">
        <f>'1. паспорт местоположение'!A15</f>
        <v>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v>
      </c>
      <c r="B15" s="336"/>
      <c r="C15" s="336"/>
      <c r="D15" s="336"/>
      <c r="E15" s="336"/>
      <c r="F15" s="336"/>
      <c r="G15" s="336"/>
      <c r="H15" s="336"/>
      <c r="I15" s="336"/>
      <c r="J15" s="336"/>
      <c r="K15" s="336"/>
      <c r="L15" s="336"/>
    </row>
    <row r="16" spans="1:44" x14ac:dyDescent="0.3">
      <c r="A16" s="334" t="s">
        <v>4</v>
      </c>
      <c r="B16" s="334"/>
      <c r="C16" s="334"/>
      <c r="D16" s="334"/>
      <c r="E16" s="334"/>
      <c r="F16" s="334"/>
      <c r="G16" s="334"/>
      <c r="H16" s="334"/>
      <c r="I16" s="334"/>
      <c r="J16" s="334"/>
      <c r="K16" s="334"/>
      <c r="L16" s="334"/>
    </row>
    <row r="17" spans="1:12" ht="15.75" customHeight="1" x14ac:dyDescent="0.3">
      <c r="L17" s="80"/>
    </row>
    <row r="18" spans="1:12" x14ac:dyDescent="0.3">
      <c r="K18" s="79"/>
    </row>
    <row r="19" spans="1:12" ht="15.75" customHeight="1" x14ac:dyDescent="0.3">
      <c r="A19" s="397" t="s">
        <v>493</v>
      </c>
      <c r="B19" s="397"/>
      <c r="C19" s="397"/>
      <c r="D19" s="397"/>
      <c r="E19" s="397"/>
      <c r="F19" s="397"/>
      <c r="G19" s="397"/>
      <c r="H19" s="397"/>
      <c r="I19" s="397"/>
      <c r="J19" s="397"/>
      <c r="K19" s="397"/>
      <c r="L19" s="397"/>
    </row>
    <row r="20" spans="1:12" x14ac:dyDescent="0.3">
      <c r="A20" s="57"/>
      <c r="B20" s="57"/>
      <c r="C20" s="78"/>
      <c r="D20" s="78"/>
      <c r="E20" s="78"/>
      <c r="F20" s="78"/>
      <c r="G20" s="78"/>
      <c r="H20" s="78"/>
      <c r="I20" s="78"/>
      <c r="J20" s="78"/>
      <c r="K20" s="78"/>
      <c r="L20" s="78"/>
    </row>
    <row r="21" spans="1:12" ht="28.5" customHeight="1" x14ac:dyDescent="0.3">
      <c r="A21" s="389" t="s">
        <v>216</v>
      </c>
      <c r="B21" s="389" t="s">
        <v>215</v>
      </c>
      <c r="C21" s="395" t="s">
        <v>425</v>
      </c>
      <c r="D21" s="395"/>
      <c r="E21" s="395"/>
      <c r="F21" s="395"/>
      <c r="G21" s="395"/>
      <c r="H21" s="395"/>
      <c r="I21" s="390" t="s">
        <v>214</v>
      </c>
      <c r="J21" s="392" t="s">
        <v>427</v>
      </c>
      <c r="K21" s="389" t="s">
        <v>213</v>
      </c>
      <c r="L21" s="391" t="s">
        <v>426</v>
      </c>
    </row>
    <row r="22" spans="1:12" ht="58.5" customHeight="1" x14ac:dyDescent="0.3">
      <c r="A22" s="389"/>
      <c r="B22" s="389"/>
      <c r="C22" s="396" t="s">
        <v>568</v>
      </c>
      <c r="D22" s="396"/>
      <c r="E22" s="396" t="s">
        <v>9</v>
      </c>
      <c r="F22" s="396"/>
      <c r="G22" s="396" t="s">
        <v>547</v>
      </c>
      <c r="H22" s="396"/>
      <c r="I22" s="390"/>
      <c r="J22" s="393"/>
      <c r="K22" s="389"/>
      <c r="L22" s="391"/>
    </row>
    <row r="23" spans="1:12" x14ac:dyDescent="0.3">
      <c r="A23" s="389"/>
      <c r="B23" s="389"/>
      <c r="C23" s="77" t="s">
        <v>212</v>
      </c>
      <c r="D23" s="77" t="s">
        <v>211</v>
      </c>
      <c r="E23" s="77" t="s">
        <v>212</v>
      </c>
      <c r="F23" s="77" t="s">
        <v>211</v>
      </c>
      <c r="G23" s="77" t="s">
        <v>212</v>
      </c>
      <c r="H23" s="77" t="s">
        <v>211</v>
      </c>
      <c r="I23" s="390"/>
      <c r="J23" s="394"/>
      <c r="K23" s="389"/>
      <c r="L23" s="391"/>
    </row>
    <row r="24" spans="1:12" x14ac:dyDescent="0.3">
      <c r="A24" s="62">
        <v>1</v>
      </c>
      <c r="B24" s="62">
        <v>2</v>
      </c>
      <c r="C24" s="77">
        <v>3</v>
      </c>
      <c r="D24" s="77">
        <v>4</v>
      </c>
      <c r="E24" s="77">
        <v>5</v>
      </c>
      <c r="F24" s="77">
        <v>6</v>
      </c>
      <c r="G24" s="77">
        <v>7</v>
      </c>
      <c r="H24" s="77">
        <v>8</v>
      </c>
      <c r="I24" s="77">
        <v>9</v>
      </c>
      <c r="J24" s="77">
        <v>10</v>
      </c>
      <c r="K24" s="77">
        <v>11</v>
      </c>
      <c r="L24" s="77">
        <v>12</v>
      </c>
    </row>
    <row r="25" spans="1:12" x14ac:dyDescent="0.3">
      <c r="A25" s="71">
        <v>1</v>
      </c>
      <c r="B25" s="72" t="s">
        <v>210</v>
      </c>
      <c r="C25" s="75"/>
      <c r="D25" s="75"/>
      <c r="E25" s="75"/>
      <c r="F25" s="75"/>
      <c r="G25" s="75"/>
      <c r="H25" s="75"/>
      <c r="I25" s="75"/>
      <c r="J25" s="75"/>
      <c r="K25" s="69"/>
      <c r="L25" s="88"/>
    </row>
    <row r="26" spans="1:12" ht="21.75" customHeight="1" x14ac:dyDescent="0.3">
      <c r="A26" s="71" t="s">
        <v>209</v>
      </c>
      <c r="B26" s="76" t="s">
        <v>432</v>
      </c>
      <c r="C26" s="231" t="s">
        <v>543</v>
      </c>
      <c r="D26" s="231" t="s">
        <v>543</v>
      </c>
      <c r="E26" s="231" t="s">
        <v>543</v>
      </c>
      <c r="F26" s="231" t="s">
        <v>543</v>
      </c>
      <c r="G26" s="231" t="s">
        <v>543</v>
      </c>
      <c r="H26" s="231" t="s">
        <v>543</v>
      </c>
      <c r="I26" s="231"/>
      <c r="J26" s="75"/>
      <c r="K26" s="69"/>
      <c r="L26" s="69"/>
    </row>
    <row r="27" spans="1:12" s="58" customFormat="1" ht="39" customHeight="1" x14ac:dyDescent="0.3">
      <c r="A27" s="71" t="s">
        <v>208</v>
      </c>
      <c r="B27" s="76" t="s">
        <v>434</v>
      </c>
      <c r="C27" s="231" t="s">
        <v>543</v>
      </c>
      <c r="D27" s="231" t="s">
        <v>543</v>
      </c>
      <c r="E27" s="231" t="s">
        <v>543</v>
      </c>
      <c r="F27" s="231" t="s">
        <v>543</v>
      </c>
      <c r="G27" s="231" t="s">
        <v>543</v>
      </c>
      <c r="H27" s="231" t="s">
        <v>543</v>
      </c>
      <c r="I27" s="231"/>
      <c r="J27" s="75"/>
      <c r="K27" s="69"/>
      <c r="L27" s="69"/>
    </row>
    <row r="28" spans="1:12" s="58" customFormat="1" ht="70.5" customHeight="1" x14ac:dyDescent="0.3">
      <c r="A28" s="71" t="s">
        <v>433</v>
      </c>
      <c r="B28" s="76" t="s">
        <v>438</v>
      </c>
      <c r="C28" s="231" t="s">
        <v>543</v>
      </c>
      <c r="D28" s="231" t="s">
        <v>543</v>
      </c>
      <c r="E28" s="231" t="s">
        <v>543</v>
      </c>
      <c r="F28" s="231" t="s">
        <v>543</v>
      </c>
      <c r="G28" s="231" t="s">
        <v>543</v>
      </c>
      <c r="H28" s="231" t="s">
        <v>543</v>
      </c>
      <c r="I28" s="231"/>
      <c r="J28" s="75"/>
      <c r="K28" s="69"/>
      <c r="L28" s="69"/>
    </row>
    <row r="29" spans="1:12" s="58" customFormat="1" ht="54" customHeight="1" x14ac:dyDescent="0.3">
      <c r="A29" s="71" t="s">
        <v>207</v>
      </c>
      <c r="B29" s="76" t="s">
        <v>437</v>
      </c>
      <c r="C29" s="231" t="s">
        <v>543</v>
      </c>
      <c r="D29" s="231" t="s">
        <v>543</v>
      </c>
      <c r="E29" s="231" t="s">
        <v>543</v>
      </c>
      <c r="F29" s="231" t="s">
        <v>543</v>
      </c>
      <c r="G29" s="231" t="s">
        <v>543</v>
      </c>
      <c r="H29" s="231" t="s">
        <v>543</v>
      </c>
      <c r="I29" s="231"/>
      <c r="J29" s="75"/>
      <c r="K29" s="69"/>
      <c r="L29" s="69"/>
    </row>
    <row r="30" spans="1:12" s="58" customFormat="1" ht="42" customHeight="1" x14ac:dyDescent="0.3">
      <c r="A30" s="71" t="s">
        <v>206</v>
      </c>
      <c r="B30" s="76" t="s">
        <v>439</v>
      </c>
      <c r="C30" s="231" t="s">
        <v>543</v>
      </c>
      <c r="D30" s="231" t="s">
        <v>543</v>
      </c>
      <c r="E30" s="231" t="s">
        <v>543</v>
      </c>
      <c r="F30" s="231" t="s">
        <v>543</v>
      </c>
      <c r="G30" s="231" t="s">
        <v>543</v>
      </c>
      <c r="H30" s="231" t="s">
        <v>543</v>
      </c>
      <c r="I30" s="231"/>
      <c r="J30" s="75"/>
      <c r="K30" s="69"/>
      <c r="L30" s="69"/>
    </row>
    <row r="31" spans="1:12" s="58" customFormat="1" ht="37.5" customHeight="1" x14ac:dyDescent="0.3">
      <c r="A31" s="71" t="s">
        <v>205</v>
      </c>
      <c r="B31" s="70" t="s">
        <v>435</v>
      </c>
      <c r="C31" s="231" t="s">
        <v>543</v>
      </c>
      <c r="D31" s="231" t="s">
        <v>543</v>
      </c>
      <c r="E31" s="231" t="s">
        <v>543</v>
      </c>
      <c r="F31" s="231" t="s">
        <v>543</v>
      </c>
      <c r="G31" s="231" t="s">
        <v>543</v>
      </c>
      <c r="H31" s="231" t="s">
        <v>543</v>
      </c>
      <c r="I31" s="231"/>
      <c r="J31" s="75"/>
      <c r="K31" s="69"/>
      <c r="L31" s="69"/>
    </row>
    <row r="32" spans="1:12" s="58" customFormat="1" ht="31.2" x14ac:dyDescent="0.3">
      <c r="A32" s="71" t="s">
        <v>203</v>
      </c>
      <c r="B32" s="70" t="s">
        <v>440</v>
      </c>
      <c r="C32" s="231" t="s">
        <v>543</v>
      </c>
      <c r="D32" s="231" t="s">
        <v>543</v>
      </c>
      <c r="E32" s="231" t="s">
        <v>543</v>
      </c>
      <c r="F32" s="231" t="s">
        <v>543</v>
      </c>
      <c r="G32" s="231" t="s">
        <v>543</v>
      </c>
      <c r="H32" s="231" t="s">
        <v>543</v>
      </c>
      <c r="I32" s="231"/>
      <c r="J32" s="75"/>
      <c r="K32" s="69"/>
      <c r="L32" s="69"/>
    </row>
    <row r="33" spans="1:12" s="58" customFormat="1" ht="37.5" customHeight="1" x14ac:dyDescent="0.3">
      <c r="A33" s="71" t="s">
        <v>451</v>
      </c>
      <c r="B33" s="70" t="s">
        <v>367</v>
      </c>
      <c r="C33" s="231" t="s">
        <v>543</v>
      </c>
      <c r="D33" s="231" t="s">
        <v>543</v>
      </c>
      <c r="E33" s="231" t="s">
        <v>543</v>
      </c>
      <c r="F33" s="231" t="s">
        <v>543</v>
      </c>
      <c r="G33" s="231" t="s">
        <v>543</v>
      </c>
      <c r="H33" s="231" t="s">
        <v>543</v>
      </c>
      <c r="I33" s="231"/>
      <c r="J33" s="75"/>
      <c r="K33" s="69"/>
      <c r="L33" s="69"/>
    </row>
    <row r="34" spans="1:12" s="58" customFormat="1" ht="47.25" customHeight="1" x14ac:dyDescent="0.3">
      <c r="A34" s="71" t="s">
        <v>452</v>
      </c>
      <c r="B34" s="70" t="s">
        <v>444</v>
      </c>
      <c r="C34" s="231" t="s">
        <v>543</v>
      </c>
      <c r="D34" s="231" t="s">
        <v>543</v>
      </c>
      <c r="E34" s="231" t="s">
        <v>543</v>
      </c>
      <c r="F34" s="231" t="s">
        <v>543</v>
      </c>
      <c r="G34" s="231" t="s">
        <v>543</v>
      </c>
      <c r="H34" s="231" t="s">
        <v>543</v>
      </c>
      <c r="I34" s="231"/>
      <c r="J34" s="74"/>
      <c r="K34" s="74"/>
      <c r="L34" s="69"/>
    </row>
    <row r="35" spans="1:12" s="58" customFormat="1" ht="49.5" customHeight="1" x14ac:dyDescent="0.3">
      <c r="A35" s="71" t="s">
        <v>453</v>
      </c>
      <c r="B35" s="70" t="s">
        <v>204</v>
      </c>
      <c r="C35" s="231" t="s">
        <v>543</v>
      </c>
      <c r="D35" s="231" t="s">
        <v>543</v>
      </c>
      <c r="E35" s="231" t="s">
        <v>543</v>
      </c>
      <c r="F35" s="231" t="s">
        <v>543</v>
      </c>
      <c r="G35" s="231" t="s">
        <v>543</v>
      </c>
      <c r="H35" s="231" t="s">
        <v>543</v>
      </c>
      <c r="I35" s="231"/>
      <c r="J35" s="74"/>
      <c r="K35" s="74"/>
      <c r="L35" s="69"/>
    </row>
    <row r="36" spans="1:12" ht="37.5" customHeight="1" x14ac:dyDescent="0.3">
      <c r="A36" s="71" t="s">
        <v>454</v>
      </c>
      <c r="B36" s="70" t="s">
        <v>436</v>
      </c>
      <c r="C36" s="231" t="s">
        <v>543</v>
      </c>
      <c r="D36" s="231" t="s">
        <v>543</v>
      </c>
      <c r="E36" s="231" t="s">
        <v>543</v>
      </c>
      <c r="F36" s="231" t="s">
        <v>543</v>
      </c>
      <c r="G36" s="231" t="s">
        <v>543</v>
      </c>
      <c r="H36" s="231" t="s">
        <v>543</v>
      </c>
      <c r="I36" s="231"/>
      <c r="J36" s="73"/>
      <c r="K36" s="69"/>
      <c r="L36" s="69"/>
    </row>
    <row r="37" spans="1:12" x14ac:dyDescent="0.3">
      <c r="A37" s="71" t="s">
        <v>455</v>
      </c>
      <c r="B37" s="70" t="s">
        <v>202</v>
      </c>
      <c r="C37" s="231" t="s">
        <v>543</v>
      </c>
      <c r="D37" s="231" t="s">
        <v>543</v>
      </c>
      <c r="E37" s="231" t="s">
        <v>543</v>
      </c>
      <c r="F37" s="231" t="s">
        <v>543</v>
      </c>
      <c r="G37" s="231" t="s">
        <v>543</v>
      </c>
      <c r="H37" s="231" t="s">
        <v>543</v>
      </c>
      <c r="I37" s="231"/>
      <c r="J37" s="73"/>
      <c r="K37" s="69"/>
      <c r="L37" s="69"/>
    </row>
    <row r="38" spans="1:12" x14ac:dyDescent="0.3">
      <c r="A38" s="71" t="s">
        <v>456</v>
      </c>
      <c r="B38" s="72" t="s">
        <v>201</v>
      </c>
      <c r="C38" s="69"/>
      <c r="D38" s="69"/>
      <c r="E38" s="69"/>
      <c r="F38" s="69"/>
      <c r="G38" s="69"/>
      <c r="H38" s="69"/>
      <c r="I38" s="69"/>
      <c r="J38" s="69"/>
      <c r="K38" s="69"/>
      <c r="L38" s="69"/>
    </row>
    <row r="39" spans="1:12" ht="62.4" x14ac:dyDescent="0.3">
      <c r="A39" s="71">
        <v>2</v>
      </c>
      <c r="B39" s="70" t="s">
        <v>441</v>
      </c>
      <c r="C39" s="231" t="s">
        <v>543</v>
      </c>
      <c r="D39" s="231" t="s">
        <v>543</v>
      </c>
      <c r="E39" s="231" t="s">
        <v>543</v>
      </c>
      <c r="F39" s="231" t="s">
        <v>543</v>
      </c>
      <c r="G39" s="231" t="s">
        <v>543</v>
      </c>
      <c r="H39" s="231" t="s">
        <v>543</v>
      </c>
      <c r="I39" s="231"/>
      <c r="J39" s="69"/>
      <c r="K39" s="69"/>
      <c r="L39" s="69"/>
    </row>
    <row r="40" spans="1:12" ht="33.75" customHeight="1" x14ac:dyDescent="0.3">
      <c r="A40" s="71" t="s">
        <v>200</v>
      </c>
      <c r="B40" s="70" t="s">
        <v>443</v>
      </c>
      <c r="C40" s="232">
        <v>44956</v>
      </c>
      <c r="D40" s="232">
        <v>45290</v>
      </c>
      <c r="E40" s="232">
        <v>45092</v>
      </c>
      <c r="F40" s="232"/>
      <c r="G40" s="232">
        <v>44956</v>
      </c>
      <c r="H40" s="232">
        <v>45290</v>
      </c>
      <c r="I40" s="231">
        <v>10</v>
      </c>
      <c r="J40" s="449">
        <v>10</v>
      </c>
      <c r="K40" s="69"/>
      <c r="L40" s="69"/>
    </row>
    <row r="41" spans="1:12" ht="63" customHeight="1" x14ac:dyDescent="0.3">
      <c r="A41" s="71" t="s">
        <v>199</v>
      </c>
      <c r="B41" s="72" t="s">
        <v>524</v>
      </c>
      <c r="C41" s="69"/>
      <c r="D41" s="69"/>
      <c r="E41" s="69"/>
      <c r="F41" s="69"/>
      <c r="G41" s="69"/>
      <c r="H41" s="69"/>
      <c r="I41" s="69"/>
      <c r="J41" s="69"/>
      <c r="K41" s="69"/>
      <c r="L41" s="69"/>
    </row>
    <row r="42" spans="1:12" ht="58.5" customHeight="1" x14ac:dyDescent="0.3">
      <c r="A42" s="71">
        <v>3</v>
      </c>
      <c r="B42" s="70" t="s">
        <v>442</v>
      </c>
      <c r="C42" s="231" t="s">
        <v>543</v>
      </c>
      <c r="D42" s="231" t="s">
        <v>543</v>
      </c>
      <c r="E42" s="231" t="s">
        <v>543</v>
      </c>
      <c r="F42" s="231" t="s">
        <v>543</v>
      </c>
      <c r="G42" s="231" t="s">
        <v>543</v>
      </c>
      <c r="H42" s="231" t="s">
        <v>543</v>
      </c>
      <c r="I42" s="231"/>
      <c r="J42" s="69"/>
      <c r="K42" s="69"/>
      <c r="L42" s="69"/>
    </row>
    <row r="43" spans="1:12" ht="34.5" customHeight="1" x14ac:dyDescent="0.3">
      <c r="A43" s="71" t="s">
        <v>198</v>
      </c>
      <c r="B43" s="70" t="s">
        <v>196</v>
      </c>
      <c r="C43" s="232">
        <f>C40</f>
        <v>44956</v>
      </c>
      <c r="D43" s="232">
        <v>45290</v>
      </c>
      <c r="E43" s="232">
        <v>45107</v>
      </c>
      <c r="F43" s="231"/>
      <c r="G43" s="232">
        <f>G40</f>
        <v>44956</v>
      </c>
      <c r="H43" s="232">
        <v>45290</v>
      </c>
      <c r="I43" s="231">
        <v>10</v>
      </c>
      <c r="J43" s="449">
        <v>10</v>
      </c>
      <c r="K43" s="69"/>
      <c r="L43" s="69"/>
    </row>
    <row r="44" spans="1:12" ht="24.75" customHeight="1" x14ac:dyDescent="0.3">
      <c r="A44" s="71" t="s">
        <v>197</v>
      </c>
      <c r="B44" s="70" t="s">
        <v>194</v>
      </c>
      <c r="C44" s="231" t="s">
        <v>543</v>
      </c>
      <c r="D44" s="231" t="s">
        <v>543</v>
      </c>
      <c r="E44" s="231" t="s">
        <v>543</v>
      </c>
      <c r="F44" s="231" t="s">
        <v>543</v>
      </c>
      <c r="G44" s="231" t="s">
        <v>543</v>
      </c>
      <c r="H44" s="231" t="s">
        <v>543</v>
      </c>
      <c r="I44" s="231"/>
      <c r="J44" s="69"/>
      <c r="K44" s="69"/>
      <c r="L44" s="69"/>
    </row>
    <row r="45" spans="1:12" ht="90.75" customHeight="1" x14ac:dyDescent="0.3">
      <c r="A45" s="71" t="s">
        <v>195</v>
      </c>
      <c r="B45" s="70" t="s">
        <v>447</v>
      </c>
      <c r="C45" s="231" t="s">
        <v>543</v>
      </c>
      <c r="D45" s="231" t="s">
        <v>543</v>
      </c>
      <c r="E45" s="231" t="s">
        <v>543</v>
      </c>
      <c r="F45" s="231" t="s">
        <v>543</v>
      </c>
      <c r="G45" s="231" t="s">
        <v>543</v>
      </c>
      <c r="H45" s="231" t="s">
        <v>543</v>
      </c>
      <c r="I45" s="231"/>
      <c r="J45" s="69"/>
      <c r="K45" s="69"/>
      <c r="L45" s="69"/>
    </row>
    <row r="46" spans="1:12" ht="167.25" customHeight="1" x14ac:dyDescent="0.3">
      <c r="A46" s="71" t="s">
        <v>193</v>
      </c>
      <c r="B46" s="70" t="s">
        <v>445</v>
      </c>
      <c r="C46" s="231" t="s">
        <v>543</v>
      </c>
      <c r="D46" s="231" t="s">
        <v>543</v>
      </c>
      <c r="E46" s="231" t="s">
        <v>543</v>
      </c>
      <c r="F46" s="231" t="s">
        <v>543</v>
      </c>
      <c r="G46" s="231" t="s">
        <v>543</v>
      </c>
      <c r="H46" s="231" t="s">
        <v>543</v>
      </c>
      <c r="I46" s="231"/>
      <c r="J46" s="69"/>
      <c r="K46" s="69"/>
      <c r="L46" s="69"/>
    </row>
    <row r="47" spans="1:12" ht="30.75" customHeight="1" x14ac:dyDescent="0.3">
      <c r="A47" s="71" t="s">
        <v>191</v>
      </c>
      <c r="B47" s="70" t="s">
        <v>192</v>
      </c>
      <c r="C47" s="231" t="s">
        <v>543</v>
      </c>
      <c r="D47" s="231" t="s">
        <v>543</v>
      </c>
      <c r="E47" s="231" t="s">
        <v>543</v>
      </c>
      <c r="F47" s="231" t="s">
        <v>543</v>
      </c>
      <c r="G47" s="231" t="s">
        <v>543</v>
      </c>
      <c r="H47" s="231" t="s">
        <v>543</v>
      </c>
      <c r="I47" s="231"/>
      <c r="J47" s="69"/>
      <c r="K47" s="69"/>
      <c r="L47" s="69"/>
    </row>
    <row r="48" spans="1:12" ht="37.5" customHeight="1" x14ac:dyDescent="0.3">
      <c r="A48" s="71" t="s">
        <v>457</v>
      </c>
      <c r="B48" s="72" t="s">
        <v>190</v>
      </c>
      <c r="C48" s="69"/>
      <c r="D48" s="69"/>
      <c r="E48" s="69"/>
      <c r="F48" s="69"/>
      <c r="G48" s="69"/>
      <c r="H48" s="69"/>
      <c r="I48" s="69"/>
      <c r="J48" s="69"/>
      <c r="K48" s="69"/>
      <c r="L48" s="69"/>
    </row>
    <row r="49" spans="1:12" ht="35.25" customHeight="1" x14ac:dyDescent="0.3">
      <c r="A49" s="71">
        <v>4</v>
      </c>
      <c r="B49" s="70" t="s">
        <v>188</v>
      </c>
      <c r="C49" s="231" t="s">
        <v>543</v>
      </c>
      <c r="D49" s="231" t="s">
        <v>543</v>
      </c>
      <c r="E49" s="231" t="s">
        <v>543</v>
      </c>
      <c r="F49" s="231" t="s">
        <v>543</v>
      </c>
      <c r="G49" s="231" t="s">
        <v>543</v>
      </c>
      <c r="H49" s="231" t="s">
        <v>543</v>
      </c>
      <c r="I49" s="231"/>
      <c r="J49" s="69"/>
      <c r="K49" s="69"/>
      <c r="L49" s="69"/>
    </row>
    <row r="50" spans="1:12" ht="86.25" customHeight="1" x14ac:dyDescent="0.3">
      <c r="A50" s="71" t="s">
        <v>189</v>
      </c>
      <c r="B50" s="70" t="s">
        <v>446</v>
      </c>
      <c r="C50" s="231" t="s">
        <v>543</v>
      </c>
      <c r="D50" s="231" t="s">
        <v>543</v>
      </c>
      <c r="E50" s="231" t="s">
        <v>543</v>
      </c>
      <c r="F50" s="231" t="s">
        <v>543</v>
      </c>
      <c r="G50" s="231" t="s">
        <v>543</v>
      </c>
      <c r="H50" s="231" t="s">
        <v>543</v>
      </c>
      <c r="I50" s="231"/>
      <c r="J50" s="69"/>
      <c r="K50" s="69"/>
      <c r="L50" s="69"/>
    </row>
    <row r="51" spans="1:12" ht="77.25" customHeight="1" x14ac:dyDescent="0.3">
      <c r="A51" s="71" t="s">
        <v>187</v>
      </c>
      <c r="B51" s="70" t="s">
        <v>448</v>
      </c>
      <c r="C51" s="231" t="s">
        <v>543</v>
      </c>
      <c r="D51" s="231" t="s">
        <v>543</v>
      </c>
      <c r="E51" s="231" t="s">
        <v>543</v>
      </c>
      <c r="F51" s="231" t="s">
        <v>543</v>
      </c>
      <c r="G51" s="231" t="s">
        <v>543</v>
      </c>
      <c r="H51" s="231" t="s">
        <v>543</v>
      </c>
      <c r="I51" s="231"/>
      <c r="J51" s="69"/>
      <c r="K51" s="69"/>
      <c r="L51" s="69"/>
    </row>
    <row r="52" spans="1:12" ht="71.25" customHeight="1" x14ac:dyDescent="0.3">
      <c r="A52" s="71" t="s">
        <v>185</v>
      </c>
      <c r="B52" s="70" t="s">
        <v>186</v>
      </c>
      <c r="C52" s="231" t="s">
        <v>543</v>
      </c>
      <c r="D52" s="231" t="s">
        <v>543</v>
      </c>
      <c r="E52" s="231" t="s">
        <v>543</v>
      </c>
      <c r="F52" s="231" t="s">
        <v>543</v>
      </c>
      <c r="G52" s="231" t="s">
        <v>543</v>
      </c>
      <c r="H52" s="231" t="s">
        <v>543</v>
      </c>
      <c r="I52" s="231"/>
      <c r="J52" s="69"/>
      <c r="K52" s="69"/>
      <c r="L52" s="69"/>
    </row>
    <row r="53" spans="1:12" ht="48" customHeight="1" x14ac:dyDescent="0.3">
      <c r="A53" s="71" t="s">
        <v>183</v>
      </c>
      <c r="B53" s="136" t="s">
        <v>449</v>
      </c>
      <c r="C53" s="232">
        <f>C40</f>
        <v>44956</v>
      </c>
      <c r="D53" s="232">
        <v>45290</v>
      </c>
      <c r="E53" s="232">
        <v>45107</v>
      </c>
      <c r="F53" s="232"/>
      <c r="G53" s="232">
        <f>G40</f>
        <v>44956</v>
      </c>
      <c r="H53" s="232">
        <v>45290</v>
      </c>
      <c r="I53" s="231">
        <v>10</v>
      </c>
      <c r="J53" s="449">
        <v>10</v>
      </c>
      <c r="K53" s="69"/>
      <c r="L53" s="69"/>
    </row>
    <row r="54" spans="1:12" ht="46.5" customHeight="1" x14ac:dyDescent="0.3">
      <c r="A54" s="71" t="s">
        <v>450</v>
      </c>
      <c r="B54" s="70" t="s">
        <v>184</v>
      </c>
      <c r="C54" s="231" t="s">
        <v>543</v>
      </c>
      <c r="D54" s="231" t="s">
        <v>543</v>
      </c>
      <c r="E54" s="231" t="s">
        <v>543</v>
      </c>
      <c r="F54" s="231" t="s">
        <v>543</v>
      </c>
      <c r="G54" s="231" t="s">
        <v>543</v>
      </c>
      <c r="H54" s="231" t="s">
        <v>543</v>
      </c>
      <c r="I54" s="231"/>
      <c r="J54" s="69"/>
      <c r="K54" s="69"/>
      <c r="L54" s="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2023-08-04T14:12:15Z</dcterms:modified>
</cp:coreProperties>
</file>