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AB1EB9D8-6328-43D4-81A2-33C940E7C5D6}" xr6:coauthVersionLast="36" xr6:coauthVersionMax="36" xr10:uidLastSave="{00000000-0000-0000-0000-000000000000}"/>
  <bookViews>
    <workbookView xWindow="-108" yWindow="492" windowWidth="23256" windowHeight="12456" tabRatio="859"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 r:id="rId14"/>
  </externalReferences>
  <definedNames>
    <definedName name="_xlnm._FilterDatabase" localSheetId="3" hidden="1">'3.2 паспорт Техсостояние ЛЭП'!$A$24:$AA$64</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ПС'!$A$2:$T$46</definedName>
    <definedName name="_xlnm.Print_Area" localSheetId="3">'3.2 паспорт Техсостояние ЛЭП'!$A$1:$AA$72</definedName>
    <definedName name="_xlnm.Print_Area" localSheetId="4">'3.3 паспорт описание'!$A$1:$C$30</definedName>
    <definedName name="_xlnm.Print_Area" localSheetId="5">'3.4. Паспорт надежность'!$A$1:$Z$45</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 '!$A$1:$U$64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R80" i="14" l="1"/>
  <c r="R79" i="14"/>
  <c r="R78" i="14" s="1"/>
  <c r="R77" i="14"/>
  <c r="Q77" i="14"/>
  <c r="R76" i="14"/>
  <c r="Q76" i="14"/>
  <c r="R73" i="14"/>
  <c r="Q73" i="14"/>
  <c r="S73" i="14" s="1"/>
  <c r="A27" i="14"/>
  <c r="A28" i="14" s="1"/>
  <c r="A30" i="14" s="1"/>
  <c r="A32" i="14" s="1"/>
  <c r="A33" i="14" s="1"/>
  <c r="A35" i="14" s="1"/>
  <c r="A36" i="14" s="1"/>
  <c r="A38" i="14" s="1"/>
  <c r="A39" i="14" s="1"/>
  <c r="A40" i="14" s="1"/>
  <c r="A41" i="14" s="1"/>
  <c r="A42" i="14" s="1"/>
  <c r="A43" i="14" s="1"/>
  <c r="A44" i="14" s="1"/>
  <c r="A45" i="14" s="1"/>
  <c r="A46" i="14" s="1"/>
  <c r="A48" i="14" s="1"/>
  <c r="A49" i="14" s="1"/>
  <c r="A50" i="14" s="1"/>
  <c r="A51" i="14" s="1"/>
  <c r="A52" i="14" s="1"/>
  <c r="A53" i="14" s="1"/>
  <c r="A54" i="14" s="1"/>
  <c r="A55" i="14" s="1"/>
  <c r="A57" i="14" s="1"/>
  <c r="A59" i="14" s="1"/>
  <c r="A60" i="14" s="1"/>
  <c r="A62" i="14" s="1"/>
  <c r="A63" i="14" s="1"/>
  <c r="A64" i="14" s="1"/>
  <c r="A65" i="14" s="1"/>
  <c r="A66" i="14" s="1"/>
  <c r="A67" i="14" s="1"/>
  <c r="A69" i="14" s="1"/>
  <c r="A70" i="14" s="1"/>
  <c r="A71" i="14" s="1"/>
  <c r="A72" i="14" s="1"/>
  <c r="S76" i="14" l="1"/>
  <c r="S77" i="14"/>
  <c r="L30" i="33"/>
  <c r="B81" i="34" s="1"/>
  <c r="M30" i="33"/>
  <c r="L24" i="33"/>
  <c r="M24" i="33"/>
  <c r="N30" i="33"/>
  <c r="N24" i="33"/>
  <c r="C30" i="33"/>
  <c r="D30" i="33"/>
  <c r="C24" i="33"/>
  <c r="D24" i="33"/>
  <c r="AD26" i="5" l="1"/>
  <c r="AE26" i="5" s="1"/>
  <c r="AB26" i="5"/>
  <c r="C48" i="34" l="1"/>
  <c r="D48" i="34"/>
  <c r="B48" i="34"/>
  <c r="B73" i="34"/>
  <c r="E129" i="34"/>
  <c r="F129" i="34" s="1"/>
  <c r="F48" i="34" s="1"/>
  <c r="B130" i="34"/>
  <c r="B49" i="34" s="1"/>
  <c r="C133" i="34"/>
  <c r="D133" i="34" s="1"/>
  <c r="C100" i="34"/>
  <c r="E48" i="34" l="1"/>
  <c r="R64" i="33"/>
  <c r="U64" i="33" s="1"/>
  <c r="R63" i="33"/>
  <c r="U63" i="33" s="1"/>
  <c r="R62" i="33"/>
  <c r="U62" i="33" s="1"/>
  <c r="R61" i="33"/>
  <c r="U61" i="33" s="1"/>
  <c r="R60" i="33"/>
  <c r="U60" i="33" s="1"/>
  <c r="R59" i="33"/>
  <c r="U59" i="33" s="1"/>
  <c r="R58" i="33"/>
  <c r="U58" i="33" s="1"/>
  <c r="R57" i="33"/>
  <c r="U57" i="33" s="1"/>
  <c r="R55" i="33"/>
  <c r="U55" i="33" s="1"/>
  <c r="R53" i="33"/>
  <c r="U53" i="33" s="1"/>
  <c r="R52" i="33"/>
  <c r="U52" i="33" s="1"/>
  <c r="R51" i="33"/>
  <c r="U51" i="33" s="1"/>
  <c r="R50" i="33"/>
  <c r="U50" i="33" s="1"/>
  <c r="R49" i="33"/>
  <c r="U49" i="33" s="1"/>
  <c r="R47" i="33"/>
  <c r="U47" i="33" s="1"/>
  <c r="R46" i="33"/>
  <c r="U46" i="33" s="1"/>
  <c r="R44" i="33"/>
  <c r="U44" i="33" s="1"/>
  <c r="R43" i="33"/>
  <c r="U43" i="33" s="1"/>
  <c r="R42" i="33"/>
  <c r="U42" i="33" s="1"/>
  <c r="R41" i="33"/>
  <c r="U41" i="33" s="1"/>
  <c r="R40" i="33"/>
  <c r="U40" i="33" s="1"/>
  <c r="R39" i="33"/>
  <c r="U39" i="33" s="1"/>
  <c r="R38" i="33"/>
  <c r="U38" i="33" s="1"/>
  <c r="R37" i="33"/>
  <c r="U37" i="33" s="1"/>
  <c r="R36" i="33"/>
  <c r="U36" i="33" s="1"/>
  <c r="E45" i="33"/>
  <c r="F45" i="33" s="1"/>
  <c r="G30" i="33"/>
  <c r="H30" i="33"/>
  <c r="I30" i="33"/>
  <c r="J30" i="33"/>
  <c r="K30" i="33"/>
  <c r="O30" i="33"/>
  <c r="P30" i="33"/>
  <c r="Q30" i="33"/>
  <c r="R30" i="33"/>
  <c r="S30" i="33"/>
  <c r="G24" i="33"/>
  <c r="T64" i="33"/>
  <c r="T63" i="33"/>
  <c r="T62" i="33"/>
  <c r="T61" i="33"/>
  <c r="T60" i="33"/>
  <c r="T59" i="33"/>
  <c r="T58" i="33"/>
  <c r="T57" i="33"/>
  <c r="T56" i="33"/>
  <c r="T55" i="33"/>
  <c r="T54" i="33"/>
  <c r="T53" i="33"/>
  <c r="T52" i="33"/>
  <c r="T51" i="33"/>
  <c r="T50" i="33"/>
  <c r="T49" i="33"/>
  <c r="T48" i="33"/>
  <c r="T47" i="33"/>
  <c r="T46" i="33"/>
  <c r="T45" i="33"/>
  <c r="T44" i="33"/>
  <c r="T43" i="33"/>
  <c r="T42" i="33"/>
  <c r="T41" i="33"/>
  <c r="T40" i="33"/>
  <c r="T39" i="33"/>
  <c r="T38" i="33"/>
  <c r="T37" i="33"/>
  <c r="T36" i="33"/>
  <c r="U35" i="33"/>
  <c r="T35" i="33"/>
  <c r="U34" i="33"/>
  <c r="T34" i="33"/>
  <c r="U33" i="33"/>
  <c r="T33" i="33"/>
  <c r="U32" i="33"/>
  <c r="T32" i="33"/>
  <c r="T31" i="33"/>
  <c r="U29" i="33"/>
  <c r="T29" i="33"/>
  <c r="U28" i="33"/>
  <c r="T28" i="33"/>
  <c r="T27" i="33"/>
  <c r="U26" i="33"/>
  <c r="T26" i="33"/>
  <c r="U25" i="33"/>
  <c r="T25" i="33"/>
  <c r="H24" i="33"/>
  <c r="I24" i="33"/>
  <c r="J24" i="33"/>
  <c r="K24" i="33"/>
  <c r="O24" i="33"/>
  <c r="P24" i="33"/>
  <c r="Q24" i="33"/>
  <c r="R24" i="33"/>
  <c r="S24" i="33"/>
  <c r="E64" i="33"/>
  <c r="F64" i="33" s="1"/>
  <c r="E63" i="33"/>
  <c r="F63" i="33" s="1"/>
  <c r="E62" i="33"/>
  <c r="F62" i="33" s="1"/>
  <c r="E61" i="33"/>
  <c r="F61" i="33" s="1"/>
  <c r="E60" i="33"/>
  <c r="F60" i="33" s="1"/>
  <c r="E59" i="33"/>
  <c r="F59" i="33" s="1"/>
  <c r="E58" i="33"/>
  <c r="F58" i="33" s="1"/>
  <c r="E57" i="33"/>
  <c r="F57" i="33" s="1"/>
  <c r="E55" i="33"/>
  <c r="F55" i="33" s="1"/>
  <c r="E53" i="33"/>
  <c r="F53" i="33" s="1"/>
  <c r="E52" i="33"/>
  <c r="F52" i="33" s="1"/>
  <c r="E51" i="33"/>
  <c r="F51" i="33" s="1"/>
  <c r="E50" i="33"/>
  <c r="F50" i="33" s="1"/>
  <c r="E49" i="33"/>
  <c r="F49" i="33" s="1"/>
  <c r="E47" i="33"/>
  <c r="F47" i="33" s="1"/>
  <c r="E46" i="33"/>
  <c r="F46" i="33" s="1"/>
  <c r="E44" i="33"/>
  <c r="F44" i="33" s="1"/>
  <c r="E43" i="33"/>
  <c r="F43" i="33" s="1"/>
  <c r="E42" i="33"/>
  <c r="F42" i="33" s="1"/>
  <c r="E41" i="33"/>
  <c r="F41" i="33" s="1"/>
  <c r="E40" i="33"/>
  <c r="F40" i="33" s="1"/>
  <c r="E39" i="33"/>
  <c r="F39" i="33" s="1"/>
  <c r="E38" i="33"/>
  <c r="F38" i="33" s="1"/>
  <c r="E37" i="33"/>
  <c r="F37" i="33" s="1"/>
  <c r="E36" i="33"/>
  <c r="F36" i="33" s="1"/>
  <c r="E35" i="33"/>
  <c r="F35" i="33" s="1"/>
  <c r="E34" i="33"/>
  <c r="F34" i="33" s="1"/>
  <c r="E33" i="33"/>
  <c r="F33" i="33" s="1"/>
  <c r="E32" i="33"/>
  <c r="F32" i="33" s="1"/>
  <c r="E31" i="33"/>
  <c r="E29" i="33"/>
  <c r="F29" i="33" s="1"/>
  <c r="E28" i="33"/>
  <c r="F28" i="33" s="1"/>
  <c r="E27" i="33"/>
  <c r="F27" i="33" s="1"/>
  <c r="E26" i="33"/>
  <c r="F26" i="33" s="1"/>
  <c r="E25" i="33"/>
  <c r="D26" i="5"/>
  <c r="F31" i="33" l="1"/>
  <c r="E30" i="33"/>
  <c r="F30" i="33" s="1"/>
  <c r="F25" i="33"/>
  <c r="E24" i="33"/>
  <c r="T24" i="33"/>
  <c r="T30" i="33"/>
  <c r="F24" i="33"/>
  <c r="E56" i="33"/>
  <c r="F56" i="33" s="1"/>
  <c r="R48" i="33"/>
  <c r="U48" i="33" s="1"/>
  <c r="R56" i="33"/>
  <c r="U56" i="33" s="1"/>
  <c r="R45" i="33"/>
  <c r="U45" i="33" s="1"/>
  <c r="E48" i="33"/>
  <c r="F48" i="33" s="1"/>
  <c r="U31" i="33" l="1"/>
  <c r="U27" i="33"/>
  <c r="U24" i="33"/>
  <c r="C48" i="7" s="1"/>
  <c r="E54" i="33"/>
  <c r="F54" i="33" s="1"/>
  <c r="R54" i="33"/>
  <c r="U54" i="33" s="1"/>
  <c r="U30" i="33" l="1"/>
  <c r="C49" i="7" s="1"/>
  <c r="O31" i="13"/>
  <c r="D110" i="34" s="1"/>
  <c r="A15" i="34"/>
  <c r="A12" i="34"/>
  <c r="A9" i="34"/>
  <c r="A5" i="34"/>
  <c r="D134" i="34"/>
  <c r="D73" i="34" s="1"/>
  <c r="C134" i="34"/>
  <c r="C73" i="34" s="1"/>
  <c r="E133" i="34"/>
  <c r="C132" i="34"/>
  <c r="D132" i="34" s="1"/>
  <c r="E132" i="34" s="1"/>
  <c r="F132" i="34" s="1"/>
  <c r="G132" i="34" s="1"/>
  <c r="H132" i="34" s="1"/>
  <c r="I132" i="34" s="1"/>
  <c r="J132" i="34" s="1"/>
  <c r="K132" i="34" s="1"/>
  <c r="L132" i="34" s="1"/>
  <c r="M132" i="34" s="1"/>
  <c r="N132" i="34" s="1"/>
  <c r="O132" i="34" s="1"/>
  <c r="P132" i="34" s="1"/>
  <c r="Q132" i="34" s="1"/>
  <c r="R132" i="34" s="1"/>
  <c r="S132" i="34" s="1"/>
  <c r="T132" i="34" s="1"/>
  <c r="U132" i="34" s="1"/>
  <c r="V132" i="34" s="1"/>
  <c r="W132" i="34" s="1"/>
  <c r="X132" i="34" s="1"/>
  <c r="Y132" i="34" s="1"/>
  <c r="Z132" i="34" s="1"/>
  <c r="AA132" i="34" s="1"/>
  <c r="AB132" i="34" s="1"/>
  <c r="AC132" i="34" s="1"/>
  <c r="AD132" i="34" s="1"/>
  <c r="AE132" i="34" s="1"/>
  <c r="AF132" i="34" s="1"/>
  <c r="AG132" i="34" s="1"/>
  <c r="C130" i="34"/>
  <c r="G129" i="34"/>
  <c r="C128" i="34"/>
  <c r="D128" i="34" s="1"/>
  <c r="E128" i="34" s="1"/>
  <c r="F128" i="34" s="1"/>
  <c r="G128" i="34" s="1"/>
  <c r="H128" i="34" s="1"/>
  <c r="I128" i="34" s="1"/>
  <c r="J128" i="34" s="1"/>
  <c r="K128" i="34" s="1"/>
  <c r="L128" i="34" s="1"/>
  <c r="M128" i="34" s="1"/>
  <c r="N128" i="34" s="1"/>
  <c r="O128" i="34" s="1"/>
  <c r="P128" i="34" s="1"/>
  <c r="Q128" i="34" s="1"/>
  <c r="R128" i="34" s="1"/>
  <c r="S128" i="34" s="1"/>
  <c r="T128" i="34" s="1"/>
  <c r="U128" i="34" s="1"/>
  <c r="V128" i="34" s="1"/>
  <c r="W128" i="34" s="1"/>
  <c r="X128" i="34" s="1"/>
  <c r="Y128" i="34" s="1"/>
  <c r="Z128" i="34" s="1"/>
  <c r="AA128" i="34" s="1"/>
  <c r="AB128" i="34" s="1"/>
  <c r="AC128" i="34" s="1"/>
  <c r="AD128" i="34" s="1"/>
  <c r="AE128" i="34" s="1"/>
  <c r="AF128" i="34" s="1"/>
  <c r="AG128" i="34" s="1"/>
  <c r="G112" i="34"/>
  <c r="B111" i="34"/>
  <c r="D100" i="34"/>
  <c r="E100" i="34" s="1"/>
  <c r="F100" i="34" s="1"/>
  <c r="G100" i="34" s="1"/>
  <c r="H100" i="34" s="1"/>
  <c r="I100" i="34" s="1"/>
  <c r="J100" i="34" s="1"/>
  <c r="K100" i="34" s="1"/>
  <c r="L100" i="34" s="1"/>
  <c r="M100" i="34" s="1"/>
  <c r="N100" i="34" s="1"/>
  <c r="O100" i="34" s="1"/>
  <c r="P100" i="34" s="1"/>
  <c r="Q100" i="34" s="1"/>
  <c r="R100" i="34" s="1"/>
  <c r="S100" i="34" s="1"/>
  <c r="T100" i="34" s="1"/>
  <c r="U100" i="34" s="1"/>
  <c r="V100" i="34" s="1"/>
  <c r="W100" i="34" s="1"/>
  <c r="X100" i="34" s="1"/>
  <c r="Y100" i="34" s="1"/>
  <c r="Z100" i="34" s="1"/>
  <c r="AA100" i="34" s="1"/>
  <c r="AB100" i="34" s="1"/>
  <c r="AC100" i="34" s="1"/>
  <c r="AD100" i="34" s="1"/>
  <c r="AE100" i="34" s="1"/>
  <c r="AF100" i="34" s="1"/>
  <c r="AG100"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B76" i="34"/>
  <c r="B74" i="34"/>
  <c r="A62" i="34"/>
  <c r="B60" i="34"/>
  <c r="C58" i="34"/>
  <c r="C74" i="34" s="1"/>
  <c r="B52" i="34"/>
  <c r="B50" i="34"/>
  <c r="B59" i="34" s="1"/>
  <c r="B47" i="34"/>
  <c r="B45" i="34"/>
  <c r="H129" i="34" l="1"/>
  <c r="H48" i="34" s="1"/>
  <c r="G48" i="34"/>
  <c r="D130" i="34"/>
  <c r="C49" i="34"/>
  <c r="D111" i="34"/>
  <c r="G111" i="34"/>
  <c r="I111" i="34" s="1"/>
  <c r="I113" i="34" s="1"/>
  <c r="C102" i="34" s="1"/>
  <c r="D102" i="34" s="1"/>
  <c r="D101" i="34" s="1"/>
  <c r="B46" i="34"/>
  <c r="E134" i="34"/>
  <c r="E73" i="34" s="1"/>
  <c r="F133" i="34"/>
  <c r="G133" i="34" s="1"/>
  <c r="H133" i="34" s="1"/>
  <c r="B80" i="34"/>
  <c r="B66" i="34"/>
  <c r="B68" i="34" s="1"/>
  <c r="I129" i="34"/>
  <c r="I48" i="34" s="1"/>
  <c r="C47" i="34"/>
  <c r="C52" i="34"/>
  <c r="D58" i="34"/>
  <c r="E130" i="34" l="1"/>
  <c r="D49" i="34"/>
  <c r="C101" i="34"/>
  <c r="G134" i="34"/>
  <c r="G73" i="34" s="1"/>
  <c r="G113" i="34"/>
  <c r="F134" i="34"/>
  <c r="F73" i="34" s="1"/>
  <c r="J129" i="34"/>
  <c r="J48" i="34" s="1"/>
  <c r="D74" i="34"/>
  <c r="D47" i="34"/>
  <c r="D52" i="34"/>
  <c r="E58" i="34"/>
  <c r="I133" i="34"/>
  <c r="I134" i="34" s="1"/>
  <c r="H134" i="34"/>
  <c r="H73" i="34" s="1"/>
  <c r="E102" i="34"/>
  <c r="B75" i="34"/>
  <c r="E49" i="34" l="1"/>
  <c r="F130" i="34"/>
  <c r="B85" i="34"/>
  <c r="I73" i="34"/>
  <c r="C50" i="34"/>
  <c r="C59" i="34" s="1"/>
  <c r="J133" i="34"/>
  <c r="J134" i="34" s="1"/>
  <c r="E52" i="34"/>
  <c r="F58" i="34"/>
  <c r="E74" i="34"/>
  <c r="E47" i="34"/>
  <c r="K129" i="34"/>
  <c r="K48" i="34" s="1"/>
  <c r="E101" i="34"/>
  <c r="F102" i="34"/>
  <c r="G130" i="34" l="1"/>
  <c r="F49" i="34"/>
  <c r="C85" i="34"/>
  <c r="J73" i="34"/>
  <c r="C80" i="34"/>
  <c r="D50" i="34"/>
  <c r="D59" i="34" s="1"/>
  <c r="D80" i="34" s="1"/>
  <c r="E50" i="34"/>
  <c r="E59" i="34" s="1"/>
  <c r="G102" i="34"/>
  <c r="F101" i="34"/>
  <c r="G58" i="34"/>
  <c r="F52" i="34"/>
  <c r="F47" i="34"/>
  <c r="F74" i="34"/>
  <c r="L129" i="34"/>
  <c r="L48" i="34" s="1"/>
  <c r="K133" i="34"/>
  <c r="G49" i="34" l="1"/>
  <c r="H130" i="34"/>
  <c r="M129" i="34"/>
  <c r="M48" i="34" s="1"/>
  <c r="H102" i="34"/>
  <c r="G101" i="34"/>
  <c r="L133" i="34"/>
  <c r="L134" i="34" s="1"/>
  <c r="E80" i="34"/>
  <c r="K134" i="34"/>
  <c r="G74" i="34"/>
  <c r="H58" i="34"/>
  <c r="G52" i="34"/>
  <c r="G47" i="34"/>
  <c r="H49" i="34" l="1"/>
  <c r="I130" i="34"/>
  <c r="D85" i="34"/>
  <c r="K73" i="34"/>
  <c r="E85" i="34"/>
  <c r="L73" i="34"/>
  <c r="I58" i="34"/>
  <c r="H74" i="34"/>
  <c r="H47" i="34"/>
  <c r="H52" i="34"/>
  <c r="F50" i="34"/>
  <c r="F59" i="34" s="1"/>
  <c r="G50" i="34"/>
  <c r="G59" i="34" s="1"/>
  <c r="N129" i="34"/>
  <c r="N48" i="34" s="1"/>
  <c r="I102" i="34"/>
  <c r="H101" i="34"/>
  <c r="M133" i="34"/>
  <c r="M134" i="34" s="1"/>
  <c r="I49" i="34" l="1"/>
  <c r="J130" i="34"/>
  <c r="F85" i="34"/>
  <c r="M73" i="34"/>
  <c r="O129" i="34"/>
  <c r="O48" i="34" s="1"/>
  <c r="F80" i="34"/>
  <c r="G80" i="34"/>
  <c r="N133" i="34"/>
  <c r="J102" i="34"/>
  <c r="I101" i="34"/>
  <c r="I74" i="34"/>
  <c r="J58" i="34"/>
  <c r="I47" i="34"/>
  <c r="I52" i="34"/>
  <c r="J49" i="34" l="1"/>
  <c r="K130" i="34"/>
  <c r="J52" i="34"/>
  <c r="J47" i="34"/>
  <c r="J74" i="34"/>
  <c r="K58" i="34"/>
  <c r="P129" i="34"/>
  <c r="P48" i="34" s="1"/>
  <c r="J101" i="34"/>
  <c r="K102" i="34"/>
  <c r="O133" i="34"/>
  <c r="H50" i="34"/>
  <c r="H59" i="34" s="1"/>
  <c r="I50" i="34"/>
  <c r="I59" i="34" s="1"/>
  <c r="N134" i="34"/>
  <c r="K49" i="34" l="1"/>
  <c r="L130" i="34"/>
  <c r="G85" i="34"/>
  <c r="N73" i="34"/>
  <c r="I80" i="34"/>
  <c r="P133" i="34"/>
  <c r="K74" i="34"/>
  <c r="K52" i="34"/>
  <c r="K47" i="34"/>
  <c r="L58" i="34"/>
  <c r="O134" i="34"/>
  <c r="J50" i="34"/>
  <c r="J59" i="34" s="1"/>
  <c r="H80" i="34"/>
  <c r="L102" i="34"/>
  <c r="K101" i="34"/>
  <c r="Q129" i="34"/>
  <c r="Q48" i="34" s="1"/>
  <c r="L49" i="34" l="1"/>
  <c r="M130" i="34"/>
  <c r="H85" i="34"/>
  <c r="O73" i="34"/>
  <c r="R129" i="34"/>
  <c r="R48" i="34" s="1"/>
  <c r="K50" i="34"/>
  <c r="K59" i="34" s="1"/>
  <c r="M58" i="34"/>
  <c r="L74" i="34"/>
  <c r="L47" i="34"/>
  <c r="L52" i="34"/>
  <c r="J80" i="34"/>
  <c r="Q133" i="34"/>
  <c r="L101" i="34"/>
  <c r="M102" i="34"/>
  <c r="P134" i="34"/>
  <c r="M49" i="34" l="1"/>
  <c r="N130" i="34"/>
  <c r="I85" i="34"/>
  <c r="P73" i="34"/>
  <c r="R133" i="34"/>
  <c r="L50" i="34"/>
  <c r="L59" i="34" s="1"/>
  <c r="K80" i="34"/>
  <c r="N58" i="34"/>
  <c r="M74" i="34"/>
  <c r="M52" i="34"/>
  <c r="M47" i="34"/>
  <c r="S129" i="34"/>
  <c r="S48" i="34" s="1"/>
  <c r="M101" i="34"/>
  <c r="N102" i="34"/>
  <c r="Q134" i="34"/>
  <c r="N49" i="34" l="1"/>
  <c r="O130" i="34"/>
  <c r="J85" i="34"/>
  <c r="Q73" i="34"/>
  <c r="L80" i="34"/>
  <c r="O102" i="34"/>
  <c r="N101" i="34"/>
  <c r="S133" i="34"/>
  <c r="S134" i="34" s="1"/>
  <c r="R134" i="34"/>
  <c r="T129" i="34"/>
  <c r="T48" i="34" s="1"/>
  <c r="N74" i="34"/>
  <c r="N52" i="34"/>
  <c r="N47" i="34"/>
  <c r="O58" i="34"/>
  <c r="O49" i="34" l="1"/>
  <c r="P130" i="34"/>
  <c r="L85" i="34"/>
  <c r="S73" i="34"/>
  <c r="K85" i="34"/>
  <c r="R73" i="34"/>
  <c r="O74" i="34"/>
  <c r="O52" i="34"/>
  <c r="O47" i="34"/>
  <c r="P58" i="34"/>
  <c r="P102" i="34"/>
  <c r="O101" i="34"/>
  <c r="U129" i="34"/>
  <c r="U48" i="34" s="1"/>
  <c r="M50" i="34"/>
  <c r="M59" i="34" s="1"/>
  <c r="N50" i="34"/>
  <c r="N59" i="34" s="1"/>
  <c r="T133" i="34"/>
  <c r="P49" i="34" l="1"/>
  <c r="Q130" i="34"/>
  <c r="N80" i="34"/>
  <c r="U133" i="34"/>
  <c r="U134" i="34" s="1"/>
  <c r="M80" i="34"/>
  <c r="T134" i="34"/>
  <c r="Q102" i="34"/>
  <c r="P101" i="34"/>
  <c r="Q58" i="34"/>
  <c r="P47" i="34"/>
  <c r="P74" i="34"/>
  <c r="P52" i="34"/>
  <c r="O50" i="34"/>
  <c r="O59" i="34" s="1"/>
  <c r="V129" i="34"/>
  <c r="V48" i="34" s="1"/>
  <c r="Q49" i="34" l="1"/>
  <c r="R130" i="34"/>
  <c r="M85" i="34"/>
  <c r="T73" i="34"/>
  <c r="N85" i="34"/>
  <c r="U73" i="34"/>
  <c r="O80" i="34"/>
  <c r="R102" i="34"/>
  <c r="Q101" i="34"/>
  <c r="P50" i="34"/>
  <c r="P59" i="34" s="1"/>
  <c r="V133" i="34"/>
  <c r="V134" i="34" s="1"/>
  <c r="W129" i="34"/>
  <c r="W48" i="34" s="1"/>
  <c r="R58" i="34"/>
  <c r="Q47" i="34"/>
  <c r="Q74" i="34"/>
  <c r="Q52" i="34"/>
  <c r="R49" i="34" l="1"/>
  <c r="S130" i="34"/>
  <c r="O85" i="34"/>
  <c r="V73" i="34"/>
  <c r="P80" i="34"/>
  <c r="R101" i="34"/>
  <c r="S102" i="34"/>
  <c r="X129" i="34"/>
  <c r="X48" i="34" s="1"/>
  <c r="S58" i="34"/>
  <c r="R74" i="34"/>
  <c r="R52" i="34"/>
  <c r="R47" i="34"/>
  <c r="W133" i="34"/>
  <c r="W134" i="34" s="1"/>
  <c r="Q50" i="34"/>
  <c r="Q59" i="34" s="1"/>
  <c r="S49" i="34" l="1"/>
  <c r="T130" i="34"/>
  <c r="P85" i="34"/>
  <c r="W73" i="34"/>
  <c r="Q80" i="34"/>
  <c r="S74" i="34"/>
  <c r="S52" i="34"/>
  <c r="S47" i="34"/>
  <c r="T58" i="34"/>
  <c r="T102" i="34"/>
  <c r="S101" i="34"/>
  <c r="X133" i="34"/>
  <c r="Y129" i="34"/>
  <c r="Y48" i="34" s="1"/>
  <c r="T49" i="34" l="1"/>
  <c r="U130" i="34"/>
  <c r="R50" i="34"/>
  <c r="R59" i="34" s="1"/>
  <c r="Y133" i="34"/>
  <c r="Y134" i="34" s="1"/>
  <c r="S50" i="34"/>
  <c r="S59" i="34" s="1"/>
  <c r="U58" i="34"/>
  <c r="T74" i="34"/>
  <c r="T47" i="34"/>
  <c r="T52" i="34"/>
  <c r="Z129" i="34"/>
  <c r="Z48" i="34" s="1"/>
  <c r="X134" i="34"/>
  <c r="U102" i="34"/>
  <c r="T101" i="34"/>
  <c r="U49" i="34" l="1"/>
  <c r="V130" i="34"/>
  <c r="Q85" i="34"/>
  <c r="X73" i="34"/>
  <c r="R85" i="34"/>
  <c r="Y73" i="34"/>
  <c r="R80" i="34"/>
  <c r="AA129" i="34"/>
  <c r="AA48" i="34" s="1"/>
  <c r="U52" i="34"/>
  <c r="U74" i="34"/>
  <c r="V58" i="34"/>
  <c r="U47" i="34"/>
  <c r="S80" i="34"/>
  <c r="U101" i="34"/>
  <c r="V102" i="34"/>
  <c r="Z133" i="34"/>
  <c r="Z134" i="34" s="1"/>
  <c r="T50" i="34"/>
  <c r="T59" i="34" s="1"/>
  <c r="V49" i="34" l="1"/>
  <c r="W130" i="34"/>
  <c r="S85" i="34"/>
  <c r="Z73" i="34"/>
  <c r="T80" i="34"/>
  <c r="W102" i="34"/>
  <c r="V101" i="34"/>
  <c r="W58" i="34"/>
  <c r="V52" i="34"/>
  <c r="V47" i="34"/>
  <c r="V74" i="34"/>
  <c r="AB129" i="34"/>
  <c r="AB48" i="34" s="1"/>
  <c r="AA133" i="34"/>
  <c r="U50" i="34"/>
  <c r="U59" i="34" s="1"/>
  <c r="W49" i="34" l="1"/>
  <c r="X130" i="34"/>
  <c r="U80" i="34"/>
  <c r="AC129" i="34"/>
  <c r="AC48" i="34" s="1"/>
  <c r="W74" i="34"/>
  <c r="X58" i="34"/>
  <c r="W52" i="34"/>
  <c r="W47" i="34"/>
  <c r="X102" i="34"/>
  <c r="W101" i="34"/>
  <c r="AB133" i="34"/>
  <c r="AB134" i="34" s="1"/>
  <c r="AA134" i="34"/>
  <c r="V50" i="34"/>
  <c r="V59" i="34" s="1"/>
  <c r="X49" i="34" l="1"/>
  <c r="Y130" i="34"/>
  <c r="U85" i="34"/>
  <c r="AB73" i="34"/>
  <c r="T85" i="34"/>
  <c r="AA73" i="34"/>
  <c r="V80" i="34"/>
  <c r="AD129" i="34"/>
  <c r="AD48" i="34" s="1"/>
  <c r="Y58" i="34"/>
  <c r="X74" i="34"/>
  <c r="X47" i="34"/>
  <c r="X52" i="34"/>
  <c r="W50" i="34"/>
  <c r="W59" i="34" s="1"/>
  <c r="X101" i="34"/>
  <c r="Y102" i="34"/>
  <c r="AC133" i="34"/>
  <c r="AC134" i="34" s="1"/>
  <c r="Y49" i="34" l="1"/>
  <c r="Z130" i="34"/>
  <c r="V85" i="34"/>
  <c r="AC73" i="34"/>
  <c r="W80" i="34"/>
  <c r="Z102" i="34"/>
  <c r="Y101" i="34"/>
  <c r="AD133" i="34"/>
  <c r="X50" i="34"/>
  <c r="X59" i="34" s="1"/>
  <c r="Y74" i="34"/>
  <c r="Y47" i="34"/>
  <c r="Z58" i="34"/>
  <c r="Y52" i="34"/>
  <c r="AE129" i="34"/>
  <c r="AE48" i="34" s="1"/>
  <c r="Z49" i="34" l="1"/>
  <c r="AA130" i="34"/>
  <c r="X80" i="34"/>
  <c r="AE133" i="34"/>
  <c r="AD134" i="34"/>
  <c r="AA102" i="34"/>
  <c r="Z101" i="34"/>
  <c r="AF129" i="34"/>
  <c r="AF48" i="34" s="1"/>
  <c r="Z52" i="34"/>
  <c r="Z47" i="34"/>
  <c r="AA58" i="34"/>
  <c r="Z74" i="34"/>
  <c r="Y50" i="34"/>
  <c r="Y59" i="34" s="1"/>
  <c r="AA49" i="34" l="1"/>
  <c r="AB130" i="34"/>
  <c r="W85" i="34"/>
  <c r="AD73" i="34"/>
  <c r="Z50" i="34"/>
  <c r="Z59" i="34" s="1"/>
  <c r="AB102" i="34"/>
  <c r="AA101" i="34"/>
  <c r="Y80" i="34"/>
  <c r="AF133" i="34"/>
  <c r="AF134" i="34" s="1"/>
  <c r="AE134" i="34"/>
  <c r="AA74" i="34"/>
  <c r="AA52" i="34"/>
  <c r="AA47" i="34"/>
  <c r="AB58" i="34"/>
  <c r="AG129" i="34"/>
  <c r="AG48" i="34" s="1"/>
  <c r="AB49" i="34" l="1"/>
  <c r="AC130" i="34"/>
  <c r="Y85" i="34"/>
  <c r="AF73" i="34"/>
  <c r="X85" i="34"/>
  <c r="AE73" i="34"/>
  <c r="Z80" i="34"/>
  <c r="AC58" i="34"/>
  <c r="AB47" i="34"/>
  <c r="AB52" i="34"/>
  <c r="AB74" i="34"/>
  <c r="AG133" i="34"/>
  <c r="AA50" i="34"/>
  <c r="AA59" i="34" s="1"/>
  <c r="AB101" i="34"/>
  <c r="AC102" i="34"/>
  <c r="AC49" i="34" l="1"/>
  <c r="AD130" i="34"/>
  <c r="AA80" i="34"/>
  <c r="AC101" i="34"/>
  <c r="AD102" i="34"/>
  <c r="AD58" i="34"/>
  <c r="AC74" i="34"/>
  <c r="AC52" i="34"/>
  <c r="AC47" i="34"/>
  <c r="AB50" i="34"/>
  <c r="AB59" i="34" s="1"/>
  <c r="AG134" i="34"/>
  <c r="AD49" i="34" l="1"/>
  <c r="AE130" i="34"/>
  <c r="Z85" i="34"/>
  <c r="AG73" i="34"/>
  <c r="AB80" i="34"/>
  <c r="AD74" i="34"/>
  <c r="AD52" i="34"/>
  <c r="AD47" i="34"/>
  <c r="AE58" i="34"/>
  <c r="AE102" i="34"/>
  <c r="AD101" i="34"/>
  <c r="AC50" i="34"/>
  <c r="AC59" i="34" s="1"/>
  <c r="AE49" i="34" l="1"/>
  <c r="AF130" i="34"/>
  <c r="AA85" i="34"/>
  <c r="AD50" i="34"/>
  <c r="AD59" i="34" s="1"/>
  <c r="AC80" i="34"/>
  <c r="AE74" i="34"/>
  <c r="AE52" i="34"/>
  <c r="AE47" i="34"/>
  <c r="AF58" i="34"/>
  <c r="AF102" i="34"/>
  <c r="AE101" i="34"/>
  <c r="AF49" i="34" l="1"/>
  <c r="AG130" i="34"/>
  <c r="AB85" i="34"/>
  <c r="AG58" i="34"/>
  <c r="AF74" i="34"/>
  <c r="AF47" i="34"/>
  <c r="AF52" i="34"/>
  <c r="AD80" i="34"/>
  <c r="AE50" i="34"/>
  <c r="AE59" i="34" s="1"/>
  <c r="AF101" i="34"/>
  <c r="AG102" i="34"/>
  <c r="AG49" i="34" l="1"/>
  <c r="AD85" i="34"/>
  <c r="AC85" i="34"/>
  <c r="AE80" i="34"/>
  <c r="AG101" i="34"/>
  <c r="AG74" i="34"/>
  <c r="AG47" i="34"/>
  <c r="AG52" i="34"/>
  <c r="AE85" i="34" l="1"/>
  <c r="AF50" i="34"/>
  <c r="AF59" i="34" s="1"/>
  <c r="AG50" i="34"/>
  <c r="AG59" i="34" s="1"/>
  <c r="AF80" i="34" l="1"/>
  <c r="AG80" i="34"/>
  <c r="AF85" i="34" l="1"/>
  <c r="AG85" i="34" l="1"/>
  <c r="F41" i="17" l="1"/>
  <c r="F40" i="17" s="1"/>
  <c r="I40" i="17" s="1"/>
  <c r="D40" i="17"/>
  <c r="J40" i="17" s="1"/>
  <c r="C40" i="17"/>
  <c r="F39" i="17"/>
  <c r="F38" i="17"/>
  <c r="J37" i="17"/>
  <c r="F37" i="17"/>
  <c r="I37" i="17" s="1"/>
  <c r="D36" i="17"/>
  <c r="J36" i="17" s="1"/>
  <c r="C36" i="17"/>
  <c r="F35" i="17"/>
  <c r="F34" i="17"/>
  <c r="F33" i="17"/>
  <c r="F32" i="17"/>
  <c r="F31" i="17"/>
  <c r="F30" i="17"/>
  <c r="F29" i="17"/>
  <c r="D28" i="17"/>
  <c r="J28" i="17" s="1"/>
  <c r="C28" i="17"/>
  <c r="T27" i="17"/>
  <c r="S27" i="17"/>
  <c r="Q27" i="17"/>
  <c r="J27" i="17" l="1"/>
  <c r="X27" i="17" s="1"/>
  <c r="F28" i="17"/>
  <c r="I28" i="17" s="1"/>
  <c r="F36" i="17"/>
  <c r="I36" i="17" s="1"/>
  <c r="I27" i="17" l="1"/>
  <c r="W27" i="17" s="1"/>
  <c r="B25" i="34" l="1"/>
  <c r="A16" i="13"/>
  <c r="C67" i="34" l="1"/>
  <c r="B29" i="34"/>
  <c r="B54" i="34"/>
  <c r="B91" i="27"/>
  <c r="B89" i="27"/>
  <c r="C61" i="34" l="1"/>
  <c r="D61" i="34"/>
  <c r="D60" i="34" s="1"/>
  <c r="D66" i="34" s="1"/>
  <c r="E61" i="34"/>
  <c r="E60" i="34" s="1"/>
  <c r="E66" i="34" s="1"/>
  <c r="F61" i="34"/>
  <c r="F60" i="34" s="1"/>
  <c r="F66" i="34" s="1"/>
  <c r="F68"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1" i="34"/>
  <c r="AF60" i="34" s="1"/>
  <c r="AF66" i="34" s="1"/>
  <c r="AG61" i="34"/>
  <c r="AG60" i="34" s="1"/>
  <c r="AG66" i="34" s="1"/>
  <c r="B55" i="34"/>
  <c r="B56" i="34" s="1"/>
  <c r="B69" i="34" s="1"/>
  <c r="F76" i="34"/>
  <c r="C76" i="34"/>
  <c r="D67" i="34"/>
  <c r="B90" i="27" l="1"/>
  <c r="B87" i="27"/>
  <c r="C60" i="34"/>
  <c r="C66" i="34" s="1"/>
  <c r="C68" i="34" s="1"/>
  <c r="C75" i="34" s="1"/>
  <c r="F75" i="34"/>
  <c r="C53" i="34"/>
  <c r="B77" i="34"/>
  <c r="B70" i="34"/>
  <c r="B71" i="34" s="1"/>
  <c r="D68" i="34"/>
  <c r="E67" i="34"/>
  <c r="E68" i="34" s="1"/>
  <c r="D76" i="34"/>
  <c r="B82" i="34"/>
  <c r="B68" i="27"/>
  <c r="B34" i="27"/>
  <c r="B88" i="27"/>
  <c r="AD35" i="5"/>
  <c r="B29" i="27" s="1"/>
  <c r="C23" i="33"/>
  <c r="D23" i="33" s="1"/>
  <c r="E23" i="33" s="1"/>
  <c r="F23" i="33" s="1"/>
  <c r="G23" i="33" s="1"/>
  <c r="H23" i="33" s="1"/>
  <c r="I23" i="33" s="1"/>
  <c r="J23" i="33" s="1"/>
  <c r="K23" i="33" s="1"/>
  <c r="L23" i="33" s="1"/>
  <c r="M23" i="33" s="1"/>
  <c r="N23" i="33" s="1"/>
  <c r="O23" i="33" s="1"/>
  <c r="P23" i="33" s="1"/>
  <c r="Q23" i="33" s="1"/>
  <c r="R23" i="33" s="1"/>
  <c r="S23" i="33" s="1"/>
  <c r="T23" i="33" s="1"/>
  <c r="U23" i="33" s="1"/>
  <c r="A15" i="10"/>
  <c r="A12" i="10"/>
  <c r="A9" i="10"/>
  <c r="A5" i="10"/>
  <c r="B49" i="27"/>
  <c r="B32" i="27"/>
  <c r="E75" i="34" l="1"/>
  <c r="F67" i="34"/>
  <c r="E76" i="34"/>
  <c r="D75" i="34"/>
  <c r="B72" i="34"/>
  <c r="B78" i="34"/>
  <c r="C55" i="34"/>
  <c r="B66" i="27"/>
  <c r="B30" i="27" s="1"/>
  <c r="B83" i="27" s="1"/>
  <c r="B46" i="27"/>
  <c r="B72" i="27"/>
  <c r="B22" i="27"/>
  <c r="G67" i="34" l="1"/>
  <c r="D53" i="34"/>
  <c r="C82" i="34"/>
  <c r="C56" i="34"/>
  <c r="C69" i="34" s="1"/>
  <c r="B42" i="27"/>
  <c r="B59" i="27"/>
  <c r="B80" i="27"/>
  <c r="B51" i="27"/>
  <c r="B55" i="27"/>
  <c r="B38" i="27"/>
  <c r="B63" i="27"/>
  <c r="B76" i="27"/>
  <c r="C77" i="34" l="1"/>
  <c r="C70" i="34"/>
  <c r="D55" i="34"/>
  <c r="D82" i="34" s="1"/>
  <c r="H67" i="34"/>
  <c r="G76" i="34"/>
  <c r="G68" i="34"/>
  <c r="A12" i="6"/>
  <c r="D56" i="34" l="1"/>
  <c r="D69" i="34" s="1"/>
  <c r="D77" i="34" s="1"/>
  <c r="G75" i="34"/>
  <c r="I67" i="34"/>
  <c r="H76" i="34"/>
  <c r="H68" i="34"/>
  <c r="C71" i="34"/>
  <c r="E53" i="34"/>
  <c r="A15" i="16"/>
  <c r="A14" i="33" s="1"/>
  <c r="D70" i="34" l="1"/>
  <c r="D71" i="34" s="1"/>
  <c r="D72" i="34" s="1"/>
  <c r="E55" i="34"/>
  <c r="E82" i="34" s="1"/>
  <c r="C78" i="34"/>
  <c r="D78" i="34" s="1"/>
  <c r="I76" i="34"/>
  <c r="J67" i="34"/>
  <c r="I68" i="34"/>
  <c r="C72" i="34"/>
  <c r="H75" i="34"/>
  <c r="A15" i="27"/>
  <c r="B21" i="27" s="1"/>
  <c r="K67" i="34" l="1"/>
  <c r="J76" i="34"/>
  <c r="J68" i="34"/>
  <c r="E56" i="34"/>
  <c r="E69" i="34" s="1"/>
  <c r="I75" i="34"/>
  <c r="F53" i="34"/>
  <c r="A5" i="27"/>
  <c r="E77" i="34" l="1"/>
  <c r="E70" i="34"/>
  <c r="E71" i="34" s="1"/>
  <c r="F55" i="34"/>
  <c r="F56" i="34" s="1"/>
  <c r="F69" i="34" s="1"/>
  <c r="J75" i="34"/>
  <c r="L67" i="34"/>
  <c r="K76" i="34"/>
  <c r="K68" i="34"/>
  <c r="A12" i="27"/>
  <c r="A9" i="27"/>
  <c r="F77" i="34" l="1"/>
  <c r="F70" i="34"/>
  <c r="M67" i="34"/>
  <c r="L76" i="34"/>
  <c r="L68" i="34"/>
  <c r="G53" i="34"/>
  <c r="F82" i="34"/>
  <c r="E72" i="34"/>
  <c r="E78" i="34"/>
  <c r="K75" i="34"/>
  <c r="S23" i="12"/>
  <c r="J23" i="12"/>
  <c r="H23" i="12"/>
  <c r="M76" i="34" l="1"/>
  <c r="N67" i="34"/>
  <c r="M68" i="34"/>
  <c r="F71" i="34"/>
  <c r="G55" i="34"/>
  <c r="G82" i="34" s="1"/>
  <c r="L75" i="34"/>
  <c r="A14" i="17"/>
  <c r="A11" i="17"/>
  <c r="A8" i="17"/>
  <c r="A4" i="17"/>
  <c r="A12" i="16"/>
  <c r="A11" i="33" s="1"/>
  <c r="A9" i="16"/>
  <c r="A8" i="33" s="1"/>
  <c r="A5" i="16"/>
  <c r="A4" i="33" s="1"/>
  <c r="A15" i="5"/>
  <c r="A12" i="5"/>
  <c r="A9" i="5"/>
  <c r="A5" i="5"/>
  <c r="A15" i="6"/>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l="1"/>
  <c r="M71" i="34" s="1"/>
  <c r="M78" i="34" s="1"/>
  <c r="L72" i="34"/>
  <c r="N55" i="34"/>
  <c r="N56" i="34" s="1"/>
  <c r="N69" i="34" s="1"/>
  <c r="Y75" i="34"/>
  <c r="AA67" i="34"/>
  <c r="Z76" i="34"/>
  <c r="Z68" i="34"/>
  <c r="N77" i="34" l="1"/>
  <c r="N70" i="34"/>
  <c r="AB67" i="34"/>
  <c r="AA76" i="34"/>
  <c r="AA68"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Q55" i="34"/>
  <c r="Q82" i="34" s="1"/>
  <c r="AE75" i="34"/>
  <c r="P77" i="34"/>
  <c r="P70" i="34"/>
  <c r="R53" i="34" l="1"/>
  <c r="R55" i="34" s="1"/>
  <c r="P71" i="34"/>
  <c r="P78" i="34" s="1"/>
  <c r="Q56" i="34"/>
  <c r="Q69" i="34" s="1"/>
  <c r="AF75" i="34"/>
  <c r="AG76" i="34"/>
  <c r="AG68" i="34"/>
  <c r="R82" i="34" l="1"/>
  <c r="R56" i="34"/>
  <c r="R69" i="34" s="1"/>
  <c r="R77" i="34" s="1"/>
  <c r="P72" i="34"/>
  <c r="S53" i="34"/>
  <c r="S55" i="34" s="1"/>
  <c r="AG75" i="34"/>
  <c r="Q77" i="34"/>
  <c r="Q70" i="34"/>
  <c r="S56" i="34" l="1"/>
  <c r="S69" i="34" s="1"/>
  <c r="S70" i="34" s="1"/>
  <c r="R70" i="34"/>
  <c r="R71" i="34" s="1"/>
  <c r="Q71" i="34"/>
  <c r="Q78" i="34" s="1"/>
  <c r="T53" i="34"/>
  <c r="S82" i="34"/>
  <c r="S77" i="34" l="1"/>
  <c r="R78" i="34"/>
  <c r="T55" i="34"/>
  <c r="T56" i="34" s="1"/>
  <c r="T69" i="34" s="1"/>
  <c r="Q72" i="34"/>
  <c r="S71" i="34"/>
  <c r="R72" i="34"/>
  <c r="S78" i="34" l="1"/>
  <c r="S72" i="34"/>
  <c r="T77" i="34"/>
  <c r="T70" i="34"/>
  <c r="U53" i="34"/>
  <c r="T82" i="34"/>
  <c r="T71" i="34" l="1"/>
  <c r="T78" i="34" s="1"/>
  <c r="U55" i="34"/>
  <c r="T72" i="34" l="1"/>
  <c r="V53" i="34"/>
  <c r="U82" i="34"/>
  <c r="U56" i="34"/>
  <c r="U69" i="34" s="1"/>
  <c r="V55" i="34" l="1"/>
  <c r="V82" i="34" s="1"/>
  <c r="U77" i="34"/>
  <c r="U70" i="34"/>
  <c r="V56" i="34" l="1"/>
  <c r="V69" i="34" s="1"/>
  <c r="V77" i="34" s="1"/>
  <c r="W53" i="34"/>
  <c r="W55" i="34" s="1"/>
  <c r="U71" i="34"/>
  <c r="U78" i="34" s="1"/>
  <c r="V70" i="34" l="1"/>
  <c r="V71" i="34" s="1"/>
  <c r="V78" i="34" s="1"/>
  <c r="U72" i="34"/>
  <c r="W82" i="34"/>
  <c r="W56" i="34"/>
  <c r="W69" i="34" s="1"/>
  <c r="W77" i="34" s="1"/>
  <c r="X53" i="34"/>
  <c r="X55" i="34" s="1"/>
  <c r="X82" i="34" s="1"/>
  <c r="V72" i="34" l="1"/>
  <c r="W70" i="34"/>
  <c r="W71" i="34" s="1"/>
  <c r="W78" i="34" s="1"/>
  <c r="X56" i="34"/>
  <c r="X69" i="34" s="1"/>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c r="AE69" i="34" s="1"/>
  <c r="AF53" i="34" l="1"/>
  <c r="AF55" i="34" s="1"/>
  <c r="AD70" i="34"/>
  <c r="AD77" i="34"/>
  <c r="AC72" i="34"/>
  <c r="AE77" i="34"/>
  <c r="AE70" i="34"/>
  <c r="AD71" i="34" l="1"/>
  <c r="AD78" i="34" s="1"/>
  <c r="AG53" i="34"/>
  <c r="AF82" i="34"/>
  <c r="AE71" i="34"/>
  <c r="AF56" i="34"/>
  <c r="AF69" i="34" s="1"/>
  <c r="AE78" i="34" l="1"/>
  <c r="AD72" i="34"/>
  <c r="AE72" i="34"/>
  <c r="AF77" i="34"/>
  <c r="AF70" i="34"/>
  <c r="AG55" i="34"/>
  <c r="AG82" i="34" s="1"/>
  <c r="AF71" i="34" l="1"/>
  <c r="AF78" i="34" s="1"/>
  <c r="AG56" i="34"/>
  <c r="AG69" i="34" s="1"/>
  <c r="AG77" i="34" l="1"/>
  <c r="AG70" i="34"/>
  <c r="AF72" i="34"/>
  <c r="AG71" i="34" l="1"/>
  <c r="AG78" i="34" s="1"/>
  <c r="AG72" i="34" l="1"/>
  <c r="B79" i="34" l="1"/>
  <c r="B83" i="34" s="1"/>
  <c r="C79" i="34"/>
  <c r="D79" i="34" l="1"/>
  <c r="D83" i="34" s="1"/>
  <c r="D86" i="34" s="1"/>
  <c r="C83" i="34"/>
  <c r="C86" i="34" s="1"/>
  <c r="C84" i="34"/>
  <c r="B88" i="34"/>
  <c r="C88" i="34"/>
  <c r="D88" i="34"/>
  <c r="B86" i="34"/>
  <c r="E79" i="34"/>
  <c r="E83" i="34" s="1"/>
  <c r="E86" i="34" s="1"/>
  <c r="B84" i="34"/>
  <c r="B89" i="34" s="1"/>
  <c r="F79" i="34" l="1"/>
  <c r="F83" i="34" s="1"/>
  <c r="F86" i="34" s="1"/>
  <c r="D84" i="34"/>
  <c r="D89" i="34" s="1"/>
  <c r="F87" i="34"/>
  <c r="B87" i="34"/>
  <c r="B90" i="34" s="1"/>
  <c r="D87" i="34"/>
  <c r="C87" i="34"/>
  <c r="E87" i="34"/>
  <c r="E90" i="34" s="1"/>
  <c r="G79" i="34"/>
  <c r="E88" i="34"/>
  <c r="F84" i="34"/>
  <c r="E84" i="34"/>
  <c r="E89" i="34" s="1"/>
  <c r="F88" i="34"/>
  <c r="C89" i="34"/>
  <c r="C90" i="34" l="1"/>
  <c r="F89" i="34"/>
  <c r="G83" i="34"/>
  <c r="H79" i="34"/>
  <c r="I79" i="34" s="1"/>
  <c r="I83" i="34" s="1"/>
  <c r="I86" i="34" s="1"/>
  <c r="F90" i="34"/>
  <c r="D90" i="34"/>
  <c r="G86" i="34" l="1"/>
  <c r="G88" i="34"/>
  <c r="G84" i="34"/>
  <c r="G89" i="34" s="1"/>
  <c r="J79" i="34"/>
  <c r="H83" i="34"/>
  <c r="H86" i="34" s="1"/>
  <c r="H88" i="34" l="1"/>
  <c r="I87" i="34"/>
  <c r="G87" i="34"/>
  <c r="G90" i="34" s="1"/>
  <c r="H87" i="34"/>
  <c r="I88" i="34"/>
  <c r="J83" i="34"/>
  <c r="J86" i="34" s="1"/>
  <c r="K79" i="34"/>
  <c r="H84" i="34"/>
  <c r="H89" i="34" s="1"/>
  <c r="I84" i="34"/>
  <c r="I89" i="34" s="1"/>
  <c r="I90" i="34" l="1"/>
  <c r="J84" i="34"/>
  <c r="J89" i="34" s="1"/>
  <c r="H90" i="34"/>
  <c r="K83" i="34"/>
  <c r="K88" i="34" s="1"/>
  <c r="L79" i="34"/>
  <c r="J87" i="34"/>
  <c r="J90" i="34" s="1"/>
  <c r="J88" i="34"/>
  <c r="K84" i="34" l="1"/>
  <c r="K89" i="34" s="1"/>
  <c r="L83" i="34"/>
  <c r="L84" i="34" s="1"/>
  <c r="L89" i="34" s="1"/>
  <c r="G28" i="34" s="1"/>
  <c r="M79" i="34"/>
  <c r="K86" i="34"/>
  <c r="L86" i="34" l="1"/>
  <c r="L87" i="34" s="1"/>
  <c r="K87" i="34"/>
  <c r="K90" i="34" s="1"/>
  <c r="M83" i="34"/>
  <c r="N79" i="34"/>
  <c r="N83" i="34" s="1"/>
  <c r="L88" i="34"/>
  <c r="N86" i="34" l="1"/>
  <c r="N84" i="34"/>
  <c r="N88" i="34"/>
  <c r="M86" i="34"/>
  <c r="M88" i="34"/>
  <c r="M84" i="34"/>
  <c r="M89" i="34" s="1"/>
  <c r="G30" i="34"/>
  <c r="L90" i="34"/>
  <c r="G29" i="34" s="1"/>
  <c r="O79" i="34"/>
  <c r="N87" i="34" l="1"/>
  <c r="M87" i="34"/>
  <c r="M90" i="34" s="1"/>
  <c r="N89" i="34"/>
  <c r="O83" i="34"/>
  <c r="P79" i="34"/>
  <c r="N90" i="34" l="1"/>
  <c r="P83" i="34"/>
  <c r="Q79" i="34"/>
  <c r="O86" i="34"/>
  <c r="O87" i="34" s="1"/>
  <c r="O90" i="34" s="1"/>
  <c r="O84" i="34"/>
  <c r="O89" i="34" s="1"/>
  <c r="O88" i="34"/>
  <c r="Q83" i="34" l="1"/>
  <c r="R79" i="34"/>
  <c r="P86" i="34"/>
  <c r="P87" i="34" s="1"/>
  <c r="P90" i="34" s="1"/>
  <c r="P84" i="34"/>
  <c r="P89" i="34" s="1"/>
  <c r="P88" i="34"/>
  <c r="R83" i="34" l="1"/>
  <c r="S79" i="34"/>
  <c r="Q86" i="34"/>
  <c r="Q87" i="34" s="1"/>
  <c r="Q90" i="34" s="1"/>
  <c r="Q84" i="34"/>
  <c r="Q89" i="34" s="1"/>
  <c r="Q88" i="34"/>
  <c r="S83" i="34" l="1"/>
  <c r="T79" i="34"/>
  <c r="R86" i="34"/>
  <c r="R87" i="34" s="1"/>
  <c r="R90" i="34" s="1"/>
  <c r="R88" i="34"/>
  <c r="R84" i="34"/>
  <c r="R89" i="34" s="1"/>
  <c r="T83" i="34" l="1"/>
  <c r="U79" i="34"/>
  <c r="S86" i="34"/>
  <c r="S87" i="34" s="1"/>
  <c r="S90" i="34" s="1"/>
  <c r="S84" i="34"/>
  <c r="S89" i="34" s="1"/>
  <c r="S88" i="34"/>
  <c r="U83" i="34" l="1"/>
  <c r="V79" i="34"/>
  <c r="T86" i="34"/>
  <c r="T87" i="34" s="1"/>
  <c r="T90" i="34" s="1"/>
  <c r="T84" i="34"/>
  <c r="T89" i="34" s="1"/>
  <c r="T88" i="34"/>
  <c r="V83" i="34" l="1"/>
  <c r="W79" i="34"/>
  <c r="U86" i="34"/>
  <c r="U87" i="34" s="1"/>
  <c r="U90" i="34" s="1"/>
  <c r="U84" i="34"/>
  <c r="U89" i="34" s="1"/>
  <c r="U88" i="34"/>
  <c r="W83" i="34" l="1"/>
  <c r="X79" i="34"/>
  <c r="V86" i="34"/>
  <c r="V87" i="34" s="1"/>
  <c r="V90" i="34" s="1"/>
  <c r="V88" i="34"/>
  <c r="V84" i="34"/>
  <c r="V89" i="34" s="1"/>
  <c r="X83" i="34" l="1"/>
  <c r="Y79" i="34"/>
  <c r="W86" i="34"/>
  <c r="W87" i="34" s="1"/>
  <c r="W90" i="34" s="1"/>
  <c r="W88" i="34"/>
  <c r="W84" i="34"/>
  <c r="W89" i="34" s="1"/>
  <c r="Y83" i="34" l="1"/>
  <c r="Z79" i="34"/>
  <c r="X86" i="34"/>
  <c r="X87" i="34" s="1"/>
  <c r="X90" i="34" s="1"/>
  <c r="X88" i="34"/>
  <c r="X84" i="34"/>
  <c r="X89" i="34" s="1"/>
  <c r="Z83" i="34" l="1"/>
  <c r="AA79" i="34"/>
  <c r="Y86" i="34"/>
  <c r="Y87" i="34" s="1"/>
  <c r="Y90" i="34" s="1"/>
  <c r="Y88" i="34"/>
  <c r="Y84" i="34"/>
  <c r="Y89" i="34" s="1"/>
  <c r="AA83" i="34" l="1"/>
  <c r="AB79" i="34"/>
  <c r="Z86" i="34"/>
  <c r="Z87" i="34" s="1"/>
  <c r="Z90" i="34" s="1"/>
  <c r="Z84" i="34"/>
  <c r="Z89" i="34" s="1"/>
  <c r="Z88" i="34"/>
  <c r="AB83" i="34" l="1"/>
  <c r="AC79" i="34"/>
  <c r="AA86" i="34"/>
  <c r="AA87" i="34" s="1"/>
  <c r="AA90" i="34" s="1"/>
  <c r="AA88" i="34"/>
  <c r="AA84" i="34"/>
  <c r="AA89" i="34" s="1"/>
  <c r="AC83" i="34" l="1"/>
  <c r="AD79" i="34"/>
  <c r="AB86" i="34"/>
  <c r="AB87" i="34" s="1"/>
  <c r="AB90" i="34" s="1"/>
  <c r="AB84" i="34"/>
  <c r="AB89" i="34" s="1"/>
  <c r="AB88" i="34"/>
  <c r="AD83" i="34" l="1"/>
  <c r="AE79" i="34"/>
  <c r="AC86" i="34"/>
  <c r="AC87" i="34" s="1"/>
  <c r="AC90" i="34" s="1"/>
  <c r="AC84" i="34"/>
  <c r="AC89" i="34" s="1"/>
  <c r="AC88" i="34"/>
  <c r="AE83" i="34" l="1"/>
  <c r="AF79" i="34"/>
  <c r="AD86" i="34"/>
  <c r="AD87" i="34" s="1"/>
  <c r="AD90" i="34" s="1"/>
  <c r="AD84" i="34"/>
  <c r="AD89" i="34" s="1"/>
  <c r="AD88" i="34"/>
  <c r="AF83" i="34" l="1"/>
  <c r="AG79" i="34"/>
  <c r="AG83" i="34" s="1"/>
  <c r="AE86" i="34"/>
  <c r="AE87" i="34" s="1"/>
  <c r="AE90" i="34" s="1"/>
  <c r="AE84" i="34"/>
  <c r="AE89" i="34" s="1"/>
  <c r="AE88" i="34"/>
  <c r="AG86" i="34" l="1"/>
  <c r="AG84" i="34"/>
  <c r="AG88" i="34"/>
  <c r="AF86" i="34"/>
  <c r="AF87" i="34" s="1"/>
  <c r="AF90" i="34" s="1"/>
  <c r="AF88" i="34"/>
  <c r="AF84" i="34"/>
  <c r="AF89" i="34" s="1"/>
  <c r="AG89" i="34" l="1"/>
  <c r="AG87" i="34"/>
  <c r="AG90" i="34" s="1"/>
</calcChain>
</file>

<file path=xl/sharedStrings.xml><?xml version="1.0" encoding="utf-8"?>
<sst xmlns="http://schemas.openxmlformats.org/spreadsheetml/2006/main" count="2164" uniqueCount="707">
  <si>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</si>
  <si>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</si>
  <si>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</si>
  <si>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</si>
  <si>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</si>
  <si>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</si>
  <si>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</si>
  <si>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</si>
  <si>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</si>
  <si>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</si>
  <si>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</si>
  <si>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</si>
  <si>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</si>
  <si>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</si>
  <si>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</si>
  <si>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</si>
  <si>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</si>
  <si>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</si>
  <si>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</si>
  <si>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</si>
  <si>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</si>
  <si>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</si>
  <si>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</si>
  <si>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</si>
  <si>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</si>
  <si>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</si>
  <si>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</si>
  <si>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</si>
  <si>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</si>
  <si>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</si>
  <si>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</si>
  <si>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</si>
  <si>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</si>
  <si>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</si>
  <si>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</si>
  <si>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</si>
  <si>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</si>
  <si>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</si>
  <si>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</si>
  <si>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</si>
  <si>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</si>
  <si>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</si>
  <si>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</si>
  <si>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</si>
  <si>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</si>
  <si>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</si>
  <si>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</si>
  <si>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</si>
  <si>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</si>
  <si>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</si>
  <si>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</si>
  <si>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</si>
  <si>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</si>
  <si>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</si>
  <si>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</si>
  <si>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</si>
  <si>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</si>
  <si>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</si>
  <si>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</si>
  <si>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</si>
  <si>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</si>
  <si>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</si>
  <si>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</si>
  <si>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</si>
  <si>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</si>
  <si>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</si>
  <si>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</si>
  <si>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</si>
  <si>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</si>
  <si>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</si>
  <si>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</si>
  <si>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</si>
  <si>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</si>
  <si>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</si>
  <si>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</si>
  <si>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</si>
  <si>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</si>
  <si>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</si>
  <si>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</si>
  <si>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</si>
  <si>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</si>
  <si>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</si>
  <si>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</si>
  <si>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</si>
  <si>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</si>
  <si>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</si>
  <si>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</si>
  <si>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</si>
  <si>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</si>
  <si>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</si>
  <si>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</si>
  <si>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</si>
  <si>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</si>
  <si>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</si>
  <si>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</si>
  <si>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</si>
  <si>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</si>
  <si>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</si>
  <si>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</si>
  <si>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</si>
  <si>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</si>
  <si>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</si>
  <si>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</si>
  <si>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</si>
  <si>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</si>
  <si>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</si>
  <si>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</si>
  <si>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</si>
  <si>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</si>
  <si>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</si>
  <si>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</si>
  <si>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</si>
  <si>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</si>
  <si>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</si>
  <si>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</si>
  <si>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</si>
  <si>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</si>
  <si>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</si>
  <si>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</si>
  <si>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</si>
  <si>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</si>
  <si>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</si>
  <si>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</si>
  <si>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</si>
  <si>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</si>
  <si>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</si>
  <si>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</si>
  <si>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</si>
  <si>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</si>
  <si>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</si>
  <si>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</si>
  <si>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</si>
  <si>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</si>
  <si>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</si>
  <si>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</si>
  <si>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</si>
  <si>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</si>
  <si>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</si>
  <si>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</si>
  <si>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</si>
  <si>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</si>
  <si>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</si>
  <si>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</si>
  <si>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</si>
  <si>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</si>
  <si>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</si>
  <si>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</si>
  <si>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</si>
  <si>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</si>
  <si>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</si>
  <si>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</si>
  <si>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</si>
  <si>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</si>
  <si>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</si>
  <si>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</si>
  <si>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</si>
  <si>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</si>
  <si>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</si>
  <si>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</si>
  <si>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</si>
  <si>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</si>
  <si>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</si>
  <si>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</si>
  <si>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</si>
  <si>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</si>
  <si>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</si>
  <si>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</si>
  <si>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</si>
  <si>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</si>
  <si>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</si>
  <si>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</si>
  <si>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</si>
  <si>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</si>
  <si>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</si>
  <si>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</si>
  <si>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</si>
  <si>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</si>
  <si>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</si>
  <si>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</si>
  <si>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</si>
  <si>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</si>
  <si>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</si>
  <si>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</si>
  <si>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</si>
  <si>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</si>
  <si>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</si>
  <si>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</si>
  <si>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</si>
  <si>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</si>
  <si>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</si>
  <si>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</si>
  <si>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</si>
  <si>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</si>
  <si>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</si>
  <si>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</si>
  <si>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</si>
  <si>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</si>
  <si>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</si>
  <si>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</si>
  <si>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</si>
  <si>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</si>
  <si>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</si>
  <si>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</si>
  <si>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</si>
  <si>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</si>
  <si>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</si>
  <si>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</si>
  <si>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</si>
  <si>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</si>
  <si>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</si>
  <si>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</si>
  <si>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</si>
  <si>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</si>
  <si>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</si>
  <si>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</si>
  <si>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</si>
  <si>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</si>
  <si>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</si>
  <si>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</si>
  <si>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</si>
  <si>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</si>
  <si>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</si>
  <si>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</si>
  <si>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</si>
  <si>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</si>
  <si>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</si>
  <si>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</si>
  <si>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</si>
  <si>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</si>
  <si>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</si>
  <si>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</si>
  <si>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</si>
  <si>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</si>
  <si>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</si>
  <si>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</si>
  <si>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</si>
  <si>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</si>
  <si>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</si>
  <si>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</si>
  <si>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</si>
  <si>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</si>
  <si>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</si>
  <si>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</si>
  <si>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</si>
  <si>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</si>
  <si>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</si>
  <si>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</si>
  <si>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</si>
  <si>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</si>
  <si>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</si>
  <si>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</si>
  <si>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</si>
  <si>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</si>
  <si>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</si>
  <si>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</si>
  <si>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</si>
  <si>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</si>
  <si>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</si>
  <si>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</si>
  <si>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</si>
  <si>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</si>
  <si>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</si>
  <si>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</si>
  <si>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</si>
  <si>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</si>
  <si>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</si>
  <si>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</si>
  <si>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</si>
  <si>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</si>
  <si>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</si>
  <si>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</si>
  <si>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</si>
  <si>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</si>
  <si>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</si>
  <si>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</si>
  <si>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</si>
  <si>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</si>
  <si>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</si>
  <si>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</si>
  <si>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</si>
  <si>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</si>
  <si>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</si>
  <si>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</si>
  <si>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</si>
  <si>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</si>
  <si>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</si>
  <si>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</si>
  <si>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</si>
  <si>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</si>
  <si>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</si>
  <si>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</si>
  <si>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</si>
  <si>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</si>
  <si>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</si>
  <si>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</si>
  <si>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</si>
  <si>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</si>
  <si>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</si>
  <si>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</si>
  <si>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</si>
  <si>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</si>
  <si>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</si>
  <si>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</si>
  <si>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</si>
  <si>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</si>
  <si>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</si>
  <si>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</si>
  <si>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</si>
  <si>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</si>
  <si>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</si>
  <si>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</si>
  <si>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</si>
  <si>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</si>
  <si>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</si>
  <si>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</si>
  <si>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</si>
  <si>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</si>
  <si>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</si>
  <si>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</si>
  <si>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</si>
  <si>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</si>
  <si>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</si>
  <si>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</si>
  <si>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</si>
  <si>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</si>
  <si>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</si>
  <si>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</si>
  <si>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</si>
  <si>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</si>
  <si>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</si>
  <si>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</si>
  <si>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</si>
  <si>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</si>
  <si>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</si>
  <si>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</si>
  <si>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</si>
  <si>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</si>
  <si>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</si>
  <si>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</si>
  <si>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</si>
  <si>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</si>
  <si>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</si>
  <si>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</si>
  <si>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</si>
  <si>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</si>
  <si>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</si>
  <si>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</si>
  <si>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</si>
  <si>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</si>
  <si>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</si>
  <si>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</si>
  <si>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</si>
  <si>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</si>
  <si>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</si>
  <si>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</si>
  <si>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</si>
  <si>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</si>
  <si>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</si>
  <si>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</si>
  <si>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</si>
  <si>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</si>
  <si>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</si>
  <si>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</si>
  <si>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</si>
  <si>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</si>
  <si>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</si>
  <si>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</si>
  <si>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</si>
  <si>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</si>
  <si>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</si>
  <si>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</si>
  <si>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</si>
  <si>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</si>
  <si>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</si>
  <si>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</si>
  <si>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</si>
  <si>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</si>
  <si>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</si>
  <si>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</si>
  <si>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</si>
  <si>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</si>
  <si>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</si>
  <si>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</si>
  <si>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</si>
  <si>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</si>
  <si>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</si>
  <si>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</si>
  <si>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</si>
  <si>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</si>
  <si>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</si>
  <si>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</si>
  <si>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</si>
  <si>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</si>
  <si>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</si>
  <si>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</si>
  <si>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</si>
  <si>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</si>
  <si>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</si>
  <si>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</si>
  <si>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</si>
  <si>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</si>
  <si>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</si>
  <si>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</si>
  <si>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</si>
  <si>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</si>
  <si>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</si>
  <si>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</si>
  <si>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</si>
  <si>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</si>
  <si>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</si>
  <si>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</si>
  <si>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</si>
  <si>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</si>
  <si>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</si>
  <si>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</si>
  <si>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</si>
  <si>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</si>
  <si>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</si>
  <si>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</si>
  <si>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</si>
  <si>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</si>
  <si>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</si>
  <si>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</si>
  <si>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</si>
  <si>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</si>
  <si>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</si>
  <si>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</si>
  <si>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</si>
  <si>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</si>
  <si>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</si>
  <si>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</si>
  <si>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</si>
  <si>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</si>
  <si>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</si>
  <si>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</si>
  <si>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</si>
  <si>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</si>
  <si>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</si>
  <si>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</si>
  <si>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</si>
  <si>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</si>
  <si>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</si>
  <si>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</si>
  <si>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</si>
  <si>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</si>
  <si>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</si>
  <si>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</si>
  <si>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</si>
  <si>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</si>
  <si>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</si>
  <si>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</si>
  <si>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</si>
  <si>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</si>
  <si>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</si>
  <si>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</si>
  <si>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</si>
  <si>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</si>
  <si>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</si>
  <si>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</si>
  <si>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</si>
  <si>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</si>
  <si>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</si>
  <si>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</si>
  <si>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</si>
  <si>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</si>
  <si>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</si>
  <si>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</si>
  <si>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</si>
  <si>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</si>
  <si>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</si>
  <si>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</si>
  <si>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</si>
  <si>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</si>
  <si>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</si>
  <si>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</si>
  <si>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</si>
  <si>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</si>
  <si>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</si>
  <si>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</si>
  <si>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</si>
  <si>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</si>
  <si>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</si>
  <si>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</si>
  <si>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</si>
  <si>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</si>
  <si>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</si>
  <si>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</si>
  <si>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</si>
  <si>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</si>
  <si>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</si>
  <si>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</si>
  <si>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</si>
  <si>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</si>
  <si>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</si>
  <si>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</si>
  <si>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</si>
  <si>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</si>
  <si>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</si>
  <si>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</si>
  <si>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</si>
  <si>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</si>
  <si>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</si>
  <si>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</si>
  <si>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</si>
  <si>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Предложение по корректировке утвержденного плана</t>
  </si>
  <si>
    <t>нет</t>
  </si>
  <si>
    <t>Возможно реализовать в установленный срок</t>
  </si>
  <si>
    <t>Не относится</t>
  </si>
  <si>
    <r>
      <t>Другое</t>
    </r>
    <r>
      <rPr>
        <vertAlign val="superscript"/>
        <sz val="12"/>
        <rFont val="Times New Roman"/>
        <family val="1"/>
        <charset val="204"/>
      </rPr>
      <t>3)</t>
    </r>
    <r>
      <rPr>
        <sz val="12"/>
        <rFont val="Times New Roman"/>
        <family val="1"/>
        <charset val="204"/>
      </rPr>
      <t>, к-т</t>
    </r>
  </si>
  <si>
    <t>ВЛ</t>
  </si>
  <si>
    <t>Согласну Приказа АО ЯЭ от 26.01.2018 № 25</t>
  </si>
  <si>
    <t>КЛ</t>
  </si>
  <si>
    <t>ВКЛ</t>
  </si>
  <si>
    <t>ПС (ПС + ВЛ, ПС + КЛ, ПС + ВКЛ)</t>
  </si>
  <si>
    <t>Факт 2020 года</t>
  </si>
  <si>
    <t>2022 год</t>
  </si>
  <si>
    <t>2023 год</t>
  </si>
  <si>
    <r>
      <t>Другое</t>
    </r>
    <r>
      <rPr>
        <vertAlign val="superscript"/>
        <sz val="12"/>
        <rFont val="Times New Roman"/>
        <family val="1"/>
        <charset val="204"/>
      </rPr>
      <t>3)</t>
    </r>
    <r>
      <rPr>
        <sz val="12"/>
        <rFont val="Times New Roman"/>
        <family val="1"/>
        <charset val="204"/>
      </rPr>
      <t>, штук</t>
    </r>
  </si>
  <si>
    <t>Утвержденный план</t>
  </si>
  <si>
    <t>2023</t>
  </si>
  <si>
    <t>Т-1</t>
  </si>
  <si>
    <t>ТМГ</t>
  </si>
  <si>
    <t>трансформатор силовой масляный</t>
  </si>
  <si>
    <t>ж/б</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</si>
  <si>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</si>
  <si>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</si>
  <si>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</si>
  <si>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</si>
  <si>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</si>
  <si>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</si>
  <si>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</si>
  <si>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КЛ 15 кВ новая-1</t>
  </si>
  <si>
    <t>КЛ 15 кВ новая-2</t>
  </si>
  <si>
    <t>КВЛ 15-148</t>
  </si>
  <si>
    <t>Среднее значение для расчета</t>
  </si>
  <si>
    <t>Всего в 2021 год, в том числе</t>
  </si>
  <si>
    <t>ВЛ 15-262</t>
  </si>
  <si>
    <t>34586103 2704211604245</t>
  </si>
  <si>
    <t>3.4.8.1</t>
  </si>
  <si>
    <t>34586103 0902211037221</t>
  </si>
  <si>
    <t>3.4.12.1</t>
  </si>
  <si>
    <t>34586103 1508211406328</t>
  </si>
  <si>
    <t>3.4.12.2</t>
  </si>
  <si>
    <t>34586103 2608211746340</t>
  </si>
  <si>
    <t>3.4.7.3</t>
  </si>
  <si>
    <t>34586103 2110212053388</t>
  </si>
  <si>
    <t>КВЛ 15-046</t>
  </si>
  <si>
    <t>34586103 2408212006338</t>
  </si>
  <si>
    <t>3.4.8.5</t>
  </si>
  <si>
    <t>Всего в 2020 год, в том числе</t>
  </si>
  <si>
    <t>34586103 1203201556208</t>
  </si>
  <si>
    <t>34586103 0510202151271</t>
  </si>
  <si>
    <t>Всего в 2019 год, в том числе</t>
  </si>
  <si>
    <t>34586103 0502191450224</t>
  </si>
  <si>
    <t>3.4.12.5</t>
  </si>
  <si>
    <t>2010</t>
  </si>
  <si>
    <t>2011</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</si>
  <si>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качества электроснабжения потребителей.</t>
  </si>
  <si>
    <t>После реализации инвестиционнго проекта повышается пропускная способность, повышатся надежность электроснабжения, создается техническая возможность для технологического присоединения потребителей.
Повышение надежности оказываемых услуг в сфере электроэнергетики DПsaidi=-0,00002304, DПsaifi=-0,0006539859.
Уровень напряжения соответсвует требованиям ГОСТ 32144-2013 (220 В).</t>
  </si>
  <si>
    <t>2019</t>
  </si>
  <si>
    <t>дерево</t>
  </si>
  <si>
    <t>2016</t>
  </si>
  <si>
    <t>70</t>
  </si>
  <si>
    <t>0</t>
  </si>
  <si>
    <t>95</t>
  </si>
  <si>
    <t>120</t>
  </si>
  <si>
    <t>2018</t>
  </si>
  <si>
    <t>2020</t>
  </si>
  <si>
    <t>акт от 
02.02.2022 г.</t>
  </si>
  <si>
    <t>Требуется демонтаж участка ЛЭП</t>
  </si>
  <si>
    <t>Требуется разукрупнение сетей</t>
  </si>
  <si>
    <t>акт от 
08.02.2022 г.</t>
  </si>
  <si>
    <t>Требуется разукрупнение сетей, 
а также замена провода и попр</t>
  </si>
  <si>
    <t>акт от 
11.02.2022 г.</t>
  </si>
  <si>
    <t>акт от 
14.02.2022 г.</t>
  </si>
  <si>
    <t>акт от 
25.02.2022 г.</t>
  </si>
  <si>
    <t>акт от 
17.02.2022 г.</t>
  </si>
  <si>
    <t>акт от 
16.02.2022 г.</t>
  </si>
  <si>
    <t>M_22-0200</t>
  </si>
  <si>
    <t>Гурьевский городской округ</t>
  </si>
  <si>
    <t>в земле</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</si>
  <si>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</si>
  <si>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 по состоянию на 01.01.2020</t>
  </si>
  <si>
    <t>ПИР</t>
  </si>
  <si>
    <t>Выполнеение проектных работ по объекту "Строительство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t>
  </si>
  <si>
    <t>Сметная стоимость проекта в ценах  2022 года с НДС, млн. руб.</t>
  </si>
  <si>
    <t>Акционерное общество "Россети Янтарь"</t>
  </si>
  <si>
    <t>АО "Россети Янтарь"</t>
  </si>
  <si>
    <t>Протоколы испытаний электрической энергии по показателям качества № 07-21/ЛККЭ (на Л-4 ТП 262-17), 08-21/ЛККЭ (на Л-2 ТП 262-27), 09-21/ЛККЭ (на Л-1 ТП 262-26) и 10-21/ЛККЭ (на Л-4 ТП 262-06) от 30.12.2021 и. Максимальное отклонение уровня напряжения в месте проведения контрольного замера составляет фаза А- 13,87 %, фаза В- 6,82 %, фаза С- 12,77 %, А- 14,37 %, фаза В- 12,82 %, фаза С- 11,07 %, А- 14,62 %, фаза В- 13,21 %, фаза С- 11,99 % и фаза А- 14,21 %, фаза В- 11,88 %, фаза С- 13,02 % соответсвенно.
Жалобы жителей п. Заозерье на низкое качество электроэнергии. 
Письмо Министерства энергетики Российской Федерации от 17.01.2022 № А26-09-3521331-СО1 о необходимости решения поставленных вопросов (ответ АО «Россети Янтарь» от 02.02.2022  № ЯЭ/02/156 о внесении комплексных мероприятий в корректировку инвестиционной программы).
Требуется разукрупнение ВЛ.
Акт ТО от 16.02.2022 (ВЛ 0,4 кВ от ТП 046-08) - требуется разукрупнение ВЛ и демонтаж участка ВЛ.
Акт ТО от 11.02.2022 (ВЛ 0,4 кВ от ТП 148-35) - требуется разукрупнение ВЛ и демонтаж участка ВЛ.
Акт ТО от 04.02.2022 (ВЛ 0,4 кВ от ТП 148-43) - требуется разукрупнение ВЛ и демонтаж участка ВЛ.
Акт ТО от 02.02.2022 (ВЛ 0,4 кВ от ТП 262-06) - требуется разукрупнение ВЛ и демонтаж участка ВЛ.
Акт ТО от 08.02.2022 (ВЛ 0,4 кВ от ТП 262-17) - требуется разукрупнение ВЛ и демонтаж участка ВЛ, а также замена провода и опор.
Акт ТО от 14.02.2022 (ВЛ 0,4 кВ от ТП 262-26) - превышен нормативный срок эксплуатации (35 лет). Требуется разукрупнение ВЛ и демонтаж участка ВЛ.
Акт ТО от 17.02.2022 (ВЛ 0,4 кВ от ТП 262-27) - требуется разукрупнение ВЛ и демонтаж участка ВЛ.
Акт ТО от 25.02.2022 (ВЛ 0,4 кВ от ТП 262-28) - превышен нормативный срок эксплуатации (35 лет). Требуется разукрупнение ВЛ и демонтаж участка ВЛ.</t>
  </si>
  <si>
    <t>Увеличение дохода от передачи ээ, руб. в ценах 20 года</t>
  </si>
  <si>
    <t>Инвестиции</t>
  </si>
  <si>
    <t>ПИО АО "Янтарьэнергосервис" договор № 312/СП от 04.07.2022 в ценах 2022 года с НДС, млн. руб.</t>
  </si>
  <si>
    <t>ПИО АО "Янтарьэнергосервис" договор № 312/СП от 04.07.2022</t>
  </si>
  <si>
    <t>АО «Россети Янтарь»</t>
  </si>
  <si>
    <t>мониторинг цен</t>
  </si>
  <si>
    <t>ВЗ</t>
  </si>
  <si>
    <t>ВЗЛ</t>
  </si>
  <si>
    <t>АО "Янтарьэнергосервис"</t>
  </si>
  <si>
    <t>ООО "Земстрой"</t>
  </si>
  <si>
    <t>ООО "ПрофЭнергоСтрой"</t>
  </si>
  <si>
    <r>
      <t>Год раскрытия информации:</t>
    </r>
    <r>
      <rPr>
        <b/>
        <u/>
        <sz val="12"/>
        <rFont val="Times New Roman"/>
        <family val="1"/>
        <charset val="204"/>
      </rPr>
      <t xml:space="preserve"> 2023 </t>
    </r>
    <r>
      <rPr>
        <b/>
        <sz val="12"/>
        <rFont val="Times New Roman"/>
        <family val="1"/>
        <charset val="204"/>
      </rPr>
      <t>год</t>
    </r>
  </si>
  <si>
    <t>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</si>
  <si>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</si>
  <si>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Прочее новое строительство объектов электросетевого хозяйства</t>
  </si>
  <si>
    <t>да</t>
  </si>
  <si>
    <r>
      <t>∆P</t>
    </r>
    <r>
      <rPr>
        <vertAlign val="superscript"/>
        <sz val="12"/>
        <rFont val="Calibri"/>
        <family val="2"/>
        <charset val="204"/>
        <scheme val="minor"/>
      </rPr>
      <t>15</t>
    </r>
    <r>
      <rPr>
        <sz val="12"/>
        <rFont val="Calibri"/>
        <family val="2"/>
        <scheme val="minor"/>
      </rPr>
      <t>тр=1,4 МВА, ∆L</t>
    </r>
    <r>
      <rPr>
        <vertAlign val="superscript"/>
        <sz val="12"/>
        <rFont val="Calibri"/>
        <family val="2"/>
        <charset val="204"/>
        <scheme val="minor"/>
      </rPr>
      <t>15</t>
    </r>
    <r>
      <rPr>
        <sz val="12"/>
        <rFont val="Calibri"/>
        <family val="2"/>
        <scheme val="minor"/>
      </rPr>
      <t>лэп=2,464 км; ∆L</t>
    </r>
    <r>
      <rPr>
        <vertAlign val="superscript"/>
        <sz val="12"/>
        <rFont val="Calibri"/>
        <family val="2"/>
        <charset val="204"/>
        <scheme val="minor"/>
      </rPr>
      <t>0,4</t>
    </r>
    <r>
      <rPr>
        <sz val="12"/>
        <rFont val="Calibri"/>
        <family val="2"/>
        <scheme val="minor"/>
      </rPr>
      <t>лэп=1,399 км; 
L</t>
    </r>
    <r>
      <rPr>
        <vertAlign val="superscript"/>
        <sz val="12"/>
        <rFont val="Calibri"/>
        <family val="2"/>
        <charset val="204"/>
        <scheme val="minor"/>
      </rPr>
      <t>0,4</t>
    </r>
    <r>
      <rPr>
        <sz val="12"/>
        <rFont val="Calibri"/>
        <family val="2"/>
        <scheme val="minor"/>
      </rPr>
      <t>з_лэп=0,045 км;
DПsaidi=-0,00002304, DПsaifi=-0,0006539859</t>
    </r>
  </si>
  <si>
    <t>КТП-1 15/0,4 кВ новая</t>
  </si>
  <si>
    <t>этап 1</t>
  </si>
  <si>
    <t>МТП-2 15/0,4 кВ новая</t>
  </si>
  <si>
    <t>этап 3</t>
  </si>
  <si>
    <t>КТП-3 15/0,4 кВ новая</t>
  </si>
  <si>
    <t>этап 5</t>
  </si>
  <si>
    <t>МТП-4 15/0,4 кВ новая</t>
  </si>
  <si>
    <t>этап 6</t>
  </si>
  <si>
    <t>МТП-5 15/0,4 кВ новая</t>
  </si>
  <si>
    <t>этап 7</t>
  </si>
  <si>
    <t>КВЛ 15 кВ 15-262</t>
  </si>
  <si>
    <t>отпайка ВЛ 15-262 к ТП 148-29 от оп.№ 5 до КТП-1 новая, от оп.№ 5-а до КТП-1 новая</t>
  </si>
  <si>
    <t>КЛ-1, КЛ-2 до КТП-1 новая</t>
  </si>
  <si>
    <t xml:space="preserve">ВЛ 15 кВ 15-148 </t>
  </si>
  <si>
    <t>отпайка ВЛ 15-148 к ТП 148-05 от оп.№ 10 до МТП-2 новая</t>
  </si>
  <si>
    <t>от ТП 262-28 до оп.1</t>
  </si>
  <si>
    <t>этап 8</t>
  </si>
  <si>
    <t>оп.1 - МТП-4 новая</t>
  </si>
  <si>
    <t>от КТП-3 новая до оп.1</t>
  </si>
  <si>
    <t>оп.5 - МТП-5 новая</t>
  </si>
  <si>
    <t xml:space="preserve">ВЛ 15 кВ 15-46 </t>
  </si>
  <si>
    <t xml:space="preserve">КВЛ 15 кВ 15-46 </t>
  </si>
  <si>
    <t>оп.21 - оп.1</t>
  </si>
  <si>
    <t>оп.1 - КТП-3 новая</t>
  </si>
  <si>
    <t>КВЛ 0,4 кВ Л-3, Л-4, Л-5 от КТП-1 новая</t>
  </si>
  <si>
    <t>Л-3, Л-4, Л-5 от КТП-1 новая до оп. №2 Л-3, Л-4, Л-5 от ТП 262-06</t>
  </si>
  <si>
    <t>КВЛ 0,4 кВ Л-1, Л-2 от КТП-1 новая</t>
  </si>
  <si>
    <t>Л-1, Л-2 от КТП-1 новая до оп. №1 Л-1, Л-2 от ТП 262-06</t>
  </si>
  <si>
    <t>оп.1 - оп.26</t>
  </si>
  <si>
    <t>ВЛ 0,4 кВ Л-1, Л-2 от ТП 262-06</t>
  </si>
  <si>
    <t>оп.13 - оп.15</t>
  </si>
  <si>
    <t>ВЛ 0,4 кВ Л-1, Л-2  от МТП-2 новая</t>
  </si>
  <si>
    <t>от МТП-2 новая до оп. №22 Л-4 от ТП 262-17</t>
  </si>
  <si>
    <t>ВЛ 0,4 кВ Л-4 от ТП 262-17</t>
  </si>
  <si>
    <t>ВЛ 0,4 кВ Л-2  от МТП-2 новая</t>
  </si>
  <si>
    <t>оп.19 - оп.19-2</t>
  </si>
  <si>
    <t>оп.19-2 - оп.24 Л-2 от ТП 262-17</t>
  </si>
  <si>
    <t>оп.10 - оп.11</t>
  </si>
  <si>
    <t>ВЛ 0,4 кВ Л-2 от ТП 262-17</t>
  </si>
  <si>
    <t>оп.13 - оп.14</t>
  </si>
  <si>
    <t>ВЛ 0,4 кВ Л-3 от ТП 148-35</t>
  </si>
  <si>
    <t>ВЛ 0,4 кВ Л-5 от ТП 262-27</t>
  </si>
  <si>
    <t>от оп.26 Л-3 от ТП 148-35 до оп. 4 Л-5 от ТП 262-27</t>
  </si>
  <si>
    <t>этап 4</t>
  </si>
  <si>
    <t>оп.15 - оп.16</t>
  </si>
  <si>
    <t>КВЛ 0,4 кВ Л-1, Л-2, Л-3 от КТП-3 новая</t>
  </si>
  <si>
    <t>оп.1 - оп.3</t>
  </si>
  <si>
    <t>КВЛ 0,4 кВ Л-1, Л-2 от КТП-3 новая</t>
  </si>
  <si>
    <t>от оп.3 до оп.29 Л-1 от ТП 262-26</t>
  </si>
  <si>
    <t xml:space="preserve">ВЛ 0,4 кВ Л-2 от КТП-3 новая </t>
  </si>
  <si>
    <t>оп.31 - оп.19-2-8 Л-1 от ТП 262-26</t>
  </si>
  <si>
    <t xml:space="preserve">ВЛ 0,4 кВ Л-3 от КТП-3 новая </t>
  </si>
  <si>
    <t xml:space="preserve">оп.3 - оп.16 Л-3 от ТП 262-26 </t>
  </si>
  <si>
    <t>ВЛ 0,4 кВ Л-1 от ТП 262-26</t>
  </si>
  <si>
    <t>оп.19-2-6 - оп. 19-2-5, оп.19 - оп.20</t>
  </si>
  <si>
    <t>ВЛ 0,4 кВ Л-3 от ТП 262-26</t>
  </si>
  <si>
    <t>оп.15- оп.16</t>
  </si>
  <si>
    <t xml:space="preserve">КВЛ 0,4 кВ Л-1, Л-2, Л-3 от МТП-4 новая </t>
  </si>
  <si>
    <t>от МТП-4 новая до оп.2</t>
  </si>
  <si>
    <t xml:space="preserve">КВЛ 0,4 кВ Л-1, Л-2 от МТП-4 новая </t>
  </si>
  <si>
    <t>оп.2 - оп.3</t>
  </si>
  <si>
    <t xml:space="preserve">КВЛ 0,4 кВ Л-1 от МТП-4 новая </t>
  </si>
  <si>
    <t>оп.3 - оп.7, оп.7-1 - оп.35 Л-5, Л-6 от ТП 262-28</t>
  </si>
  <si>
    <t>оп.7 - оп.7-1</t>
  </si>
  <si>
    <t xml:space="preserve">КВЛ 0,4 кВ Л-2 от МТП-4 новая </t>
  </si>
  <si>
    <t>оп.3 - оп.3-1</t>
  </si>
  <si>
    <t>оп.3-1 - оп.29 Л-2 от ТП 262-28</t>
  </si>
  <si>
    <t xml:space="preserve">КВЛ 0,4 кВ Л-3 от МТП-4 новая </t>
  </si>
  <si>
    <t>оп.2 - оп.34 Л-1 от ТП 262-28</t>
  </si>
  <si>
    <t xml:space="preserve">КВЛ 0,4 кВ Л-4 от МТП-4 новая </t>
  </si>
  <si>
    <t xml:space="preserve">от МТП-4 новая до оп.7, оп.12-12 - оп.12-13 Л-2 от ТП 262-27 </t>
  </si>
  <si>
    <t>оп.7 - оп.12-13</t>
  </si>
  <si>
    <t>ВЛ 0,4 кВ Л-5, Л-6 от ТП 262-28</t>
  </si>
  <si>
    <t>оп.21 - оп.22</t>
  </si>
  <si>
    <t>ВЛ 0,4 кВ Л-2 от ТП 262-27</t>
  </si>
  <si>
    <t>оп.12/4 - оп.12/5</t>
  </si>
  <si>
    <t>ВЛ 0,4 кВ Л-1 от ТП 262-28</t>
  </si>
  <si>
    <t>оп.22 - оп.23</t>
  </si>
  <si>
    <t>ВЛ 0,4 кВ Л-2 от ТП 262-28</t>
  </si>
  <si>
    <t>оп.16 - оп.17</t>
  </si>
  <si>
    <t xml:space="preserve">КВЛ 0,4 кВ Л-1 от МТП-5 новая </t>
  </si>
  <si>
    <t>от МТП-5 новая  до оп.10-16 Л-2 от ТП 262-27</t>
  </si>
  <si>
    <t xml:space="preserve">КВЛ 0,4 кВ Л-2, Л-3 от МТП-5 новая </t>
  </si>
  <si>
    <t>от МТП-5 новая  до оп.1</t>
  </si>
  <si>
    <t xml:space="preserve">оп.1-оп. 24 Л-2 от ТП 46-8 </t>
  </si>
  <si>
    <t xml:space="preserve">КВЛ 0,4 кВ Л-3 от МТП-5 новая </t>
  </si>
  <si>
    <t xml:space="preserve">оп.24 - оп.6 в пролете между сущ. оп.21-22 Л-3 от ТП 262-27 </t>
  </si>
  <si>
    <t>оп.10/6 - оп.10/7</t>
  </si>
  <si>
    <t>ВЛ 0,4 кВ Л-3 от ТП 262-27</t>
  </si>
  <si>
    <t>ВЛ 0,4 кВ Л-2 от ТП 046-08</t>
  </si>
  <si>
    <t>1ц</t>
  </si>
  <si>
    <t>2,3ц</t>
  </si>
  <si>
    <t>1. Разукрупнение существующих сетей от ТП 262-06: Строительство БКТП-1 15/0,4 кВ (новой) 250 кВА. Строительство ВЛ-15 кВ от ВЛ 15-262 до БКТП-1 проводом 3хСИП-3 1х70 0,06 км. Строительство КЛ-15 кВКЛ-1, КЛ-2 от ВЛ-15 до БКТП-1 кабелем 3хАПВПу2г-20 кВ 1х70/25 0,051 км. Установка СП-0,4 кВ (нового) – 1 шт. Строительство КЛ-0,4 кВ от БКТП-1 (новой) до сущ.оп.2 и до СП (нового) у сущ.оп.1 кабелем 3хАПВБбШв 4х120 0,037 км и кабелем 2хАПВБбШв 4х240 0,028 км. Строительство ВЛ 0,4 кВ от БКТП-1 (новой) от сущ.оп.1 до сущ.оп.26 проводом 2хСИПс-4 4х120 0,019 км (совм. подвес Л-1, Л-2). Демонтаж ВЛ 0,4 кВ 0,05 км.
2. По ВЛ 0,4 кВ от ТП 148-43: Подключение оп.4 ВЛ 0,4 кВ Л-10, 11 от ТП 262-06 к оп.1303 ВЛ 0,4 кВ Л-3, 4 от ТП 148-43 существующим проводом СИПс-4 4х120. Отключение оп.13 ВЛ 0,4 кВ Л-3, 4 от ТП 148-43 от оп.12 ВЛ 0,4 кВ Л-3, 4. Переключение сущ. участка ВЛ 0,4 кВ Л-2 от ТП 148-43 на Л-4, часть нагрузки с Л-1 переключить на Л-2.
3. Разукрупнение существующих сетей от ТП 262-17: Строительство МТП-2 (новой) 15/0,4 кВ 250 кВА. Строительство ВЛ-15 кВ от ВЛ 15-148 до МТП-2 проводом 3хСИП-3 1х70 0,01 км. Строительство ВЛ 0,4 кВ от МТП-2 до сущ.оп.22 ВЛ 0,4 кВ Л-1, 2 от ТП 262-17 проводом 2хСИПс-4 4х120 0,011 км (совм. подвес Л-1, Л-2). Реконструкция ВЛ 0,4 кВ от оп.19 до оп.19-2 Л-2 от ТП 262-17 проводом СИПс-4 4х120 0,045 км. Строительство ВЛ 0,4 кВ от оп.19-2 Л-2 от ТП 262-17 до сущ.оп.24 ВЛ 0,4 кВ Л-2 от ТП 262-17 проводом СИПс-4 4х120 0,074 км. Демонтаж ВЛ 0,4 кВ 0,08 км.
4. По ВЛ 0,4 кВ от ТП 148-35: Демонтаж участка ВЛ 0,4 кВ от оп.15 до оп.16 Л-3 от ТП 148-35 0,026 км. Строительство ВЛ 0,4 кВ от оп.26 Л-3 от ТП 148-35 до оп.4 ВЛ 0,4 кВ Л-5 от ТП 262-27 проводом СИПс-4 4х120 0,026 км.
5. Разукрупнение существующих сетей от ТП 262-26: Строительство транзитной БКТП-3 (новой) 15/0,4 кВ 400 кВА. Строительство ЛЭП-15 кВ от БКТП-3 до сущ.оп.21 ВЛ 15-046 кабелем 3хАПВПу2г-15 кВ 1х120/50 0,689 км (в т.ч. ГНБ d=160 мм 0,029 км - 2 шт., 0,026 км - 1 шт.) и проводом 3хСИП-3 1х70 0,009 км. Строительство КЛ 0,4 кВ от БКТП-3 до проектируемой оп.1 (Л-1, Л-2, Л-3) кабелем 3хАПВБбШв 4х150 0,048 км. Строительство ВЛ 0,4 кВ Л-1, Л-2, Л-3 от БКТП-3 от оп.1 до оп.3 проводом 3хСИПс-4 4х120 0,039 км, Л-1, Л-2 от оп.3 до сущ.оп.29 ВЛ 0,4 кВ Л-1 от ТП 262-26 проводом 2хСИПс-4 4х120 0,245 км. Строительство ВЛ 0,4 кВ от сущ.оп.31 до оп.19-2-8 Л-1 от ТП 262-26 проводом СИПс-4 4х95 0,035 км. Строительство ВЛ 0,4 кВ Л-3 от БКТП-3 от оп.3 до сущ.оп.16 Л-3 от ТП 262-26 проводом СИПс-4 4х120 0,183 км. Демонтаж ВЛ 0,4 кВ 0,097 км.
6. Разукрупнение существующих сетей от ТП 262-28, ТП 262-27: Строительство МТП-4 (новой) 15/0,4 кВ 250 кВА. Строительство от БКТП-3 ЛЭП 15 кВ до МТП-4 кабелем АПвПу2г-20 кВ 3(1х120/25) 0,299 км (в т.ч. 0,018 км ГНБ d=160 мм, 2шт.) и проводом СИП-3 3(1х70) 0,253 км. Строительство ВЛ 0,4 кВ Л-1, Л-2, Л-3 от МТП-4 до оп.2 проводом 3хСИПс-4 4х120 0,034 км. Строительство ВЛ 0,4 кВ Л-1, Л-2 от МТП-4 от оп.2 до оп.3 проводом 2хСИПс-4 4х120 0,034 км. Строительство ЛЭП 0,4 кВ Л-1 от МТП-4 от оп.3 до сущ.оп.35 Л-5, Л-6 от ТП 262-28 проводом СИПс-4 4х120 0,181 км и кабелем АПвБбШп 4х150 0,08 км. Строительство ЛЭП 0,4 кВ Л-2 от МТП-4 от оп.3 до сущ.оп.29 Л-2 от ТП 262-28 проводом СИПс-4 4х120 0,066 км и кабелем АПвБбШп 4х150 0,077 км. Строительство КЛ 0,4 кВ Л-3 от МТП-4 от оп.2 до сущ.оп.34 Л-1 от ТП 262-28 кабелем АПвБбШп 4х150 0,096 км. Строительство ЛЭП 0,4 кВ Л-4 от МТП-4 до сущ.оп.12-12 Л-2 от ТП 262-27 проводом СИПс-4 4х120 0,133 км и кабелем АПвБбШп 4х150 0,099 км. Демонтаж ВЛ 0,4 кВ 0,12 км.
7. Разукрупнение существующих сетей от ТП 262-27, ТП 046-08: Строительство МТП-5 (новой) 15/0,4 кВ 250 кВА. Строительство ВЛ 15 кВ от оп.4 до МТП-5 проводом СИП-3 3(1х70) 0,006 км. Строительство КЛ 0,4 кВ Л-1 от МТП-5 до сущ.оп.10-16 Л-2 от ТП 262-27 кабелем АПвБбШп 4х150 0,119 км. Строительство КЛ 0,4 кВ Л-2, Л-3 от МТП-5 до оп.1 (Л-2, Л-3) кабелем АПвБбШп 4х150 0,033 км. Строительство ВЛ 0,4 кВ Л-2, Л-3 от МТП-5 от оп.1 до сущ.оп.24 Л-2 от ТП 46-8 проводом 2хСИПс-4 4х120 0,049 км. Строительство ЛЭП 0,4 кВ Л-3 от МТП-5 от оп.24 до оп.6, уст. в пролете сущ.оп.21-22 Л-3 от ТП 262-27 проводом СИПс-4 4х120 0,116 км. Демонтаж ВЛ 0,4 кВ 0,09 км.
8. Кольцевая схема питания ТП 262-27, 262-17, 262-26, 046-08: Строительство КВЛ 15 кВ от ТП 262-28 до МТП-4 кабелем АПвПу2г 20 кВ 3(1х120/25) 1,136 км и проводом СИП-3 3(1х70) 0,004 км.</t>
  </si>
  <si>
    <t>ВЛ 15 кВ - 9,3 млн.руб./км; 
ВЛ 0.4 кВ - 3,95 млн.руб./км; 
КЛ 0.4 кВ - 3,49 млн.руб./км; 
КЛ 15 кВ - 4,73 млн.руб./км; 
ТП 15/0,4 кВ - 11,61 млн.руб./МВА</t>
  </si>
  <si>
    <t>Этап 1 - Разукрупнение существующих сетей от ТП 262-06. Строительство ЛЭП 15 кВ от ВЛ 15-262, ТП-1 новой 15/0,4 кВ, ВЛИ 0,4 кВ и КЛ 0,4 кВ (2023); 
Этап 2 - Реконструкция ВЛ 0,4 кВ от ТП 148-43 (2023); 
Этап 3 - Разукрупнение сетей от ТП 262-17. Строительство ЛЭП 15 кВ от ВЛ15-148, МТП-2 новой 15/0,4 кВ, ВЛИ 0,4 кВ (2023);
Этап 4 - Реконструкция ВЛ 0,4 кВ от ТП 148-35 (2023);
Этап 5 - Разукрупнение сетей от ТП 262-26. Строительство ЛЭП 15 кВ от ВЛ 15-46, БКТП-3 новой 15/0,4 кВ, ВЛИ 0,4 кВ и КЛ 0,4 кВ (2023);
Этап 6 - Разукрупнение сетей от ТП 262-28, ТП 262-27. Строительство ЛЭП 15 кВ от ТП-3 (этап 5), МТП-4 новой 15/0,4 кВ, ВЛИ 0,4 кВ и КЛ 0,4 кВ (2024);
Этап 7 - Разукрупнение сетей от ТП 262-27, ТП 046-08. Строительство ЛЭП 15 кВ от ТП-3 (этап 5), МТП-5 новой 15/0,4 кВ, ВЛИ 0,4 кВ и КЛ 0,4 кВ (2024);
Этап 8 - Кольцевая схема питания (2023)</t>
  </si>
  <si>
    <t>С</t>
  </si>
  <si>
    <t xml:space="preserve"> по состоянию на 01.01.2023</t>
  </si>
  <si>
    <t>Строительство</t>
  </si>
  <si>
    <t>4,371 (3,863) км; 1,4 (1,4) МВА</t>
  </si>
  <si>
    <t>ПСД, утв. приказом № 79 от 18.05.2023</t>
  </si>
  <si>
    <t>КТП-1 15/0,4 кВ 250 кВА, МТП-2 15/0,4 кВ 250 кВА, КТП-3 15/0,4 кВ 400 кВА, МТП-4 15/0,4 кВ 250 кВА, МТП-5 15/0,4 кВ 250 кВА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</si>
</sst>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00000"/>
    <numFmt numFmtId="175" formatCode="0.00000"/>
    <numFmt numFmtId="176" formatCode="###,###,###,##0.00;\-###,##0.00"/>
    <numFmt numFmtId="177" formatCode="###,###,###,##0"/>
    <numFmt numFmtId="178" formatCode="0.000000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8"/>
      <color indexed="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u/>
      <sz val="9"/>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0"/>
      <color rgb="FF000000"/>
      <name val="Calibri"/>
      <family val="2"/>
      <charset val="204"/>
    </font>
    <font>
      <sz val="10"/>
      <name val="Calibri"/>
      <family val="2"/>
      <charset val="204"/>
    </font>
    <font>
      <b/>
      <sz val="11"/>
      <name val="Calibri"/>
      <family val="2"/>
      <charset val="204"/>
    </font>
    <font>
      <sz val="12"/>
      <name val="Calibri"/>
      <family val="2"/>
      <scheme val="minor"/>
    </font>
    <font>
      <vertAlign val="superscript"/>
      <sz val="12"/>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8"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71" fillId="0" borderId="0"/>
    <xf numFmtId="0" fontId="72" fillId="0" borderId="0"/>
    <xf numFmtId="0" fontId="1" fillId="0" borderId="0"/>
    <xf numFmtId="0" fontId="1" fillId="0" borderId="0"/>
    <xf numFmtId="0" fontId="44" fillId="0" borderId="0"/>
    <xf numFmtId="164" fontId="44"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7"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8" fillId="0" borderId="0" xfId="67" applyFont="1" applyFill="1" applyAlignment="1">
      <alignment horizontal="left" vertical="center"/>
    </xf>
    <xf numFmtId="0" fontId="59"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0"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2" fillId="0" borderId="0" xfId="67" applyFont="1" applyFill="1" applyBorder="1" applyAlignment="1">
      <alignment vertical="center" wrapText="1"/>
    </xf>
    <xf numFmtId="3" fontId="62" fillId="0" borderId="0" xfId="67" applyNumberFormat="1" applyFont="1" applyFill="1" applyBorder="1" applyAlignment="1">
      <alignment horizontal="center" vertical="center"/>
    </xf>
    <xf numFmtId="0" fontId="63"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4" fillId="0" borderId="0" xfId="67" applyNumberFormat="1" applyFont="1" applyFill="1" applyBorder="1" applyAlignment="1">
      <alignment horizontal="center" vertical="center"/>
    </xf>
    <xf numFmtId="0" fontId="63"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5" fillId="0" borderId="0" xfId="50" applyFont="1"/>
    <xf numFmtId="173" fontId="7" fillId="0" borderId="0" xfId="67" applyNumberFormat="1" applyFont="1" applyFill="1" applyAlignment="1">
      <alignment vertical="center"/>
    </xf>
    <xf numFmtId="0" fontId="44" fillId="0" borderId="0" xfId="62"/>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7"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66" fillId="0" borderId="1" xfId="0" applyNumberFormat="1" applyFont="1" applyFill="1" applyBorder="1" applyAlignment="1">
      <alignment horizontal="center" vertical="center" wrapText="1"/>
    </xf>
    <xf numFmtId="4" fontId="66"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8"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0" fillId="0" borderId="0" xfId="1" applyFont="1" applyAlignment="1">
      <alignment vertical="center"/>
    </xf>
    <xf numFmtId="0" fontId="11" fillId="0" borderId="0" xfId="1" applyFont="1" applyAlignment="1">
      <alignment vertical="center"/>
    </xf>
    <xf numFmtId="0" fontId="11" fillId="27"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6" xfId="2" applyNumberFormat="1" applyFont="1" applyFill="1" applyBorder="1" applyAlignment="1">
      <alignment horizontal="left" vertical="center" wrapText="1"/>
    </xf>
    <xf numFmtId="4" fontId="40" fillId="27" borderId="30" xfId="2" applyNumberFormat="1" applyFont="1" applyFill="1" applyBorder="1" applyAlignment="1">
      <alignment horizontal="justify" vertical="top" wrapText="1"/>
    </xf>
    <xf numFmtId="2" fontId="39" fillId="0" borderId="1" xfId="2" applyNumberFormat="1" applyFont="1" applyFill="1" applyBorder="1" applyAlignment="1">
      <alignment horizontal="center"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59" fillId="28" borderId="0" xfId="67" applyFont="1" applyFill="1" applyAlignment="1">
      <alignment vertical="center"/>
    </xf>
    <xf numFmtId="0" fontId="7" fillId="28" borderId="0" xfId="67" applyFont="1" applyFill="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47" xfId="2" applyNumberFormat="1" applyFont="1" applyFill="1" applyBorder="1" applyAlignment="1">
      <alignment horizontal="center" vertical="top" wrapText="1"/>
    </xf>
    <xf numFmtId="0" fontId="11" fillId="0" borderId="47" xfId="2" applyFont="1" applyFill="1" applyBorder="1"/>
    <xf numFmtId="0" fontId="42" fillId="0" borderId="48" xfId="2" applyFont="1" applyFill="1" applyBorder="1" applyAlignment="1">
      <alignment horizontal="center" vertical="center" wrapText="1"/>
    </xf>
    <xf numFmtId="0" fontId="11" fillId="0" borderId="48" xfId="2" applyFont="1" applyFill="1" applyBorder="1" applyAlignment="1">
      <alignment horizontal="center" vertical="center" wrapText="1"/>
    </xf>
    <xf numFmtId="0" fontId="42" fillId="0" borderId="47" xfId="2" applyFont="1" applyFill="1" applyBorder="1" applyAlignment="1">
      <alignment horizontal="center" vertical="center" textRotation="90" wrapText="1"/>
    </xf>
    <xf numFmtId="0" fontId="39" fillId="0" borderId="47" xfId="2" applyFont="1" applyFill="1" applyBorder="1" applyAlignment="1">
      <alignment horizontal="center" vertical="center" textRotation="90"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66" fillId="0" borderId="1" xfId="0" applyNumberFormat="1" applyFont="1" applyFill="1" applyBorder="1" applyAlignment="1">
      <alignment horizontal="center" vertical="center" wrapText="1"/>
    </xf>
    <xf numFmtId="4" fontId="67" fillId="0" borderId="1" xfId="0" applyNumberFormat="1" applyFont="1" applyFill="1" applyBorder="1" applyAlignment="1">
      <alignment horizontal="center" vertical="center" wrapText="1"/>
    </xf>
    <xf numFmtId="14" fontId="66"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7" fillId="0" borderId="53" xfId="1" applyFont="1" applyBorder="1" applyAlignment="1">
      <alignment horizontal="left" vertical="center" wrapText="1"/>
    </xf>
    <xf numFmtId="0" fontId="40" fillId="0" borderId="31" xfId="2" applyFont="1" applyFill="1" applyBorder="1" applyAlignment="1">
      <alignment horizontal="justify" wrapText="1"/>
    </xf>
    <xf numFmtId="0" fontId="11" fillId="0" borderId="55" xfId="2" applyFont="1" applyFill="1" applyBorder="1" applyAlignment="1">
      <alignment horizontal="center" vertical="center"/>
    </xf>
    <xf numFmtId="14" fontId="11" fillId="0" borderId="55" xfId="2" applyNumberFormat="1" applyFont="1" applyFill="1" applyBorder="1" applyAlignment="1">
      <alignment horizontal="center" vertical="center"/>
    </xf>
    <xf numFmtId="0" fontId="11" fillId="0" borderId="55" xfId="2" applyFont="1" applyFill="1" applyBorder="1" applyAlignment="1">
      <alignment vertical="center" wrapText="1"/>
    </xf>
    <xf numFmtId="0" fontId="11" fillId="0" borderId="56" xfId="2" applyFont="1" applyFill="1" applyBorder="1" applyAlignment="1">
      <alignment horizontal="center" vertical="center"/>
    </xf>
    <xf numFmtId="14" fontId="11" fillId="0" borderId="56" xfId="2" applyNumberFormat="1" applyFont="1" applyBorder="1" applyAlignment="1">
      <alignment horizontal="center" vertical="center" wrapText="1"/>
    </xf>
    <xf numFmtId="14" fontId="11" fillId="0" borderId="56" xfId="2" applyNumberFormat="1" applyFont="1" applyFill="1" applyBorder="1" applyAlignment="1">
      <alignment horizontal="center" vertical="center" wrapText="1"/>
    </xf>
    <xf numFmtId="0" fontId="5" fillId="0" borderId="0" xfId="1" applyFont="1" applyAlignment="1">
      <alignment horizontal="center" vertical="center"/>
    </xf>
    <xf numFmtId="49" fontId="7" fillId="0" borderId="51" xfId="1" applyNumberFormat="1" applyFont="1" applyFill="1" applyBorder="1" applyAlignment="1">
      <alignment horizontal="center" vertical="center"/>
    </xf>
    <xf numFmtId="0" fontId="7" fillId="0" borderId="51"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168" fontId="11" fillId="0" borderId="0" xfId="62" applyNumberFormat="1" applyFont="1" applyAlignment="1">
      <alignment horizontal="left"/>
    </xf>
    <xf numFmtId="0" fontId="7" fillId="0" borderId="52" xfId="1" applyFont="1" applyBorder="1" applyAlignment="1">
      <alignment horizontal="left" vertical="center" wrapText="1"/>
    </xf>
    <xf numFmtId="0" fontId="74" fillId="0" borderId="57" xfId="0" applyFont="1" applyFill="1" applyBorder="1" applyAlignment="1">
      <alignment horizontal="center" vertical="center"/>
    </xf>
    <xf numFmtId="0" fontId="0" fillId="0" borderId="57" xfId="0" applyFill="1" applyBorder="1" applyAlignment="1">
      <alignment horizontal="center" vertical="center"/>
    </xf>
    <xf numFmtId="174" fontId="0" fillId="0" borderId="57" xfId="0" applyNumberFormat="1" applyFill="1" applyBorder="1" applyAlignment="1">
      <alignment horizontal="center" vertical="center"/>
    </xf>
    <xf numFmtId="178" fontId="0" fillId="0" borderId="57" xfId="0" applyNumberFormat="1" applyFill="1" applyBorder="1" applyAlignment="1">
      <alignment horizontal="center" vertical="center"/>
    </xf>
    <xf numFmtId="0" fontId="73" fillId="0" borderId="57" xfId="0" applyFont="1" applyFill="1" applyBorder="1" applyAlignment="1">
      <alignment horizontal="center" vertical="center"/>
    </xf>
    <xf numFmtId="0" fontId="0" fillId="0" borderId="57" xfId="0" applyFill="1" applyBorder="1" applyAlignment="1">
      <alignment vertical="center"/>
    </xf>
    <xf numFmtId="3" fontId="0" fillId="0" borderId="57" xfId="0" applyNumberFormat="1" applyFill="1" applyBorder="1" applyAlignment="1">
      <alignment vertical="center"/>
    </xf>
    <xf numFmtId="0" fontId="73" fillId="0" borderId="57" xfId="0" applyFont="1" applyFill="1" applyBorder="1" applyAlignment="1">
      <alignment horizontal="center" vertical="center" wrapText="1"/>
    </xf>
    <xf numFmtId="0" fontId="74" fillId="0" borderId="57" xfId="0" applyFont="1" applyFill="1" applyBorder="1"/>
    <xf numFmtId="0" fontId="0" fillId="0" borderId="0" xfId="0" applyFill="1"/>
    <xf numFmtId="174" fontId="73" fillId="0" borderId="57" xfId="0" applyNumberFormat="1" applyFont="1" applyFill="1" applyBorder="1" applyAlignment="1">
      <alignment horizontal="center" vertical="center"/>
    </xf>
    <xf numFmtId="0" fontId="2" fillId="0" borderId="57" xfId="0" applyFont="1" applyFill="1" applyBorder="1" applyAlignment="1">
      <alignment horizontal="center" vertical="center"/>
    </xf>
    <xf numFmtId="0" fontId="2" fillId="0" borderId="57" xfId="0" applyFont="1" applyFill="1" applyBorder="1" applyAlignment="1">
      <alignment horizontal="center" vertical="center" wrapText="1"/>
    </xf>
    <xf numFmtId="175" fontId="0" fillId="0" borderId="57" xfId="0" applyNumberFormat="1" applyFill="1" applyBorder="1" applyAlignment="1">
      <alignment horizontal="center" vertical="center"/>
    </xf>
    <xf numFmtId="0" fontId="0" fillId="0" borderId="57" xfId="0" applyFill="1" applyBorder="1"/>
    <xf numFmtId="0" fontId="73" fillId="0" borderId="57" xfId="0" applyFont="1" applyFill="1" applyBorder="1" applyAlignment="1">
      <alignment wrapText="1"/>
    </xf>
    <xf numFmtId="49" fontId="0" fillId="0" borderId="57" xfId="0" applyNumberFormat="1" applyFill="1" applyBorder="1" applyAlignment="1">
      <alignment vertical="center"/>
    </xf>
    <xf numFmtId="49" fontId="0" fillId="0" borderId="57" xfId="0" applyNumberFormat="1" applyFill="1" applyBorder="1" applyAlignment="1">
      <alignment horizontal="center" vertical="center"/>
    </xf>
    <xf numFmtId="176" fontId="73" fillId="0" borderId="57" xfId="0" applyNumberFormat="1" applyFont="1" applyFill="1" applyBorder="1" applyAlignment="1">
      <alignment horizontal="center" vertical="center"/>
    </xf>
    <xf numFmtId="177" fontId="73" fillId="0" borderId="57" xfId="0" applyNumberFormat="1" applyFont="1" applyFill="1" applyBorder="1" applyAlignment="1">
      <alignment horizontal="center" vertical="center"/>
    </xf>
    <xf numFmtId="176" fontId="79" fillId="0" borderId="57" xfId="0" applyNumberFormat="1" applyFont="1" applyFill="1" applyBorder="1" applyAlignment="1">
      <alignment horizontal="right" vertical="center" wrapText="1"/>
    </xf>
    <xf numFmtId="177" fontId="79" fillId="0" borderId="57" xfId="74" applyNumberFormat="1" applyFont="1" applyFill="1" applyBorder="1" applyAlignment="1">
      <alignment horizontal="center" vertical="center" wrapText="1"/>
    </xf>
    <xf numFmtId="176" fontId="80" fillId="0" borderId="57" xfId="0" applyNumberFormat="1" applyFont="1" applyFill="1" applyBorder="1" applyAlignment="1">
      <alignment horizontal="right" vertical="center" wrapText="1"/>
    </xf>
    <xf numFmtId="176" fontId="78" fillId="0" borderId="57" xfId="0" applyNumberFormat="1" applyFont="1" applyFill="1" applyBorder="1" applyAlignment="1">
      <alignment horizontal="right" vertical="center" wrapText="1"/>
    </xf>
    <xf numFmtId="177" fontId="78" fillId="0" borderId="57" xfId="74" applyNumberFormat="1" applyFont="1" applyFill="1" applyBorder="1" applyAlignment="1">
      <alignment horizontal="center" vertical="center" wrapText="1"/>
    </xf>
    <xf numFmtId="176" fontId="78" fillId="0" borderId="57" xfId="74" applyNumberFormat="1" applyFont="1" applyFill="1" applyBorder="1" applyAlignment="1">
      <alignment horizontal="center" vertical="center" wrapText="1"/>
    </xf>
    <xf numFmtId="49" fontId="0" fillId="0" borderId="57" xfId="0" applyNumberFormat="1" applyFont="1" applyBorder="1" applyAlignment="1">
      <alignment horizontal="center" vertical="center" wrapText="1"/>
    </xf>
    <xf numFmtId="0" fontId="7" fillId="0" borderId="57" xfId="1" applyFont="1" applyBorder="1" applyAlignment="1">
      <alignment horizontal="center" vertical="center" wrapText="1"/>
    </xf>
    <xf numFmtId="10" fontId="36" fillId="0" borderId="57" xfId="67" applyNumberFormat="1" applyFont="1" applyFill="1" applyBorder="1" applyAlignment="1">
      <alignment vertical="center"/>
    </xf>
    <xf numFmtId="3" fontId="40" fillId="0" borderId="57" xfId="67" applyNumberFormat="1" applyFont="1" applyFill="1" applyBorder="1" applyAlignment="1">
      <alignment vertical="center"/>
    </xf>
    <xf numFmtId="3" fontId="41" fillId="0" borderId="57" xfId="67" applyNumberFormat="1" applyFont="1" applyFill="1" applyBorder="1" applyAlignment="1">
      <alignment vertical="center"/>
    </xf>
    <xf numFmtId="170" fontId="40" fillId="0" borderId="57" xfId="67" applyNumberFormat="1" applyFont="1" applyFill="1" applyBorder="1" applyAlignment="1">
      <alignment horizontal="center" vertical="center"/>
    </xf>
    <xf numFmtId="171" fontId="41" fillId="0" borderId="57" xfId="67" applyNumberFormat="1" applyFont="1" applyFill="1" applyBorder="1" applyAlignment="1">
      <alignment vertical="center"/>
    </xf>
    <xf numFmtId="172" fontId="41" fillId="0" borderId="57" xfId="67" applyNumberFormat="1" applyFont="1" applyFill="1" applyBorder="1" applyAlignment="1">
      <alignment vertical="center"/>
    </xf>
    <xf numFmtId="0" fontId="44" fillId="0" borderId="57" xfId="62" applyBorder="1" applyAlignment="1">
      <alignment horizontal="center" vertical="center" wrapText="1"/>
    </xf>
    <xf numFmtId="0" fontId="44" fillId="25" borderId="57" xfId="62" applyFill="1" applyBorder="1" applyAlignment="1">
      <alignment horizontal="center" vertical="center"/>
    </xf>
    <xf numFmtId="0" fontId="44" fillId="0" borderId="57" xfId="62" applyBorder="1" applyAlignment="1">
      <alignment horizontal="center" vertical="center"/>
    </xf>
    <xf numFmtId="0" fontId="44" fillId="0" borderId="57" xfId="62" applyBorder="1" applyAlignment="1">
      <alignment horizontal="left" vertical="center" wrapText="1"/>
    </xf>
    <xf numFmtId="4" fontId="44" fillId="0" borderId="57" xfId="62" applyNumberFormat="1" applyBorder="1" applyAlignment="1">
      <alignment horizontal="center" vertical="center"/>
    </xf>
    <xf numFmtId="0" fontId="44" fillId="25" borderId="57" xfId="62" applyFill="1" applyBorder="1" applyAlignment="1">
      <alignment horizontal="center" vertical="center" wrapText="1"/>
    </xf>
    <xf numFmtId="9" fontId="0" fillId="0" borderId="57" xfId="68" applyFont="1" applyBorder="1" applyAlignment="1">
      <alignment horizontal="left" vertical="center" wrapText="1"/>
    </xf>
    <xf numFmtId="9" fontId="0" fillId="0" borderId="57" xfId="68" applyFont="1" applyBorder="1" applyAlignment="1">
      <alignment horizontal="center" vertical="center"/>
    </xf>
    <xf numFmtId="9" fontId="44" fillId="25" borderId="57" xfId="68" applyFont="1" applyFill="1" applyBorder="1" applyAlignment="1">
      <alignment horizontal="center" vertical="center"/>
    </xf>
    <xf numFmtId="0" fontId="44" fillId="26" borderId="57" xfId="62" applyFill="1" applyBorder="1" applyAlignment="1">
      <alignment horizontal="center" vertical="center" wrapText="1"/>
    </xf>
    <xf numFmtId="0" fontId="44" fillId="0" borderId="57" xfId="62" applyFill="1" applyBorder="1" applyAlignment="1">
      <alignment horizontal="center" vertical="center" wrapText="1"/>
    </xf>
    <xf numFmtId="0" fontId="44" fillId="0" borderId="57" xfId="62" applyBorder="1" applyAlignment="1">
      <alignment wrapText="1"/>
    </xf>
    <xf numFmtId="0" fontId="44" fillId="0" borderId="57" xfId="62" applyBorder="1"/>
    <xf numFmtId="0" fontId="44" fillId="0" borderId="57" xfId="62" applyBorder="1" applyAlignment="1">
      <alignment horizontal="left" wrapText="1"/>
    </xf>
    <xf numFmtId="0" fontId="57" fillId="0" borderId="57" xfId="62" applyFont="1" applyBorder="1" applyAlignment="1">
      <alignment wrapText="1"/>
    </xf>
    <xf numFmtId="4" fontId="57" fillId="26" borderId="57" xfId="62" applyNumberFormat="1" applyFont="1" applyFill="1" applyBorder="1" applyAlignment="1">
      <alignment horizontal="center"/>
    </xf>
    <xf numFmtId="3" fontId="57" fillId="26" borderId="57" xfId="62" applyNumberFormat="1" applyFont="1" applyFill="1" applyBorder="1" applyAlignment="1">
      <alignment horizontal="center"/>
    </xf>
    <xf numFmtId="0" fontId="57" fillId="0" borderId="50" xfId="62" applyFont="1" applyBorder="1" applyAlignment="1">
      <alignment wrapText="1"/>
    </xf>
    <xf numFmtId="3" fontId="57" fillId="0" borderId="50" xfId="62" applyNumberFormat="1" applyFont="1" applyFill="1" applyBorder="1"/>
    <xf numFmtId="4" fontId="57" fillId="0" borderId="57" xfId="62" applyNumberFormat="1" applyFont="1" applyFill="1" applyBorder="1" applyAlignment="1">
      <alignment horizontal="center"/>
    </xf>
    <xf numFmtId="4" fontId="57" fillId="25" borderId="57" xfId="62" applyNumberFormat="1" applyFont="1" applyFill="1" applyBorder="1" applyAlignment="1">
      <alignment horizontal="center"/>
    </xf>
    <xf numFmtId="10" fontId="57" fillId="25" borderId="57" xfId="62" applyNumberFormat="1" applyFont="1" applyFill="1" applyBorder="1" applyAlignment="1">
      <alignment horizontal="center"/>
    </xf>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57" fillId="29" borderId="57" xfId="62" applyFont="1" applyFill="1" applyBorder="1" applyAlignment="1">
      <alignment horizontal="left" vertical="center" wrapText="1"/>
    </xf>
    <xf numFmtId="0" fontId="57" fillId="29" borderId="57" xfId="62" applyFont="1" applyFill="1" applyBorder="1" applyAlignment="1">
      <alignment horizontal="center" wrapText="1"/>
    </xf>
    <xf numFmtId="0" fontId="57" fillId="0" borderId="57" xfId="62" applyFont="1" applyBorder="1"/>
    <xf numFmtId="0" fontId="57" fillId="29" borderId="57" xfId="62" applyFont="1" applyFill="1" applyBorder="1"/>
    <xf numFmtId="10" fontId="57" fillId="29" borderId="57" xfId="62" applyNumberFormat="1" applyFont="1" applyFill="1" applyBorder="1"/>
    <xf numFmtId="10" fontId="36" fillId="29" borderId="57" xfId="67" applyNumberFormat="1" applyFont="1" applyFill="1" applyBorder="1" applyAlignment="1">
      <alignment vertical="center"/>
    </xf>
    <xf numFmtId="0" fontId="57" fillId="0" borderId="50" xfId="62" applyFont="1" applyFill="1" applyBorder="1"/>
    <xf numFmtId="10" fontId="57" fillId="0" borderId="50" xfId="62" applyNumberFormat="1" applyFont="1" applyFill="1" applyBorder="1"/>
    <xf numFmtId="3" fontId="7" fillId="29" borderId="57" xfId="67" applyNumberFormat="1" applyFont="1" applyFill="1" applyBorder="1" applyAlignment="1">
      <alignment horizontal="right" vertical="center"/>
    </xf>
    <xf numFmtId="167" fontId="36" fillId="29" borderId="57" xfId="67" applyNumberFormat="1" applyFont="1" applyFill="1" applyBorder="1" applyAlignment="1">
      <alignment horizontal="right" vertical="center"/>
    </xf>
    <xf numFmtId="0" fontId="66" fillId="0" borderId="1" xfId="0" applyNumberFormat="1" applyFont="1" applyFill="1" applyBorder="1" applyAlignment="1">
      <alignment horizontal="center" vertical="center" wrapText="1"/>
    </xf>
    <xf numFmtId="2" fontId="7" fillId="0" borderId="1" xfId="2" applyNumberFormat="1" applyFont="1" applyFill="1" applyBorder="1" applyAlignment="1">
      <alignment horizontal="center" vertical="center" wrapText="1"/>
    </xf>
    <xf numFmtId="168" fontId="37" fillId="0" borderId="1" xfId="49" applyNumberFormat="1" applyFont="1" applyFill="1" applyBorder="1" applyAlignment="1">
      <alignment horizontal="center" vertical="center"/>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49" fontId="37" fillId="0" borderId="58" xfId="49" applyNumberFormat="1" applyFont="1" applyFill="1" applyBorder="1" applyAlignment="1">
      <alignment horizontal="center" vertical="center" wrapText="1"/>
    </xf>
    <xf numFmtId="4" fontId="66" fillId="0" borderId="58" xfId="0" applyNumberFormat="1" applyFont="1" applyFill="1" applyBorder="1" applyAlignment="1">
      <alignment horizontal="center" vertical="center" wrapText="1"/>
    </xf>
    <xf numFmtId="49" fontId="66" fillId="0" borderId="58" xfId="0" applyNumberFormat="1" applyFont="1" applyFill="1" applyBorder="1" applyAlignment="1">
      <alignment horizontal="center" vertical="center" wrapText="1"/>
    </xf>
    <xf numFmtId="4" fontId="67" fillId="0" borderId="58" xfId="0" applyNumberFormat="1" applyFont="1" applyFill="1" applyBorder="1" applyAlignment="1">
      <alignment horizontal="center" vertical="center" wrapText="1"/>
    </xf>
    <xf numFmtId="14" fontId="66" fillId="0" borderId="58" xfId="0" applyNumberFormat="1" applyFont="1" applyFill="1" applyBorder="1" applyAlignment="1">
      <alignment horizontal="center" vertical="center" wrapText="1"/>
    </xf>
    <xf numFmtId="49" fontId="37" fillId="0" borderId="58" xfId="49" applyNumberFormat="1" applyFont="1" applyFill="1" applyBorder="1" applyAlignment="1">
      <alignment horizontal="center" vertical="center"/>
    </xf>
    <xf numFmtId="14" fontId="37" fillId="0" borderId="58" xfId="49" applyNumberFormat="1" applyFont="1" applyFill="1" applyBorder="1" applyAlignment="1">
      <alignment horizontal="center" vertical="center"/>
    </xf>
    <xf numFmtId="0" fontId="36" fillId="0" borderId="58" xfId="49" applyFont="1" applyFill="1" applyBorder="1"/>
    <xf numFmtId="0" fontId="7" fillId="0" borderId="58" xfId="1" applyFont="1" applyFill="1" applyBorder="1" applyAlignment="1">
      <alignment horizontal="left" vertical="center" wrapText="1"/>
    </xf>
    <xf numFmtId="0" fontId="81" fillId="30" borderId="58" xfId="1" applyFont="1" applyFill="1" applyBorder="1" applyAlignment="1">
      <alignment horizontal="left" vertical="center" wrapText="1"/>
    </xf>
    <xf numFmtId="0" fontId="11" fillId="0" borderId="58" xfId="62" applyFont="1" applyBorder="1" applyAlignment="1">
      <alignment horizontal="center" vertical="center"/>
    </xf>
    <xf numFmtId="0" fontId="11" fillId="0" borderId="58" xfId="62" applyFont="1" applyBorder="1" applyAlignment="1">
      <alignment horizontal="left" vertical="center" wrapText="1"/>
    </xf>
    <xf numFmtId="0" fontId="11" fillId="0" borderId="58" xfId="62" applyFont="1" applyFill="1" applyBorder="1" applyAlignment="1">
      <alignment horizontal="center" vertical="center" wrapText="1"/>
    </xf>
    <xf numFmtId="0" fontId="11" fillId="0" borderId="58" xfId="62" applyFont="1" applyBorder="1" applyAlignment="1">
      <alignment horizontal="center" vertical="center" wrapText="1"/>
    </xf>
    <xf numFmtId="49" fontId="11" fillId="0" borderId="58" xfId="62" applyNumberFormat="1" applyFont="1" applyBorder="1" applyAlignment="1">
      <alignment horizontal="center" vertical="center"/>
    </xf>
    <xf numFmtId="49" fontId="11" fillId="0" borderId="58" xfId="62" applyNumberFormat="1" applyFont="1" applyBorder="1" applyAlignment="1">
      <alignment horizontal="center" vertical="center" wrapText="1"/>
    </xf>
    <xf numFmtId="0" fontId="11" fillId="0" borderId="58" xfId="62" applyFont="1" applyFill="1" applyBorder="1" applyAlignment="1">
      <alignment horizontal="center" vertical="center"/>
    </xf>
    <xf numFmtId="49" fontId="11" fillId="0" borderId="58" xfId="62" applyNumberFormat="1" applyFont="1" applyFill="1" applyBorder="1" applyAlignment="1">
      <alignment horizontal="center" vertical="center"/>
    </xf>
    <xf numFmtId="49" fontId="11" fillId="0" borderId="58" xfId="62" applyNumberFormat="1" applyFont="1" applyFill="1" applyBorder="1" applyAlignment="1">
      <alignment horizontal="center" vertical="center" wrapText="1"/>
    </xf>
    <xf numFmtId="0" fontId="11" fillId="0" borderId="58" xfId="62" applyNumberFormat="1" applyFont="1" applyFill="1" applyBorder="1" applyAlignment="1">
      <alignment horizontal="center" vertical="center" wrapText="1"/>
    </xf>
    <xf numFmtId="168" fontId="11" fillId="0" borderId="58" xfId="62" applyNumberFormat="1" applyFont="1" applyFill="1" applyBorder="1" applyAlignment="1">
      <alignment horizontal="center" vertical="center"/>
    </xf>
    <xf numFmtId="0" fontId="11" fillId="0" borderId="0" xfId="62" applyFont="1" applyFill="1" applyAlignment="1">
      <alignment horizontal="left"/>
    </xf>
    <xf numFmtId="0" fontId="11" fillId="0" borderId="60" xfId="62" applyFont="1" applyFill="1" applyBorder="1" applyAlignment="1">
      <alignment horizontal="center" vertical="center"/>
    </xf>
    <xf numFmtId="0" fontId="11" fillId="0" borderId="60" xfId="62" applyFont="1" applyFill="1" applyBorder="1" applyAlignment="1">
      <alignment horizontal="center" vertical="center" wrapText="1"/>
    </xf>
    <xf numFmtId="49" fontId="11" fillId="0" borderId="60" xfId="62" applyNumberFormat="1" applyFont="1" applyFill="1" applyBorder="1" applyAlignment="1">
      <alignment horizontal="center" vertical="center"/>
    </xf>
    <xf numFmtId="49" fontId="11" fillId="0" borderId="60" xfId="62" applyNumberFormat="1" applyFont="1" applyFill="1" applyBorder="1" applyAlignment="1">
      <alignment horizontal="center" vertical="center" wrapText="1"/>
    </xf>
    <xf numFmtId="0" fontId="11" fillId="0" borderId="60" xfId="62" applyNumberFormat="1" applyFont="1" applyFill="1" applyBorder="1" applyAlignment="1">
      <alignment horizontal="center" vertical="center" wrapText="1"/>
    </xf>
    <xf numFmtId="168" fontId="11" fillId="0" borderId="60" xfId="62" applyNumberFormat="1" applyFont="1" applyFill="1" applyBorder="1" applyAlignment="1">
      <alignment horizontal="center" vertical="center"/>
    </xf>
    <xf numFmtId="0" fontId="11" fillId="0" borderId="60" xfId="62" applyNumberFormat="1" applyFont="1" applyFill="1" applyBorder="1" applyAlignment="1">
      <alignment horizontal="center" vertical="center"/>
    </xf>
    <xf numFmtId="0" fontId="11" fillId="0" borderId="2" xfId="62" applyFont="1" applyFill="1" applyBorder="1" applyAlignment="1">
      <alignment horizontal="center" vertical="center" wrapText="1"/>
    </xf>
    <xf numFmtId="0" fontId="11" fillId="30" borderId="60" xfId="1" applyFont="1" applyFill="1" applyBorder="1" applyAlignment="1">
      <alignment vertical="center" wrapText="1"/>
    </xf>
    <xf numFmtId="2" fontId="7" fillId="0" borderId="60" xfId="1" applyNumberFormat="1" applyFont="1" applyFill="1" applyBorder="1" applyAlignment="1">
      <alignment horizontal="left" vertical="center" wrapText="1"/>
    </xf>
    <xf numFmtId="0" fontId="7" fillId="0" borderId="60" xfId="1" applyFont="1" applyFill="1" applyBorder="1" applyAlignment="1">
      <alignment vertical="center" wrapText="1"/>
    </xf>
    <xf numFmtId="0" fontId="11" fillId="0" borderId="60" xfId="2" applyFont="1" applyFill="1" applyBorder="1" applyAlignment="1">
      <alignment horizontal="center" vertical="center"/>
    </xf>
    <xf numFmtId="14" fontId="11" fillId="0" borderId="60" xfId="2" applyNumberFormat="1" applyFont="1" applyBorder="1" applyAlignment="1">
      <alignment horizontal="center" vertical="center" wrapText="1"/>
    </xf>
    <xf numFmtId="14" fontId="11" fillId="0" borderId="60" xfId="2" applyNumberFormat="1" applyFont="1" applyFill="1" applyBorder="1" applyAlignment="1">
      <alignment horizontal="center" vertical="center"/>
    </xf>
    <xf numFmtId="14" fontId="11" fillId="0" borderId="60"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5" fillId="0" borderId="0" xfId="1" applyFont="1" applyFill="1" applyAlignment="1">
      <alignment horizontal="center" vertical="center"/>
    </xf>
    <xf numFmtId="0" fontId="39" fillId="0" borderId="1" xfId="1" applyFont="1" applyBorder="1" applyAlignment="1">
      <alignment horizontal="center" vertical="center" wrapText="1"/>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9"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59"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9" xfId="67" applyFont="1" applyFill="1" applyBorder="1" applyAlignment="1">
      <alignment horizontal="center" vertical="center" wrapText="1"/>
    </xf>
    <xf numFmtId="0" fontId="59" fillId="0" borderId="50" xfId="67" applyFont="1" applyFill="1" applyBorder="1" applyAlignment="1">
      <alignment horizontal="center" vertical="center" wrapText="1"/>
    </xf>
    <xf numFmtId="0" fontId="59" fillId="0" borderId="54" xfId="67" applyFont="1" applyFill="1" applyBorder="1" applyAlignment="1">
      <alignment horizontal="center" vertical="center" wrapText="1"/>
    </xf>
    <xf numFmtId="4" fontId="59" fillId="0" borderId="49" xfId="67" applyNumberFormat="1" applyFont="1" applyFill="1" applyBorder="1" applyAlignment="1">
      <alignment horizontal="center" vertical="center"/>
    </xf>
    <xf numFmtId="4" fontId="59"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59" fillId="28" borderId="0" xfId="0" applyFont="1" applyFill="1" applyAlignment="1">
      <alignment horizontal="center" vertical="center" wrapText="1"/>
    </xf>
    <xf numFmtId="3" fontId="59" fillId="0" borderId="49" xfId="67" applyNumberFormat="1" applyFont="1" applyFill="1" applyBorder="1" applyAlignment="1">
      <alignment horizontal="center" vertical="center"/>
    </xf>
    <xf numFmtId="3" fontId="59" fillId="0" borderId="54" xfId="67" applyNumberFormat="1" applyFont="1" applyFill="1" applyBorder="1" applyAlignment="1">
      <alignment horizontal="center" vertical="center"/>
    </xf>
    <xf numFmtId="0" fontId="59" fillId="0" borderId="49" xfId="67" applyFont="1" applyFill="1" applyBorder="1" applyAlignment="1">
      <alignment horizontal="center" vertical="center"/>
    </xf>
    <xf numFmtId="0" fontId="59" fillId="0" borderId="50" xfId="67" applyFont="1" applyFill="1" applyBorder="1" applyAlignment="1">
      <alignment horizontal="center" vertical="center"/>
    </xf>
    <xf numFmtId="0" fontId="59" fillId="0" borderId="54"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49" xfId="62" applyBorder="1" applyAlignment="1">
      <alignment horizontal="center" vertical="center" wrapText="1"/>
    </xf>
    <xf numFmtId="0" fontId="44" fillId="0" borderId="54"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7" xfId="2" applyFont="1" applyFill="1" applyBorder="1" applyAlignment="1">
      <alignment horizontal="center" vertical="center"/>
    </xf>
    <xf numFmtId="0" fontId="42" fillId="0" borderId="47"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7" xfId="2" applyFont="1" applyBorder="1" applyAlignment="1">
      <alignment horizontal="center" vertical="center"/>
    </xf>
    <xf numFmtId="0" fontId="39" fillId="0" borderId="4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56" fillId="0" borderId="0" xfId="1" applyFont="1" applyAlignment="1">
      <alignment horizontal="center" vertical="center"/>
    </xf>
    <xf numFmtId="0" fontId="11" fillId="0" borderId="0" xfId="1" applyFont="1" applyAlignment="1">
      <alignment horizontal="center" vertical="center"/>
    </xf>
    <xf numFmtId="0" fontId="39" fillId="0" borderId="9" xfId="52" applyFont="1" applyFill="1" applyBorder="1" applyAlignment="1">
      <alignment horizontal="center" vertical="center" wrapText="1"/>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42" fillId="0" borderId="49" xfId="52" applyFont="1" applyFill="1" applyBorder="1" applyAlignment="1">
      <alignment horizontal="center" vertical="center"/>
    </xf>
    <xf numFmtId="0" fontId="42" fillId="0" borderId="50" xfId="52" applyFont="1" applyFill="1" applyBorder="1" applyAlignment="1">
      <alignment horizontal="center" vertical="center"/>
    </xf>
    <xf numFmtId="0" fontId="39" fillId="0" borderId="49" xfId="52" applyFont="1" applyFill="1" applyBorder="1" applyAlignment="1">
      <alignment horizontal="center" vertical="center"/>
    </xf>
    <xf numFmtId="0" fontId="39" fillId="0" borderId="50" xfId="52" applyFont="1" applyFill="1" applyBorder="1" applyAlignment="1">
      <alignment horizontal="center" vertical="center"/>
    </xf>
    <xf numFmtId="0" fontId="5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9" fillId="0" borderId="47"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оцентный 2" xfId="64" xr:uid="{00000000-0005-0000-0000-000041000000}"/>
    <cellStyle name="Процентный 3" xfId="65" xr:uid="{00000000-0005-0000-0000-000042000000}"/>
    <cellStyle name="Процентный 4" xfId="68" xr:uid="{00000000-0005-0000-0000-000043000000}"/>
    <cellStyle name="Связанная ячейка 2" xfId="56" xr:uid="{00000000-0005-0000-0000-000044000000}"/>
    <cellStyle name="Стиль 1" xfId="66" xr:uid="{00000000-0005-0000-0000-000045000000}"/>
    <cellStyle name="Стиль 1 2" xfId="75" xr:uid="{00000000-0005-0000-0000-000046000000}"/>
    <cellStyle name="Текст предупреждения 2" xfId="57" xr:uid="{00000000-0005-0000-0000-000047000000}"/>
    <cellStyle name="Финансовый 2" xfId="58" xr:uid="{00000000-0005-0000-0000-000048000000}"/>
    <cellStyle name="Финансовый 2 2" xfId="72" xr:uid="{00000000-0005-0000-0000-000049000000}"/>
    <cellStyle name="Финансовый 2 2 2 2 2" xfId="59" xr:uid="{00000000-0005-0000-0000-00004A000000}"/>
    <cellStyle name="Финансовый 2 3" xfId="70" xr:uid="{00000000-0005-0000-0000-00004B000000}"/>
    <cellStyle name="Финансовый 2 4" xfId="79" xr:uid="{00000000-0005-0000-0000-00004C000000}"/>
    <cellStyle name="Финансовый 3" xfId="60" xr:uid="{00000000-0005-0000-0000-00004D000000}"/>
    <cellStyle name="Финансовый 4" xfId="73" xr:uid="{00000000-0005-0000-0000-00004E000000}"/>
    <cellStyle name="Хороший 2" xfId="61" xr:uid="{00000000-0005-0000-0000-00004F000000}"/>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624570712"/>
        <c:axId val="624570320"/>
      </c:lineChart>
      <c:catAx>
        <c:axId val="624570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4570320"/>
        <c:crosses val="autoZero"/>
        <c:auto val="1"/>
        <c:lblAlgn val="ctr"/>
        <c:lblOffset val="100"/>
        <c:noMultiLvlLbl val="0"/>
      </c:catAx>
      <c:valAx>
        <c:axId val="6245703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457071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624575024"/>
        <c:axId val="596358752"/>
      </c:lineChart>
      <c:catAx>
        <c:axId val="624575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6358752"/>
        <c:crosses val="autoZero"/>
        <c:auto val="1"/>
        <c:lblAlgn val="ctr"/>
        <c:lblOffset val="100"/>
        <c:noMultiLvlLbl val="0"/>
      </c:catAx>
      <c:valAx>
        <c:axId val="5963587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45750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558670312"/>
        <c:axId val="625185544"/>
      </c:lineChart>
      <c:catAx>
        <c:axId val="558670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185544"/>
        <c:crosses val="autoZero"/>
        <c:auto val="1"/>
        <c:lblAlgn val="ctr"/>
        <c:lblOffset val="100"/>
        <c:noMultiLvlLbl val="0"/>
      </c:catAx>
      <c:valAx>
        <c:axId val="6251855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58670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625186328"/>
        <c:axId val="625186720"/>
      </c:lineChart>
      <c:catAx>
        <c:axId val="6251863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186720"/>
        <c:crosses val="autoZero"/>
        <c:auto val="1"/>
        <c:lblAlgn val="ctr"/>
        <c:lblOffset val="100"/>
        <c:noMultiLvlLbl val="0"/>
      </c:catAx>
      <c:valAx>
        <c:axId val="6251867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51863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625187504"/>
        <c:axId val="625187896"/>
      </c:lineChart>
      <c:catAx>
        <c:axId val="625187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187896"/>
        <c:crosses val="autoZero"/>
        <c:auto val="1"/>
        <c:lblAlgn val="ctr"/>
        <c:lblOffset val="100"/>
        <c:noMultiLvlLbl val="0"/>
      </c:catAx>
      <c:valAx>
        <c:axId val="6251878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518750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625188680"/>
        <c:axId val="625189072"/>
      </c:lineChart>
      <c:catAx>
        <c:axId val="625188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189072"/>
        <c:crosses val="autoZero"/>
        <c:auto val="1"/>
        <c:lblAlgn val="ctr"/>
        <c:lblOffset val="100"/>
        <c:noMultiLvlLbl val="0"/>
      </c:catAx>
      <c:valAx>
        <c:axId val="6251890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51886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625189856"/>
        <c:axId val="625190248"/>
      </c:lineChart>
      <c:catAx>
        <c:axId val="625189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190248"/>
        <c:crosses val="autoZero"/>
        <c:auto val="1"/>
        <c:lblAlgn val="ctr"/>
        <c:lblOffset val="100"/>
        <c:noMultiLvlLbl val="0"/>
      </c:catAx>
      <c:valAx>
        <c:axId val="625190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51898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625191032"/>
        <c:axId val="625191424"/>
      </c:lineChart>
      <c:catAx>
        <c:axId val="625191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191424"/>
        <c:crosses val="autoZero"/>
        <c:auto val="1"/>
        <c:lblAlgn val="ctr"/>
        <c:lblOffset val="100"/>
        <c:noMultiLvlLbl val="0"/>
      </c:catAx>
      <c:valAx>
        <c:axId val="625191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5191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71CB-4ADC-A7D1-4D9F54BCECE5}"/>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71CB-4ADC-A7D1-4D9F54BCECE5}"/>
            </c:ext>
          </c:extLst>
        </c:ser>
        <c:dLbls>
          <c:showLegendKey val="0"/>
          <c:showVal val="0"/>
          <c:showCatName val="0"/>
          <c:showSerName val="0"/>
          <c:showPercent val="0"/>
          <c:showBubbleSize val="0"/>
        </c:dLbls>
        <c:smooth val="0"/>
        <c:axId val="625192208"/>
        <c:axId val="625192600"/>
      </c:lineChart>
      <c:catAx>
        <c:axId val="6251922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5192600"/>
        <c:crosses val="autoZero"/>
        <c:auto val="1"/>
        <c:lblAlgn val="ctr"/>
        <c:lblOffset val="100"/>
        <c:noMultiLvlLbl val="0"/>
      </c:catAx>
      <c:valAx>
        <c:axId val="6251926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51922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0" name="Диаграмма 9">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6"/>
  <sheetViews>
    <sheetView view="pageBreakPreview" zoomScale="85" zoomScaleSheetLayoutView="85" workbookViewId="0">
      <selection activeCell="C40" sqref="C40"/>
    </sheetView>
  </sheetViews>
  <sheetFormatPr defaultColWidth="9.109375" defaultRowHeight="14.4" x14ac:dyDescent="0.3"/>
  <cols>
    <col min="1" max="1" width="6.109375" style="1" customWidth="1"/>
    <col min="2" max="2" width="53.5546875" style="1" customWidth="1"/>
    <col min="3" max="3" width="91.441406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1" s="12" customFormat="1" ht="18.75" customHeight="1" x14ac:dyDescent="0.25">
      <c r="A1" s="18"/>
      <c r="C1" s="38" t="s">
        <v>65</v>
      </c>
      <c r="E1" s="16"/>
      <c r="F1" s="16"/>
    </row>
    <row r="2" spans="1:21" s="12" customFormat="1" ht="18.75" customHeight="1" x14ac:dyDescent="0.35">
      <c r="A2" s="18"/>
      <c r="C2" s="15" t="s">
        <v>7</v>
      </c>
      <c r="E2" s="16"/>
      <c r="F2" s="16"/>
    </row>
    <row r="3" spans="1:21" s="12" customFormat="1" ht="18" x14ac:dyDescent="0.35">
      <c r="A3" s="17"/>
      <c r="C3" s="15" t="s">
        <v>64</v>
      </c>
      <c r="E3" s="16"/>
      <c r="F3" s="16"/>
    </row>
    <row r="4" spans="1:21" s="12" customFormat="1" ht="18" x14ac:dyDescent="0.35">
      <c r="A4" s="17"/>
      <c r="E4" s="16"/>
      <c r="F4" s="16"/>
      <c r="G4" s="15"/>
    </row>
    <row r="5" spans="1:21" s="12" customFormat="1" ht="15.6" x14ac:dyDescent="0.3">
      <c r="A5" s="401" t="s">
        <v>600</v>
      </c>
      <c r="B5" s="401"/>
      <c r="C5" s="401"/>
      <c r="D5" s="114"/>
      <c r="E5" s="114"/>
      <c r="F5" s="114"/>
      <c r="G5" s="114"/>
      <c r="H5" s="114"/>
      <c r="I5" s="114"/>
    </row>
    <row r="6" spans="1:21" s="12" customFormat="1" ht="18" x14ac:dyDescent="0.35">
      <c r="A6" s="17"/>
      <c r="E6" s="16"/>
      <c r="F6" s="16"/>
      <c r="G6" s="15"/>
    </row>
    <row r="7" spans="1:21" s="12" customFormat="1" ht="17.399999999999999" x14ac:dyDescent="0.25">
      <c r="A7" s="405" t="s">
        <v>6</v>
      </c>
      <c r="B7" s="405"/>
      <c r="C7" s="405"/>
      <c r="D7" s="13"/>
      <c r="E7" s="13"/>
      <c r="F7" s="13"/>
      <c r="G7" s="13"/>
      <c r="H7" s="13"/>
      <c r="I7" s="13"/>
      <c r="J7" s="13"/>
      <c r="K7" s="13"/>
      <c r="L7" s="13"/>
      <c r="M7" s="13"/>
      <c r="N7" s="13"/>
      <c r="O7" s="13"/>
      <c r="P7" s="13"/>
      <c r="Q7" s="13"/>
      <c r="R7" s="13"/>
      <c r="S7" s="13"/>
      <c r="T7" s="13"/>
      <c r="U7" s="13"/>
    </row>
    <row r="8" spans="1:21" s="12" customFormat="1" ht="17.399999999999999" x14ac:dyDescent="0.25">
      <c r="A8" s="14"/>
      <c r="B8" s="14"/>
      <c r="C8" s="14"/>
      <c r="D8" s="14"/>
      <c r="E8" s="14"/>
      <c r="F8" s="14"/>
      <c r="G8" s="14"/>
      <c r="H8" s="13"/>
      <c r="I8" s="13"/>
      <c r="J8" s="13"/>
      <c r="K8" s="13"/>
      <c r="L8" s="13"/>
      <c r="M8" s="13"/>
      <c r="N8" s="13"/>
      <c r="O8" s="13"/>
      <c r="P8" s="13"/>
      <c r="Q8" s="13"/>
      <c r="R8" s="13"/>
      <c r="S8" s="13"/>
      <c r="T8" s="13"/>
      <c r="U8" s="13"/>
    </row>
    <row r="9" spans="1:21" s="12" customFormat="1" ht="17.399999999999999" x14ac:dyDescent="0.25">
      <c r="A9" s="406" t="s">
        <v>586</v>
      </c>
      <c r="B9" s="406"/>
      <c r="C9" s="406"/>
      <c r="D9" s="8"/>
      <c r="E9" s="8"/>
      <c r="F9" s="8"/>
      <c r="G9" s="8"/>
      <c r="H9" s="13"/>
      <c r="I9" s="13"/>
      <c r="J9" s="13"/>
      <c r="K9" s="13"/>
      <c r="L9" s="13"/>
      <c r="M9" s="13"/>
      <c r="N9" s="13"/>
      <c r="O9" s="13"/>
      <c r="P9" s="13"/>
      <c r="Q9" s="13"/>
      <c r="R9" s="13"/>
      <c r="S9" s="13"/>
      <c r="T9" s="13"/>
      <c r="U9" s="13"/>
    </row>
    <row r="10" spans="1:21" s="12" customFormat="1" ht="17.399999999999999" x14ac:dyDescent="0.25">
      <c r="A10" s="402" t="s">
        <v>5</v>
      </c>
      <c r="B10" s="402"/>
      <c r="C10" s="402"/>
      <c r="D10" s="6"/>
      <c r="E10" s="6"/>
      <c r="F10" s="6"/>
      <c r="G10" s="6"/>
      <c r="H10" s="13"/>
      <c r="I10" s="13"/>
      <c r="J10" s="13"/>
      <c r="K10" s="13"/>
      <c r="L10" s="13"/>
      <c r="M10" s="13"/>
      <c r="N10" s="13"/>
      <c r="O10" s="13"/>
      <c r="P10" s="13"/>
      <c r="Q10" s="13"/>
      <c r="R10" s="13"/>
      <c r="S10" s="13"/>
      <c r="T10" s="13"/>
      <c r="U10" s="13"/>
    </row>
    <row r="11" spans="1:21" s="12" customFormat="1" ht="17.399999999999999" x14ac:dyDescent="0.25">
      <c r="A11" s="14"/>
      <c r="B11" s="14"/>
      <c r="C11" s="14"/>
      <c r="D11" s="14"/>
      <c r="E11" s="14"/>
      <c r="F11" s="14"/>
      <c r="G11" s="14"/>
      <c r="H11" s="13"/>
      <c r="I11" s="13"/>
      <c r="J11" s="13"/>
      <c r="K11" s="13"/>
      <c r="L11" s="13"/>
      <c r="M11" s="13"/>
      <c r="N11" s="13"/>
      <c r="O11" s="13"/>
      <c r="P11" s="13"/>
      <c r="Q11" s="13"/>
      <c r="R11" s="13"/>
      <c r="S11" s="13"/>
      <c r="T11" s="13"/>
      <c r="U11" s="13"/>
    </row>
    <row r="12" spans="1:21" s="12" customFormat="1" ht="17.399999999999999" x14ac:dyDescent="0.25">
      <c r="A12" s="404" t="s">
        <v>578</v>
      </c>
      <c r="B12" s="404"/>
      <c r="C12" s="404"/>
      <c r="D12" s="8"/>
      <c r="E12" s="8"/>
      <c r="F12" s="8"/>
      <c r="G12" s="8"/>
      <c r="H12" s="13"/>
      <c r="I12" s="13"/>
      <c r="J12" s="13"/>
      <c r="K12" s="13"/>
      <c r="L12" s="13"/>
      <c r="M12" s="13"/>
      <c r="N12" s="13"/>
      <c r="O12" s="13"/>
      <c r="P12" s="13"/>
      <c r="Q12" s="13"/>
      <c r="R12" s="13"/>
      <c r="S12" s="13"/>
      <c r="T12" s="13"/>
      <c r="U12" s="13"/>
    </row>
    <row r="13" spans="1:21" s="12" customFormat="1" ht="17.399999999999999" x14ac:dyDescent="0.25">
      <c r="A13" s="402" t="s">
        <v>4</v>
      </c>
      <c r="B13" s="402"/>
      <c r="C13" s="402"/>
      <c r="D13" s="6"/>
      <c r="E13" s="6"/>
      <c r="F13" s="6"/>
      <c r="G13" s="6"/>
      <c r="H13" s="13"/>
      <c r="I13" s="13"/>
      <c r="J13" s="13"/>
      <c r="K13" s="13"/>
      <c r="L13" s="13"/>
      <c r="M13" s="13"/>
      <c r="N13" s="13"/>
      <c r="O13" s="13"/>
      <c r="P13" s="13"/>
      <c r="Q13" s="13"/>
      <c r="R13" s="13"/>
      <c r="S13" s="13"/>
      <c r="T13" s="13"/>
      <c r="U13" s="13"/>
    </row>
    <row r="14" spans="1:21"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row>
    <row r="15" spans="1:21" s="3" customFormat="1" ht="110.25" customHeight="1" x14ac:dyDescent="0.25">
      <c r="A15" s="403" t="s">
        <v>601</v>
      </c>
      <c r="B15" s="403"/>
      <c r="C15" s="403"/>
      <c r="D15" s="8"/>
      <c r="E15" s="8"/>
      <c r="F15" s="8"/>
      <c r="G15" s="8"/>
      <c r="H15" s="8"/>
      <c r="I15" s="8"/>
      <c r="J15" s="8"/>
      <c r="K15" s="8"/>
      <c r="L15" s="8"/>
      <c r="M15" s="8"/>
      <c r="N15" s="8"/>
      <c r="O15" s="8"/>
      <c r="P15" s="8"/>
      <c r="Q15" s="8"/>
      <c r="R15" s="8"/>
      <c r="S15" s="8"/>
      <c r="T15" s="8"/>
      <c r="U15" s="8"/>
    </row>
    <row r="16" spans="1:21" s="3" customFormat="1" ht="15" customHeight="1" x14ac:dyDescent="0.25">
      <c r="A16" s="402" t="s">
        <v>3</v>
      </c>
      <c r="B16" s="402"/>
      <c r="C16" s="402"/>
      <c r="D16" s="6"/>
      <c r="E16" s="6"/>
      <c r="F16" s="6"/>
      <c r="G16" s="6"/>
      <c r="H16" s="6"/>
      <c r="I16" s="6"/>
      <c r="J16" s="6"/>
      <c r="K16" s="6"/>
      <c r="L16" s="6"/>
      <c r="M16" s="6"/>
      <c r="N16" s="6"/>
      <c r="O16" s="6"/>
      <c r="P16" s="6"/>
      <c r="Q16" s="6"/>
      <c r="R16" s="6"/>
      <c r="S16" s="6"/>
      <c r="T16" s="6"/>
      <c r="U16" s="6"/>
    </row>
    <row r="17" spans="1:21" s="3" customFormat="1" ht="15" customHeight="1" x14ac:dyDescent="0.25">
      <c r="A17" s="4"/>
      <c r="B17" s="4"/>
      <c r="C17" s="4"/>
      <c r="D17" s="4"/>
      <c r="E17" s="4"/>
      <c r="F17" s="4"/>
      <c r="G17" s="4"/>
      <c r="H17" s="4"/>
      <c r="I17" s="4"/>
      <c r="J17" s="4"/>
      <c r="K17" s="4"/>
      <c r="L17" s="4"/>
      <c r="M17" s="4"/>
      <c r="N17" s="4"/>
      <c r="O17" s="4"/>
      <c r="P17" s="4"/>
      <c r="Q17" s="4"/>
      <c r="R17" s="4"/>
    </row>
    <row r="18" spans="1:21" s="3" customFormat="1" ht="15" customHeight="1" x14ac:dyDescent="0.25">
      <c r="A18" s="403" t="s">
        <v>407</v>
      </c>
      <c r="B18" s="404"/>
      <c r="C18" s="404"/>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5" t="s">
        <v>2</v>
      </c>
      <c r="B20" s="37" t="s">
        <v>63</v>
      </c>
      <c r="C20" s="36"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5">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9" customHeight="1" x14ac:dyDescent="0.25">
      <c r="A22" s="272" t="s">
        <v>61</v>
      </c>
      <c r="B22" s="40" t="s">
        <v>285</v>
      </c>
      <c r="C22" s="369" t="s">
        <v>603</v>
      </c>
      <c r="D22" s="29"/>
      <c r="E22" s="29"/>
      <c r="F22" s="29"/>
      <c r="G22" s="29"/>
      <c r="H22" s="28"/>
      <c r="I22" s="28"/>
      <c r="J22" s="28"/>
      <c r="K22" s="28"/>
      <c r="L22" s="28"/>
      <c r="M22" s="28"/>
      <c r="N22" s="28"/>
      <c r="O22" s="28"/>
      <c r="P22" s="28"/>
      <c r="Q22" s="28"/>
      <c r="R22" s="28"/>
      <c r="S22" s="27"/>
      <c r="T22" s="27"/>
      <c r="U22" s="27"/>
    </row>
    <row r="23" spans="1:21" s="3" customFormat="1" ht="93.6" x14ac:dyDescent="0.25">
      <c r="A23" s="282" t="s">
        <v>60</v>
      </c>
      <c r="B23" s="283" t="s">
        <v>503</v>
      </c>
      <c r="C23" s="369" t="s">
        <v>602</v>
      </c>
      <c r="D23" s="29"/>
      <c r="E23" s="29"/>
      <c r="F23" s="29"/>
      <c r="G23" s="29"/>
      <c r="H23" s="28"/>
      <c r="I23" s="28"/>
      <c r="J23" s="28"/>
      <c r="K23" s="28"/>
      <c r="L23" s="28"/>
      <c r="M23" s="28"/>
      <c r="N23" s="28"/>
      <c r="O23" s="28"/>
      <c r="P23" s="28"/>
      <c r="Q23" s="28"/>
      <c r="R23" s="28"/>
      <c r="S23" s="27"/>
      <c r="T23" s="27"/>
      <c r="U23" s="27"/>
    </row>
    <row r="24" spans="1:21" s="3" customFormat="1" ht="22.5" customHeight="1" x14ac:dyDescent="0.25">
      <c r="A24" s="398"/>
      <c r="B24" s="399"/>
      <c r="C24" s="400"/>
      <c r="D24" s="29"/>
      <c r="E24" s="29"/>
      <c r="F24" s="29"/>
      <c r="G24" s="29"/>
      <c r="H24" s="28"/>
      <c r="I24" s="28"/>
      <c r="J24" s="28"/>
      <c r="K24" s="28"/>
      <c r="L24" s="28"/>
      <c r="M24" s="28"/>
      <c r="N24" s="28"/>
      <c r="O24" s="28"/>
      <c r="P24" s="28"/>
      <c r="Q24" s="28"/>
      <c r="R24" s="28"/>
      <c r="S24" s="27"/>
      <c r="T24" s="27"/>
      <c r="U24" s="27"/>
    </row>
    <row r="25" spans="1:21" s="31" customFormat="1" ht="58.5" customHeight="1" x14ac:dyDescent="0.25">
      <c r="A25" s="24" t="s">
        <v>59</v>
      </c>
      <c r="B25" s="111" t="s">
        <v>356</v>
      </c>
      <c r="C25" s="35" t="s">
        <v>456</v>
      </c>
      <c r="D25" s="34"/>
      <c r="E25" s="34"/>
      <c r="F25" s="34"/>
      <c r="G25" s="33"/>
      <c r="H25" s="33"/>
      <c r="I25" s="33"/>
      <c r="J25" s="33"/>
      <c r="K25" s="33"/>
      <c r="L25" s="33"/>
      <c r="M25" s="33"/>
      <c r="N25" s="33"/>
      <c r="O25" s="33"/>
      <c r="P25" s="33"/>
      <c r="Q25" s="33"/>
      <c r="R25" s="32"/>
      <c r="S25" s="32"/>
      <c r="T25" s="32"/>
      <c r="U25" s="32"/>
    </row>
    <row r="26" spans="1:21" s="31" customFormat="1" ht="42.75" customHeight="1" x14ac:dyDescent="0.25">
      <c r="A26" s="24" t="s">
        <v>58</v>
      </c>
      <c r="B26" s="111" t="s">
        <v>71</v>
      </c>
      <c r="C26" s="35" t="s">
        <v>424</v>
      </c>
      <c r="D26" s="34"/>
      <c r="E26" s="34"/>
      <c r="F26" s="34"/>
      <c r="G26" s="33"/>
      <c r="H26" s="33"/>
      <c r="I26" s="33"/>
      <c r="J26" s="33"/>
      <c r="K26" s="33"/>
      <c r="L26" s="33"/>
      <c r="M26" s="33"/>
      <c r="N26" s="33"/>
      <c r="O26" s="33"/>
      <c r="P26" s="33"/>
      <c r="Q26" s="33"/>
      <c r="R26" s="32"/>
      <c r="S26" s="32"/>
      <c r="T26" s="32"/>
      <c r="U26" s="32"/>
    </row>
    <row r="27" spans="1:21" s="31" customFormat="1" ht="51.75" customHeight="1" x14ac:dyDescent="0.25">
      <c r="A27" s="24" t="s">
        <v>56</v>
      </c>
      <c r="B27" s="111" t="s">
        <v>70</v>
      </c>
      <c r="C27" s="271" t="s">
        <v>579</v>
      </c>
      <c r="D27" s="34"/>
      <c r="E27" s="34"/>
      <c r="F27" s="34"/>
      <c r="G27" s="33"/>
      <c r="H27" s="33"/>
      <c r="I27" s="33"/>
      <c r="J27" s="33"/>
      <c r="K27" s="33"/>
      <c r="L27" s="33"/>
      <c r="M27" s="33"/>
      <c r="N27" s="33"/>
      <c r="O27" s="33"/>
      <c r="P27" s="33"/>
      <c r="Q27" s="33"/>
      <c r="R27" s="32"/>
      <c r="S27" s="32"/>
      <c r="T27" s="32"/>
      <c r="U27" s="32"/>
    </row>
    <row r="28" spans="1:21" s="31" customFormat="1" ht="42.75" customHeight="1" x14ac:dyDescent="0.25">
      <c r="A28" s="24" t="s">
        <v>55</v>
      </c>
      <c r="B28" s="111" t="s">
        <v>357</v>
      </c>
      <c r="C28" s="35" t="s">
        <v>455</v>
      </c>
      <c r="D28" s="34"/>
      <c r="E28" s="34"/>
      <c r="F28" s="34"/>
      <c r="G28" s="33"/>
      <c r="H28" s="33"/>
      <c r="I28" s="33"/>
      <c r="J28" s="33"/>
      <c r="K28" s="33"/>
      <c r="L28" s="33"/>
      <c r="M28" s="33"/>
      <c r="N28" s="33"/>
      <c r="O28" s="33"/>
      <c r="P28" s="33"/>
      <c r="Q28" s="33"/>
      <c r="R28" s="32"/>
      <c r="S28" s="32"/>
      <c r="T28" s="32"/>
      <c r="U28" s="32"/>
    </row>
    <row r="29" spans="1:21" s="31" customFormat="1" ht="51.75" customHeight="1" x14ac:dyDescent="0.25">
      <c r="A29" s="24" t="s">
        <v>53</v>
      </c>
      <c r="B29" s="111" t="s">
        <v>358</v>
      </c>
      <c r="C29" s="35" t="s">
        <v>455</v>
      </c>
      <c r="D29" s="34"/>
      <c r="E29" s="34"/>
      <c r="F29" s="34"/>
      <c r="G29" s="33"/>
      <c r="H29" s="33"/>
      <c r="I29" s="33"/>
      <c r="J29" s="33"/>
      <c r="K29" s="33"/>
      <c r="L29" s="33"/>
      <c r="M29" s="33"/>
      <c r="N29" s="33"/>
      <c r="O29" s="33"/>
      <c r="P29" s="33"/>
      <c r="Q29" s="33"/>
      <c r="R29" s="32"/>
      <c r="S29" s="32"/>
      <c r="T29" s="32"/>
      <c r="U29" s="32"/>
    </row>
    <row r="30" spans="1:21" s="31" customFormat="1" ht="51.75" customHeight="1" x14ac:dyDescent="0.25">
      <c r="A30" s="24" t="s">
        <v>51</v>
      </c>
      <c r="B30" s="111" t="s">
        <v>359</v>
      </c>
      <c r="C30" s="35" t="s">
        <v>455</v>
      </c>
      <c r="D30" s="34"/>
      <c r="E30" s="34"/>
      <c r="F30" s="34"/>
      <c r="G30" s="33"/>
      <c r="H30" s="33"/>
      <c r="I30" s="33"/>
      <c r="J30" s="33"/>
      <c r="K30" s="33"/>
      <c r="L30" s="33"/>
      <c r="M30" s="33"/>
      <c r="N30" s="33"/>
      <c r="O30" s="33"/>
      <c r="P30" s="33"/>
      <c r="Q30" s="33"/>
      <c r="R30" s="32"/>
      <c r="S30" s="32"/>
      <c r="T30" s="32"/>
      <c r="U30" s="32"/>
    </row>
    <row r="31" spans="1:21" s="31" customFormat="1" ht="51.75" customHeight="1" x14ac:dyDescent="0.25">
      <c r="A31" s="24" t="s">
        <v>69</v>
      </c>
      <c r="B31" s="39" t="s">
        <v>360</v>
      </c>
      <c r="C31" s="35" t="s">
        <v>455</v>
      </c>
      <c r="D31" s="34"/>
      <c r="E31" s="34"/>
      <c r="F31" s="34"/>
      <c r="G31" s="33"/>
      <c r="H31" s="33"/>
      <c r="I31" s="33"/>
      <c r="J31" s="33"/>
      <c r="K31" s="33"/>
      <c r="L31" s="33"/>
      <c r="M31" s="33"/>
      <c r="N31" s="33"/>
      <c r="O31" s="33"/>
      <c r="P31" s="33"/>
      <c r="Q31" s="33"/>
      <c r="R31" s="32"/>
      <c r="S31" s="32"/>
      <c r="T31" s="32"/>
      <c r="U31" s="32"/>
    </row>
    <row r="32" spans="1:21" s="31" customFormat="1" ht="51.75" customHeight="1" x14ac:dyDescent="0.25">
      <c r="A32" s="24" t="s">
        <v>67</v>
      </c>
      <c r="B32" s="39" t="s">
        <v>361</v>
      </c>
      <c r="C32" s="35" t="s">
        <v>455</v>
      </c>
      <c r="D32" s="34"/>
      <c r="E32" s="34"/>
      <c r="F32" s="34"/>
      <c r="G32" s="33"/>
      <c r="H32" s="33"/>
      <c r="I32" s="33"/>
      <c r="J32" s="33"/>
      <c r="K32" s="33"/>
      <c r="L32" s="33"/>
      <c r="M32" s="33"/>
      <c r="N32" s="33"/>
      <c r="O32" s="33"/>
      <c r="P32" s="33"/>
      <c r="Q32" s="33"/>
      <c r="R32" s="32"/>
      <c r="S32" s="32"/>
      <c r="T32" s="32"/>
      <c r="U32" s="32"/>
    </row>
    <row r="33" spans="1:21" s="31" customFormat="1" ht="101.25" customHeight="1" x14ac:dyDescent="0.25">
      <c r="A33" s="24" t="s">
        <v>66</v>
      </c>
      <c r="B33" s="39" t="s">
        <v>362</v>
      </c>
      <c r="C33" s="35" t="s">
        <v>507</v>
      </c>
      <c r="D33" s="34"/>
      <c r="E33" s="34"/>
      <c r="F33" s="34"/>
      <c r="G33" s="33"/>
      <c r="H33" s="33"/>
      <c r="I33" s="33"/>
      <c r="J33" s="33"/>
      <c r="K33" s="33"/>
      <c r="L33" s="33"/>
      <c r="M33" s="33"/>
      <c r="N33" s="33"/>
      <c r="O33" s="33"/>
      <c r="P33" s="33"/>
      <c r="Q33" s="33"/>
      <c r="R33" s="32"/>
      <c r="S33" s="32"/>
      <c r="T33" s="32"/>
      <c r="U33" s="32"/>
    </row>
    <row r="34" spans="1:21" ht="111" customHeight="1" x14ac:dyDescent="0.3">
      <c r="A34" s="24" t="s">
        <v>376</v>
      </c>
      <c r="B34" s="39" t="s">
        <v>363</v>
      </c>
      <c r="C34" s="35" t="s">
        <v>455</v>
      </c>
      <c r="D34" s="23"/>
      <c r="E34" s="23"/>
      <c r="F34" s="23"/>
      <c r="G34" s="23"/>
      <c r="H34" s="23"/>
      <c r="I34" s="23"/>
      <c r="J34" s="23"/>
      <c r="K34" s="23"/>
      <c r="L34" s="23"/>
      <c r="M34" s="23"/>
      <c r="N34" s="23"/>
      <c r="O34" s="23"/>
      <c r="P34" s="23"/>
      <c r="Q34" s="23"/>
      <c r="R34" s="23"/>
      <c r="S34" s="23"/>
      <c r="T34" s="23"/>
      <c r="U34" s="23"/>
    </row>
    <row r="35" spans="1:21" ht="58.5" customHeight="1" x14ac:dyDescent="0.3">
      <c r="A35" s="24" t="s">
        <v>366</v>
      </c>
      <c r="B35" s="39" t="s">
        <v>68</v>
      </c>
      <c r="C35" s="35" t="s">
        <v>455</v>
      </c>
      <c r="D35" s="23"/>
      <c r="E35" s="23"/>
      <c r="F35" s="23"/>
      <c r="G35" s="23"/>
      <c r="H35" s="23"/>
      <c r="I35" s="23"/>
      <c r="J35" s="23"/>
      <c r="K35" s="23"/>
      <c r="L35" s="23"/>
      <c r="M35" s="23"/>
      <c r="N35" s="23"/>
      <c r="O35" s="23"/>
      <c r="P35" s="23"/>
      <c r="Q35" s="23"/>
      <c r="R35" s="23"/>
      <c r="S35" s="23"/>
      <c r="T35" s="23"/>
      <c r="U35" s="23"/>
    </row>
    <row r="36" spans="1:21" ht="51.75" customHeight="1" x14ac:dyDescent="0.3">
      <c r="A36" s="24" t="s">
        <v>377</v>
      </c>
      <c r="B36" s="39" t="s">
        <v>364</v>
      </c>
      <c r="C36" s="35" t="s">
        <v>455</v>
      </c>
      <c r="D36" s="23"/>
      <c r="E36" s="23"/>
      <c r="F36" s="23"/>
      <c r="G36" s="23"/>
      <c r="H36" s="23"/>
      <c r="I36" s="23"/>
      <c r="J36" s="23"/>
      <c r="K36" s="23"/>
      <c r="L36" s="23"/>
      <c r="M36" s="23"/>
      <c r="N36" s="23"/>
      <c r="O36" s="23"/>
      <c r="P36" s="23"/>
      <c r="Q36" s="23"/>
      <c r="R36" s="23"/>
      <c r="S36" s="23"/>
      <c r="T36" s="23"/>
      <c r="U36" s="23"/>
    </row>
    <row r="37" spans="1:21" ht="43.5" customHeight="1" x14ac:dyDescent="0.3">
      <c r="A37" s="24" t="s">
        <v>367</v>
      </c>
      <c r="B37" s="39" t="s">
        <v>365</v>
      </c>
      <c r="C37" s="35" t="s">
        <v>604</v>
      </c>
      <c r="D37" s="23"/>
      <c r="E37" s="23"/>
      <c r="F37" s="23"/>
      <c r="G37" s="23"/>
      <c r="H37" s="23"/>
      <c r="I37" s="23"/>
      <c r="J37" s="23"/>
      <c r="K37" s="23"/>
      <c r="L37" s="23"/>
      <c r="M37" s="23"/>
      <c r="N37" s="23"/>
      <c r="O37" s="23"/>
      <c r="P37" s="23"/>
      <c r="Q37" s="23"/>
      <c r="R37" s="23"/>
      <c r="S37" s="23"/>
      <c r="T37" s="23"/>
      <c r="U37" s="23"/>
    </row>
    <row r="38" spans="1:21" ht="43.5" customHeight="1" x14ac:dyDescent="0.3">
      <c r="A38" s="24" t="s">
        <v>378</v>
      </c>
      <c r="B38" s="39" t="s">
        <v>207</v>
      </c>
      <c r="C38" s="35" t="s">
        <v>455</v>
      </c>
      <c r="D38" s="23"/>
      <c r="E38" s="23"/>
      <c r="F38" s="23"/>
      <c r="G38" s="23"/>
      <c r="H38" s="23"/>
      <c r="I38" s="23"/>
      <c r="J38" s="23"/>
      <c r="K38" s="23"/>
      <c r="L38" s="23"/>
      <c r="M38" s="23"/>
      <c r="N38" s="23"/>
      <c r="O38" s="23"/>
      <c r="P38" s="23"/>
      <c r="Q38" s="23"/>
      <c r="R38" s="23"/>
      <c r="S38" s="23"/>
      <c r="T38" s="23"/>
      <c r="U38" s="23"/>
    </row>
    <row r="39" spans="1:21" ht="23.25" customHeight="1" x14ac:dyDescent="0.3">
      <c r="A39" s="398"/>
      <c r="B39" s="399"/>
      <c r="C39" s="400"/>
      <c r="D39" s="23"/>
      <c r="E39" s="23"/>
      <c r="F39" s="23"/>
      <c r="G39" s="23"/>
      <c r="H39" s="23"/>
      <c r="I39" s="23"/>
      <c r="J39" s="23"/>
      <c r="K39" s="23"/>
      <c r="L39" s="23"/>
      <c r="M39" s="23"/>
      <c r="N39" s="23"/>
      <c r="O39" s="23"/>
      <c r="P39" s="23"/>
      <c r="Q39" s="23"/>
      <c r="R39" s="23"/>
      <c r="S39" s="23"/>
      <c r="T39" s="23"/>
      <c r="U39" s="23"/>
    </row>
    <row r="40" spans="1:21" ht="62.4" x14ac:dyDescent="0.3">
      <c r="A40" s="24" t="s">
        <v>368</v>
      </c>
      <c r="B40" s="39" t="s">
        <v>420</v>
      </c>
      <c r="C40" s="370" t="s">
        <v>605</v>
      </c>
      <c r="D40" s="23"/>
      <c r="E40" s="23"/>
      <c r="F40" s="23"/>
      <c r="G40" s="23"/>
      <c r="H40" s="23"/>
      <c r="I40" s="23"/>
      <c r="J40" s="23"/>
      <c r="K40" s="23"/>
      <c r="L40" s="23"/>
      <c r="M40" s="23"/>
      <c r="N40" s="23"/>
      <c r="O40" s="23"/>
      <c r="P40" s="23"/>
      <c r="Q40" s="23"/>
      <c r="R40" s="23"/>
      <c r="S40" s="23"/>
      <c r="T40" s="23"/>
      <c r="U40" s="23"/>
    </row>
    <row r="41" spans="1:21" ht="105.75" customHeight="1" x14ac:dyDescent="0.3">
      <c r="A41" s="24" t="s">
        <v>379</v>
      </c>
      <c r="B41" s="39" t="s">
        <v>402</v>
      </c>
      <c r="C41" s="287" t="s">
        <v>505</v>
      </c>
      <c r="D41" s="23"/>
      <c r="E41" s="23"/>
      <c r="F41" s="23"/>
      <c r="G41" s="23"/>
      <c r="H41" s="23"/>
      <c r="I41" s="23"/>
      <c r="J41" s="23"/>
      <c r="K41" s="23"/>
      <c r="L41" s="23"/>
      <c r="M41" s="23"/>
      <c r="N41" s="23"/>
      <c r="O41" s="23"/>
      <c r="P41" s="23"/>
      <c r="Q41" s="23"/>
      <c r="R41" s="23"/>
      <c r="S41" s="23"/>
      <c r="T41" s="23"/>
      <c r="U41" s="23"/>
    </row>
    <row r="42" spans="1:21" ht="83.25" customHeight="1" x14ac:dyDescent="0.3">
      <c r="A42" s="24" t="s">
        <v>369</v>
      </c>
      <c r="B42" s="39" t="s">
        <v>417</v>
      </c>
      <c r="C42" s="287" t="s">
        <v>505</v>
      </c>
      <c r="D42" s="23"/>
      <c r="E42" s="23"/>
      <c r="F42" s="23"/>
      <c r="G42" s="23"/>
      <c r="H42" s="23"/>
      <c r="I42" s="23"/>
      <c r="J42" s="23"/>
      <c r="K42" s="23"/>
      <c r="L42" s="23"/>
      <c r="M42" s="23"/>
      <c r="N42" s="23"/>
      <c r="O42" s="23"/>
      <c r="P42" s="23"/>
      <c r="Q42" s="23"/>
      <c r="R42" s="23"/>
      <c r="S42" s="23"/>
      <c r="T42" s="23"/>
      <c r="U42" s="23"/>
    </row>
    <row r="43" spans="1:21" ht="186" customHeight="1" x14ac:dyDescent="0.3">
      <c r="A43" s="24" t="s">
        <v>382</v>
      </c>
      <c r="B43" s="39" t="s">
        <v>383</v>
      </c>
      <c r="C43" s="287" t="s">
        <v>456</v>
      </c>
      <c r="D43" s="23"/>
      <c r="E43" s="23"/>
      <c r="F43" s="23"/>
      <c r="G43" s="23"/>
      <c r="H43" s="23"/>
      <c r="I43" s="23"/>
      <c r="J43" s="23"/>
      <c r="K43" s="23"/>
      <c r="L43" s="23"/>
      <c r="M43" s="23"/>
      <c r="N43" s="23"/>
      <c r="O43" s="23"/>
      <c r="P43" s="23"/>
      <c r="Q43" s="23"/>
      <c r="R43" s="23"/>
      <c r="S43" s="23"/>
      <c r="T43" s="23"/>
      <c r="U43" s="23"/>
    </row>
    <row r="44" spans="1:21" ht="111" customHeight="1" x14ac:dyDescent="0.3">
      <c r="A44" s="24" t="s">
        <v>370</v>
      </c>
      <c r="B44" s="39" t="s">
        <v>408</v>
      </c>
      <c r="C44" s="287" t="s">
        <v>456</v>
      </c>
      <c r="D44" s="23"/>
      <c r="E44" s="23"/>
      <c r="F44" s="23"/>
      <c r="G44" s="23"/>
      <c r="H44" s="23"/>
      <c r="I44" s="23"/>
      <c r="J44" s="23"/>
      <c r="K44" s="23"/>
      <c r="L44" s="23"/>
      <c r="M44" s="23"/>
      <c r="N44" s="23"/>
      <c r="O44" s="23"/>
      <c r="P44" s="23"/>
      <c r="Q44" s="23"/>
      <c r="R44" s="23"/>
      <c r="S44" s="23"/>
      <c r="T44" s="23"/>
      <c r="U44" s="23"/>
    </row>
    <row r="45" spans="1:21" ht="120" customHeight="1" x14ac:dyDescent="0.3">
      <c r="A45" s="24" t="s">
        <v>403</v>
      </c>
      <c r="B45" s="39" t="s">
        <v>409</v>
      </c>
      <c r="C45" s="287" t="s">
        <v>456</v>
      </c>
      <c r="D45" s="23"/>
      <c r="E45" s="23"/>
      <c r="F45" s="23"/>
      <c r="G45" s="23"/>
      <c r="H45" s="23"/>
      <c r="I45" s="23"/>
      <c r="J45" s="23"/>
      <c r="K45" s="23"/>
      <c r="L45" s="23"/>
      <c r="M45" s="23"/>
      <c r="N45" s="23"/>
      <c r="O45" s="23"/>
      <c r="P45" s="23"/>
      <c r="Q45" s="23"/>
      <c r="R45" s="23"/>
      <c r="S45" s="23"/>
      <c r="T45" s="23"/>
      <c r="U45" s="23"/>
    </row>
    <row r="46" spans="1:21" ht="101.25" customHeight="1" x14ac:dyDescent="0.3">
      <c r="A46" s="24" t="s">
        <v>371</v>
      </c>
      <c r="B46" s="39" t="s">
        <v>410</v>
      </c>
      <c r="C46" s="287" t="s">
        <v>456</v>
      </c>
      <c r="D46" s="23"/>
      <c r="E46" s="23"/>
      <c r="F46" s="23"/>
      <c r="G46" s="23"/>
      <c r="H46" s="23"/>
      <c r="I46" s="23"/>
      <c r="J46" s="23"/>
      <c r="K46" s="23"/>
      <c r="L46" s="23"/>
      <c r="M46" s="23"/>
      <c r="N46" s="23"/>
      <c r="O46" s="23"/>
      <c r="P46" s="23"/>
      <c r="Q46" s="23"/>
      <c r="R46" s="23"/>
      <c r="S46" s="23"/>
      <c r="T46" s="23"/>
      <c r="U46" s="23"/>
    </row>
    <row r="47" spans="1:21" ht="18.75" customHeight="1" x14ac:dyDescent="0.3">
      <c r="A47" s="398"/>
      <c r="B47" s="399"/>
      <c r="C47" s="400"/>
      <c r="D47" s="23"/>
      <c r="E47" s="23"/>
      <c r="F47" s="23"/>
      <c r="G47" s="23"/>
      <c r="H47" s="23"/>
      <c r="I47" s="23"/>
      <c r="J47" s="23"/>
      <c r="K47" s="23"/>
      <c r="L47" s="23"/>
      <c r="M47" s="23"/>
      <c r="N47" s="23"/>
      <c r="O47" s="23"/>
      <c r="P47" s="23"/>
      <c r="Q47" s="23"/>
      <c r="R47" s="23"/>
      <c r="S47" s="23"/>
      <c r="T47" s="23"/>
      <c r="U47" s="23"/>
    </row>
    <row r="48" spans="1:21" ht="75.75" customHeight="1" x14ac:dyDescent="0.3">
      <c r="A48" s="24" t="s">
        <v>404</v>
      </c>
      <c r="B48" s="39" t="s">
        <v>418</v>
      </c>
      <c r="C48" s="111" t="str">
        <f>CONCATENATE(ROUND('6.2. Паспорт фин осв ввод '!U24,2)," млн.руб.")</f>
        <v>0,98 млн.руб.</v>
      </c>
      <c r="D48" s="23"/>
      <c r="E48" s="23"/>
      <c r="F48" s="23"/>
      <c r="G48" s="23"/>
      <c r="H48" s="23"/>
      <c r="I48" s="23"/>
      <c r="J48" s="23"/>
      <c r="K48" s="23"/>
      <c r="L48" s="23"/>
      <c r="M48" s="23"/>
      <c r="N48" s="23"/>
      <c r="O48" s="23"/>
      <c r="P48" s="23"/>
      <c r="Q48" s="23"/>
      <c r="R48" s="23"/>
      <c r="S48" s="23"/>
      <c r="T48" s="23"/>
      <c r="U48" s="23"/>
    </row>
    <row r="49" spans="1:21" ht="71.25" customHeight="1" x14ac:dyDescent="0.3">
      <c r="A49" s="24" t="s">
        <v>372</v>
      </c>
      <c r="B49" s="39" t="s">
        <v>419</v>
      </c>
      <c r="C49" s="111" t="str">
        <f>CONCATENATE(ROUND('6.2. Паспорт фин осв ввод '!U30,2)," млн.руб.")</f>
        <v>0,82 млн.руб.</v>
      </c>
      <c r="D49" s="23"/>
      <c r="E49" s="23"/>
      <c r="F49" s="23"/>
      <c r="G49" s="23"/>
      <c r="H49" s="23"/>
      <c r="I49" s="23"/>
      <c r="J49" s="23"/>
      <c r="K49" s="23"/>
      <c r="L49" s="23"/>
      <c r="M49" s="23"/>
      <c r="N49" s="23"/>
      <c r="O49" s="23"/>
      <c r="P49" s="23"/>
      <c r="Q49" s="23"/>
      <c r="R49" s="23"/>
      <c r="S49" s="23"/>
      <c r="T49" s="23"/>
      <c r="U49" s="23"/>
    </row>
    <row r="50" spans="1:21" x14ac:dyDescent="0.3">
      <c r="A50" s="23"/>
      <c r="B50" s="23"/>
      <c r="C50" s="23"/>
      <c r="D50" s="23"/>
      <c r="E50" s="23"/>
      <c r="F50" s="23"/>
      <c r="G50" s="23"/>
      <c r="H50" s="23"/>
      <c r="I50" s="23"/>
      <c r="J50" s="23"/>
      <c r="K50" s="23"/>
      <c r="L50" s="23"/>
      <c r="M50" s="23"/>
      <c r="N50" s="23"/>
      <c r="O50" s="23"/>
      <c r="P50" s="23"/>
      <c r="Q50" s="23"/>
      <c r="R50" s="23"/>
      <c r="S50" s="23"/>
      <c r="T50" s="23"/>
      <c r="U50" s="23"/>
    </row>
    <row r="51" spans="1:21" x14ac:dyDescent="0.3">
      <c r="A51" s="23"/>
      <c r="B51" s="23"/>
      <c r="C51" s="23"/>
      <c r="D51" s="23"/>
      <c r="E51" s="23"/>
      <c r="F51" s="23"/>
      <c r="G51" s="23"/>
      <c r="H51" s="23"/>
      <c r="I51" s="23"/>
      <c r="J51" s="23"/>
      <c r="K51" s="23"/>
      <c r="L51" s="23"/>
      <c r="M51" s="23"/>
      <c r="N51" s="23"/>
      <c r="O51" s="23"/>
      <c r="P51" s="23"/>
      <c r="Q51" s="23"/>
      <c r="R51" s="23"/>
      <c r="S51" s="23"/>
      <c r="T51" s="23"/>
      <c r="U51" s="23"/>
    </row>
    <row r="52" spans="1:21" x14ac:dyDescent="0.3">
      <c r="A52" s="23"/>
      <c r="B52" s="23"/>
      <c r="C52" s="23"/>
      <c r="D52" s="23"/>
      <c r="E52" s="23"/>
      <c r="F52" s="23"/>
      <c r="G52" s="23"/>
      <c r="H52" s="23"/>
      <c r="I52" s="23"/>
      <c r="J52" s="23"/>
      <c r="K52" s="23"/>
      <c r="L52" s="23"/>
      <c r="M52" s="23"/>
      <c r="N52" s="23"/>
      <c r="O52" s="23"/>
      <c r="P52" s="23"/>
      <c r="Q52" s="23"/>
      <c r="R52" s="23"/>
      <c r="S52" s="23"/>
      <c r="T52" s="23"/>
      <c r="U52" s="23"/>
    </row>
    <row r="53" spans="1:21" x14ac:dyDescent="0.3">
      <c r="A53" s="23"/>
      <c r="B53" s="23"/>
      <c r="C53" s="23"/>
      <c r="D53" s="23"/>
      <c r="E53" s="23"/>
      <c r="F53" s="23"/>
      <c r="G53" s="23"/>
      <c r="H53" s="23"/>
      <c r="I53" s="23"/>
      <c r="J53" s="23"/>
      <c r="K53" s="23"/>
      <c r="L53" s="23"/>
      <c r="M53" s="23"/>
      <c r="N53" s="23"/>
      <c r="O53" s="23"/>
      <c r="P53" s="23"/>
      <c r="Q53" s="23"/>
      <c r="R53" s="23"/>
      <c r="S53" s="23"/>
      <c r="T53" s="23"/>
      <c r="U53" s="23"/>
    </row>
    <row r="54" spans="1:21" x14ac:dyDescent="0.3">
      <c r="A54" s="23"/>
      <c r="B54" s="23"/>
      <c r="C54" s="23"/>
      <c r="D54" s="23"/>
      <c r="E54" s="23"/>
      <c r="F54" s="23"/>
      <c r="G54" s="23"/>
      <c r="H54" s="23"/>
      <c r="I54" s="23"/>
      <c r="J54" s="23"/>
      <c r="K54" s="23"/>
      <c r="L54" s="23"/>
      <c r="M54" s="23"/>
      <c r="N54" s="23"/>
      <c r="O54" s="23"/>
      <c r="P54" s="23"/>
      <c r="Q54" s="23"/>
      <c r="R54" s="23"/>
      <c r="S54" s="23"/>
      <c r="T54" s="23"/>
      <c r="U54" s="23"/>
    </row>
    <row r="55" spans="1:21" x14ac:dyDescent="0.3">
      <c r="A55" s="23"/>
      <c r="B55" s="23"/>
      <c r="C55" s="23"/>
      <c r="D55" s="23"/>
      <c r="E55" s="23"/>
      <c r="F55" s="23"/>
      <c r="G55" s="23"/>
      <c r="H55" s="23"/>
      <c r="I55" s="23"/>
      <c r="J55" s="23"/>
      <c r="K55" s="23"/>
      <c r="L55" s="23"/>
      <c r="M55" s="23"/>
      <c r="N55" s="23"/>
      <c r="O55" s="23"/>
      <c r="P55" s="23"/>
      <c r="Q55" s="23"/>
      <c r="R55" s="23"/>
      <c r="S55" s="23"/>
      <c r="T55" s="23"/>
      <c r="U55" s="23"/>
    </row>
    <row r="56" spans="1:21" x14ac:dyDescent="0.3">
      <c r="A56" s="23"/>
      <c r="B56" s="23"/>
      <c r="C56" s="23"/>
      <c r="D56" s="23"/>
      <c r="E56" s="23"/>
      <c r="F56" s="23"/>
      <c r="G56" s="23"/>
      <c r="H56" s="23"/>
      <c r="I56" s="23"/>
      <c r="J56" s="23"/>
      <c r="K56" s="23"/>
      <c r="L56" s="23"/>
      <c r="M56" s="23"/>
      <c r="N56" s="23"/>
      <c r="O56" s="23"/>
      <c r="P56" s="23"/>
      <c r="Q56" s="23"/>
      <c r="R56" s="23"/>
      <c r="S56" s="23"/>
      <c r="T56" s="23"/>
      <c r="U56" s="23"/>
    </row>
    <row r="57" spans="1:21" x14ac:dyDescent="0.3">
      <c r="A57" s="23"/>
      <c r="B57" s="23"/>
      <c r="C57" s="23"/>
      <c r="D57" s="23"/>
      <c r="E57" s="23"/>
      <c r="F57" s="23"/>
      <c r="G57" s="23"/>
      <c r="H57" s="23"/>
      <c r="I57" s="23"/>
      <c r="J57" s="23"/>
      <c r="K57" s="23"/>
      <c r="L57" s="23"/>
      <c r="M57" s="23"/>
      <c r="N57" s="23"/>
      <c r="O57" s="23"/>
      <c r="P57" s="23"/>
      <c r="Q57" s="23"/>
      <c r="R57" s="23"/>
      <c r="S57" s="23"/>
      <c r="T57" s="23"/>
      <c r="U57" s="23"/>
    </row>
    <row r="58" spans="1:21" x14ac:dyDescent="0.3">
      <c r="A58" s="23"/>
      <c r="B58" s="23"/>
      <c r="C58" s="23"/>
      <c r="D58" s="23"/>
      <c r="E58" s="23"/>
      <c r="F58" s="23"/>
      <c r="G58" s="23"/>
      <c r="H58" s="23"/>
      <c r="I58" s="23"/>
      <c r="J58" s="23"/>
      <c r="K58" s="23"/>
      <c r="L58" s="23"/>
      <c r="M58" s="23"/>
      <c r="N58" s="23"/>
      <c r="O58" s="23"/>
      <c r="P58" s="23"/>
      <c r="Q58" s="23"/>
      <c r="R58" s="23"/>
      <c r="S58" s="23"/>
      <c r="T58" s="23"/>
      <c r="U58" s="23"/>
    </row>
    <row r="59" spans="1:21" x14ac:dyDescent="0.3">
      <c r="A59" s="23"/>
      <c r="B59" s="23"/>
      <c r="C59" s="23"/>
      <c r="D59" s="23"/>
      <c r="E59" s="23"/>
      <c r="F59" s="23"/>
      <c r="G59" s="23"/>
      <c r="H59" s="23"/>
      <c r="I59" s="23"/>
      <c r="J59" s="23"/>
      <c r="K59" s="23"/>
      <c r="L59" s="23"/>
      <c r="M59" s="23"/>
      <c r="N59" s="23"/>
      <c r="O59" s="23"/>
      <c r="P59" s="23"/>
      <c r="Q59" s="23"/>
      <c r="R59" s="23"/>
      <c r="S59" s="23"/>
      <c r="T59" s="23"/>
      <c r="U59" s="23"/>
    </row>
    <row r="60" spans="1:21" x14ac:dyDescent="0.3">
      <c r="A60" s="23"/>
      <c r="B60" s="23"/>
      <c r="C60" s="23"/>
      <c r="D60" s="23"/>
      <c r="E60" s="23"/>
      <c r="F60" s="23"/>
      <c r="G60" s="23"/>
      <c r="H60" s="23"/>
      <c r="I60" s="23"/>
      <c r="J60" s="23"/>
      <c r="K60" s="23"/>
      <c r="L60" s="23"/>
      <c r="M60" s="23"/>
      <c r="N60" s="23"/>
      <c r="O60" s="23"/>
      <c r="P60" s="23"/>
      <c r="Q60" s="23"/>
      <c r="R60" s="23"/>
      <c r="S60" s="23"/>
      <c r="T60" s="23"/>
      <c r="U60" s="23"/>
    </row>
    <row r="61" spans="1:21" x14ac:dyDescent="0.3">
      <c r="A61" s="23"/>
      <c r="B61" s="23"/>
      <c r="C61" s="23"/>
      <c r="D61" s="23"/>
      <c r="E61" s="23"/>
      <c r="F61" s="23"/>
      <c r="G61" s="23"/>
      <c r="H61" s="23"/>
      <c r="I61" s="23"/>
      <c r="J61" s="23"/>
      <c r="K61" s="23"/>
      <c r="L61" s="23"/>
      <c r="M61" s="23"/>
      <c r="N61" s="23"/>
      <c r="O61" s="23"/>
      <c r="P61" s="23"/>
      <c r="Q61" s="23"/>
      <c r="R61" s="23"/>
      <c r="S61" s="23"/>
      <c r="T61" s="23"/>
      <c r="U61" s="23"/>
    </row>
    <row r="62" spans="1:21" x14ac:dyDescent="0.3">
      <c r="A62" s="23"/>
      <c r="B62" s="23"/>
      <c r="C62" s="23"/>
      <c r="D62" s="23"/>
      <c r="E62" s="23"/>
      <c r="F62" s="23"/>
      <c r="G62" s="23"/>
      <c r="H62" s="23"/>
      <c r="I62" s="23"/>
      <c r="J62" s="23"/>
      <c r="K62" s="23"/>
      <c r="L62" s="23"/>
      <c r="M62" s="23"/>
      <c r="N62" s="23"/>
      <c r="O62" s="23"/>
      <c r="P62" s="23"/>
      <c r="Q62" s="23"/>
      <c r="R62" s="23"/>
      <c r="S62" s="23"/>
      <c r="T62" s="23"/>
      <c r="U62" s="23"/>
    </row>
    <row r="63" spans="1:21" x14ac:dyDescent="0.3">
      <c r="A63" s="23"/>
      <c r="B63" s="23"/>
      <c r="C63" s="23"/>
      <c r="D63" s="23"/>
      <c r="E63" s="23"/>
      <c r="F63" s="23"/>
      <c r="G63" s="23"/>
      <c r="H63" s="23"/>
      <c r="I63" s="23"/>
      <c r="J63" s="23"/>
      <c r="K63" s="23"/>
      <c r="L63" s="23"/>
      <c r="M63" s="23"/>
      <c r="N63" s="23"/>
      <c r="O63" s="23"/>
      <c r="P63" s="23"/>
      <c r="Q63" s="23"/>
      <c r="R63" s="23"/>
      <c r="S63" s="23"/>
      <c r="T63" s="23"/>
      <c r="U63" s="23"/>
    </row>
    <row r="64" spans="1:21" x14ac:dyDescent="0.3">
      <c r="A64" s="23"/>
      <c r="B64" s="23"/>
      <c r="C64" s="23"/>
      <c r="D64" s="23"/>
      <c r="E64" s="23"/>
      <c r="F64" s="23"/>
      <c r="G64" s="23"/>
      <c r="H64" s="23"/>
      <c r="I64" s="23"/>
      <c r="J64" s="23"/>
      <c r="K64" s="23"/>
      <c r="L64" s="23"/>
      <c r="M64" s="23"/>
      <c r="N64" s="23"/>
      <c r="O64" s="23"/>
      <c r="P64" s="23"/>
      <c r="Q64" s="23"/>
      <c r="R64" s="23"/>
      <c r="S64" s="23"/>
      <c r="T64" s="23"/>
      <c r="U64" s="23"/>
    </row>
    <row r="65" spans="1:21" x14ac:dyDescent="0.3">
      <c r="A65" s="23"/>
      <c r="B65" s="23"/>
      <c r="C65" s="23"/>
      <c r="D65" s="23"/>
      <c r="E65" s="23"/>
      <c r="F65" s="23"/>
      <c r="G65" s="23"/>
      <c r="H65" s="23"/>
      <c r="I65" s="23"/>
      <c r="J65" s="23"/>
      <c r="K65" s="23"/>
      <c r="L65" s="23"/>
      <c r="M65" s="23"/>
      <c r="N65" s="23"/>
      <c r="O65" s="23"/>
      <c r="P65" s="23"/>
      <c r="Q65" s="23"/>
      <c r="R65" s="23"/>
      <c r="S65" s="23"/>
      <c r="T65" s="23"/>
      <c r="U65" s="23"/>
    </row>
    <row r="66" spans="1:21" x14ac:dyDescent="0.3">
      <c r="A66" s="23"/>
      <c r="B66" s="23"/>
      <c r="C66" s="23"/>
      <c r="D66" s="23"/>
      <c r="E66" s="23"/>
      <c r="F66" s="23"/>
      <c r="G66" s="23"/>
      <c r="H66" s="23"/>
      <c r="I66" s="23"/>
      <c r="J66" s="23"/>
      <c r="K66" s="23"/>
      <c r="L66" s="23"/>
      <c r="M66" s="23"/>
      <c r="N66" s="23"/>
      <c r="O66" s="23"/>
      <c r="P66" s="23"/>
      <c r="Q66" s="23"/>
      <c r="R66" s="23"/>
      <c r="S66" s="23"/>
      <c r="T66" s="23"/>
      <c r="U66" s="23"/>
    </row>
    <row r="67" spans="1:21" x14ac:dyDescent="0.3">
      <c r="A67" s="23"/>
      <c r="B67" s="23"/>
      <c r="C67" s="23"/>
      <c r="D67" s="23"/>
      <c r="E67" s="23"/>
      <c r="F67" s="23"/>
      <c r="G67" s="23"/>
      <c r="H67" s="23"/>
      <c r="I67" s="23"/>
      <c r="J67" s="23"/>
      <c r="K67" s="23"/>
      <c r="L67" s="23"/>
      <c r="M67" s="23"/>
      <c r="N67" s="23"/>
      <c r="O67" s="23"/>
      <c r="P67" s="23"/>
      <c r="Q67" s="23"/>
      <c r="R67" s="23"/>
      <c r="S67" s="23"/>
      <c r="T67" s="23"/>
      <c r="U67" s="23"/>
    </row>
    <row r="68" spans="1:21" x14ac:dyDescent="0.3">
      <c r="A68" s="23"/>
      <c r="B68" s="23"/>
      <c r="C68" s="23"/>
      <c r="D68" s="23"/>
      <c r="E68" s="23"/>
      <c r="F68" s="23"/>
      <c r="G68" s="23"/>
      <c r="H68" s="23"/>
      <c r="I68" s="23"/>
      <c r="J68" s="23"/>
      <c r="K68" s="23"/>
      <c r="L68" s="23"/>
      <c r="M68" s="23"/>
      <c r="N68" s="23"/>
      <c r="O68" s="23"/>
      <c r="P68" s="23"/>
      <c r="Q68" s="23"/>
      <c r="R68" s="23"/>
      <c r="S68" s="23"/>
      <c r="T68" s="23"/>
      <c r="U68" s="23"/>
    </row>
    <row r="69" spans="1:21" x14ac:dyDescent="0.3">
      <c r="A69" s="23"/>
      <c r="B69" s="23"/>
      <c r="C69" s="23"/>
      <c r="D69" s="23"/>
      <c r="E69" s="23"/>
      <c r="F69" s="23"/>
      <c r="G69" s="23"/>
      <c r="H69" s="23"/>
      <c r="I69" s="23"/>
      <c r="J69" s="23"/>
      <c r="K69" s="23"/>
      <c r="L69" s="23"/>
      <c r="M69" s="23"/>
      <c r="N69" s="23"/>
      <c r="O69" s="23"/>
      <c r="P69" s="23"/>
      <c r="Q69" s="23"/>
      <c r="R69" s="23"/>
      <c r="S69" s="23"/>
      <c r="T69" s="23"/>
      <c r="U69" s="23"/>
    </row>
    <row r="70" spans="1:21" x14ac:dyDescent="0.3">
      <c r="A70" s="23"/>
      <c r="B70" s="23"/>
      <c r="C70" s="23"/>
      <c r="D70" s="23"/>
      <c r="E70" s="23"/>
      <c r="F70" s="23"/>
      <c r="G70" s="23"/>
      <c r="H70" s="23"/>
      <c r="I70" s="23"/>
      <c r="J70" s="23"/>
      <c r="K70" s="23"/>
      <c r="L70" s="23"/>
      <c r="M70" s="23"/>
      <c r="N70" s="23"/>
      <c r="O70" s="23"/>
      <c r="P70" s="23"/>
      <c r="Q70" s="23"/>
      <c r="R70" s="23"/>
      <c r="S70" s="23"/>
      <c r="T70" s="23"/>
      <c r="U70" s="23"/>
    </row>
    <row r="71" spans="1:21" x14ac:dyDescent="0.3">
      <c r="A71" s="23"/>
      <c r="B71" s="23"/>
      <c r="C71" s="23"/>
      <c r="D71" s="23"/>
      <c r="E71" s="23"/>
      <c r="F71" s="23"/>
      <c r="G71" s="23"/>
      <c r="H71" s="23"/>
      <c r="I71" s="23"/>
      <c r="J71" s="23"/>
      <c r="K71" s="23"/>
      <c r="L71" s="23"/>
      <c r="M71" s="23"/>
      <c r="N71" s="23"/>
      <c r="O71" s="23"/>
      <c r="P71" s="23"/>
      <c r="Q71" s="23"/>
      <c r="R71" s="23"/>
      <c r="S71" s="23"/>
      <c r="T71" s="23"/>
      <c r="U71" s="23"/>
    </row>
    <row r="72" spans="1:21" x14ac:dyDescent="0.3">
      <c r="A72" s="23"/>
      <c r="B72" s="23"/>
      <c r="C72" s="23"/>
      <c r="D72" s="23"/>
      <c r="E72" s="23"/>
      <c r="F72" s="23"/>
      <c r="G72" s="23"/>
      <c r="H72" s="23"/>
      <c r="I72" s="23"/>
      <c r="J72" s="23"/>
      <c r="K72" s="23"/>
      <c r="L72" s="23"/>
      <c r="M72" s="23"/>
      <c r="N72" s="23"/>
      <c r="O72" s="23"/>
      <c r="P72" s="23"/>
      <c r="Q72" s="23"/>
      <c r="R72" s="23"/>
      <c r="S72" s="23"/>
      <c r="T72" s="23"/>
      <c r="U72" s="23"/>
    </row>
    <row r="73" spans="1:21" x14ac:dyDescent="0.3">
      <c r="A73" s="23"/>
      <c r="B73" s="23"/>
      <c r="C73" s="23"/>
      <c r="D73" s="23"/>
      <c r="E73" s="23"/>
      <c r="F73" s="23"/>
      <c r="G73" s="23"/>
      <c r="H73" s="23"/>
      <c r="I73" s="23"/>
      <c r="J73" s="23"/>
      <c r="K73" s="23"/>
      <c r="L73" s="23"/>
      <c r="M73" s="23"/>
      <c r="N73" s="23"/>
      <c r="O73" s="23"/>
      <c r="P73" s="23"/>
      <c r="Q73" s="23"/>
      <c r="R73" s="23"/>
      <c r="S73" s="23"/>
      <c r="T73" s="23"/>
      <c r="U73" s="23"/>
    </row>
    <row r="74" spans="1:21" x14ac:dyDescent="0.3">
      <c r="A74" s="23"/>
      <c r="B74" s="23"/>
      <c r="C74" s="23"/>
      <c r="D74" s="23"/>
      <c r="E74" s="23"/>
      <c r="F74" s="23"/>
      <c r="G74" s="23"/>
      <c r="H74" s="23"/>
      <c r="I74" s="23"/>
      <c r="J74" s="23"/>
      <c r="K74" s="23"/>
      <c r="L74" s="23"/>
      <c r="M74" s="23"/>
      <c r="N74" s="23"/>
      <c r="O74" s="23"/>
      <c r="P74" s="23"/>
      <c r="Q74" s="23"/>
      <c r="R74" s="23"/>
      <c r="S74" s="23"/>
      <c r="T74" s="23"/>
      <c r="U74" s="23"/>
    </row>
    <row r="75" spans="1:21" x14ac:dyDescent="0.3">
      <c r="A75" s="23"/>
      <c r="B75" s="23"/>
      <c r="C75" s="23"/>
      <c r="D75" s="23"/>
      <c r="E75" s="23"/>
      <c r="F75" s="23"/>
      <c r="G75" s="23"/>
      <c r="H75" s="23"/>
      <c r="I75" s="23"/>
      <c r="J75" s="23"/>
      <c r="K75" s="23"/>
      <c r="L75" s="23"/>
      <c r="M75" s="23"/>
      <c r="N75" s="23"/>
      <c r="O75" s="23"/>
      <c r="P75" s="23"/>
      <c r="Q75" s="23"/>
      <c r="R75" s="23"/>
      <c r="S75" s="23"/>
      <c r="T75" s="23"/>
      <c r="U75" s="23"/>
    </row>
    <row r="76" spans="1:21" x14ac:dyDescent="0.3">
      <c r="A76" s="23"/>
      <c r="B76" s="23"/>
      <c r="C76" s="23"/>
      <c r="D76" s="23"/>
      <c r="E76" s="23"/>
      <c r="F76" s="23"/>
      <c r="G76" s="23"/>
      <c r="H76" s="23"/>
      <c r="I76" s="23"/>
      <c r="J76" s="23"/>
      <c r="K76" s="23"/>
      <c r="L76" s="23"/>
      <c r="M76" s="23"/>
      <c r="N76" s="23"/>
      <c r="O76" s="23"/>
      <c r="P76" s="23"/>
      <c r="Q76" s="23"/>
      <c r="R76" s="23"/>
      <c r="S76" s="23"/>
      <c r="T76" s="23"/>
      <c r="U76" s="23"/>
    </row>
    <row r="77" spans="1:21" x14ac:dyDescent="0.3">
      <c r="A77" s="23"/>
      <c r="B77" s="23"/>
      <c r="C77" s="23"/>
      <c r="D77" s="23"/>
      <c r="E77" s="23"/>
      <c r="F77" s="23"/>
      <c r="G77" s="23"/>
      <c r="H77" s="23"/>
      <c r="I77" s="23"/>
      <c r="J77" s="23"/>
      <c r="K77" s="23"/>
      <c r="L77" s="23"/>
      <c r="M77" s="23"/>
      <c r="N77" s="23"/>
      <c r="O77" s="23"/>
      <c r="P77" s="23"/>
      <c r="Q77" s="23"/>
      <c r="R77" s="23"/>
      <c r="S77" s="23"/>
      <c r="T77" s="23"/>
      <c r="U77" s="23"/>
    </row>
    <row r="78" spans="1:21" x14ac:dyDescent="0.3">
      <c r="A78" s="23"/>
      <c r="B78" s="23"/>
      <c r="C78" s="23"/>
      <c r="D78" s="23"/>
      <c r="E78" s="23"/>
      <c r="F78" s="23"/>
      <c r="G78" s="23"/>
      <c r="H78" s="23"/>
      <c r="I78" s="23"/>
      <c r="J78" s="23"/>
      <c r="K78" s="23"/>
      <c r="L78" s="23"/>
      <c r="M78" s="23"/>
      <c r="N78" s="23"/>
      <c r="O78" s="23"/>
      <c r="P78" s="23"/>
      <c r="Q78" s="23"/>
      <c r="R78" s="23"/>
      <c r="S78" s="23"/>
      <c r="T78" s="23"/>
      <c r="U78" s="23"/>
    </row>
    <row r="79" spans="1:21" x14ac:dyDescent="0.3">
      <c r="A79" s="23"/>
      <c r="B79" s="23"/>
      <c r="C79" s="23"/>
      <c r="D79" s="23"/>
      <c r="E79" s="23"/>
      <c r="F79" s="23"/>
      <c r="G79" s="23"/>
      <c r="H79" s="23"/>
      <c r="I79" s="23"/>
      <c r="J79" s="23"/>
      <c r="K79" s="23"/>
      <c r="L79" s="23"/>
      <c r="M79" s="23"/>
      <c r="N79" s="23"/>
      <c r="O79" s="23"/>
      <c r="P79" s="23"/>
      <c r="Q79" s="23"/>
      <c r="R79" s="23"/>
      <c r="S79" s="23"/>
      <c r="T79" s="23"/>
      <c r="U79" s="23"/>
    </row>
    <row r="80" spans="1:21" x14ac:dyDescent="0.3">
      <c r="A80" s="23"/>
      <c r="B80" s="23"/>
      <c r="C80" s="23"/>
      <c r="D80" s="23"/>
      <c r="E80" s="23"/>
      <c r="F80" s="23"/>
      <c r="G80" s="23"/>
      <c r="H80" s="23"/>
      <c r="I80" s="23"/>
      <c r="J80" s="23"/>
      <c r="K80" s="23"/>
      <c r="L80" s="23"/>
      <c r="M80" s="23"/>
      <c r="N80" s="23"/>
      <c r="O80" s="23"/>
      <c r="P80" s="23"/>
      <c r="Q80" s="23"/>
      <c r="R80" s="23"/>
      <c r="S80" s="23"/>
      <c r="T80" s="23"/>
      <c r="U80" s="23"/>
    </row>
    <row r="81" spans="1:21" x14ac:dyDescent="0.3">
      <c r="A81" s="23"/>
      <c r="B81" s="23"/>
      <c r="C81" s="23"/>
      <c r="D81" s="23"/>
      <c r="E81" s="23"/>
      <c r="F81" s="23"/>
      <c r="G81" s="23"/>
      <c r="H81" s="23"/>
      <c r="I81" s="23"/>
      <c r="J81" s="23"/>
      <c r="K81" s="23"/>
      <c r="L81" s="23"/>
      <c r="M81" s="23"/>
      <c r="N81" s="23"/>
      <c r="O81" s="23"/>
      <c r="P81" s="23"/>
      <c r="Q81" s="23"/>
      <c r="R81" s="23"/>
      <c r="S81" s="23"/>
      <c r="T81" s="23"/>
      <c r="U81" s="23"/>
    </row>
    <row r="82" spans="1:21" x14ac:dyDescent="0.3">
      <c r="A82" s="23"/>
      <c r="B82" s="23"/>
      <c r="C82" s="23"/>
      <c r="D82" s="23"/>
      <c r="E82" s="23"/>
      <c r="F82" s="23"/>
      <c r="G82" s="23"/>
      <c r="H82" s="23"/>
      <c r="I82" s="23"/>
      <c r="J82" s="23"/>
      <c r="K82" s="23"/>
      <c r="L82" s="23"/>
      <c r="M82" s="23"/>
      <c r="N82" s="23"/>
      <c r="O82" s="23"/>
      <c r="P82" s="23"/>
      <c r="Q82" s="23"/>
      <c r="R82" s="23"/>
      <c r="S82" s="23"/>
      <c r="T82" s="23"/>
      <c r="U82" s="23"/>
    </row>
    <row r="83" spans="1:21" x14ac:dyDescent="0.3">
      <c r="A83" s="23"/>
      <c r="B83" s="23"/>
      <c r="C83" s="23"/>
      <c r="D83" s="23"/>
      <c r="E83" s="23"/>
      <c r="F83" s="23"/>
      <c r="G83" s="23"/>
      <c r="H83" s="23"/>
      <c r="I83" s="23"/>
      <c r="J83" s="23"/>
      <c r="K83" s="23"/>
      <c r="L83" s="23"/>
      <c r="M83" s="23"/>
      <c r="N83" s="23"/>
      <c r="O83" s="23"/>
      <c r="P83" s="23"/>
      <c r="Q83" s="23"/>
      <c r="R83" s="23"/>
      <c r="S83" s="23"/>
      <c r="T83" s="23"/>
      <c r="U83" s="23"/>
    </row>
    <row r="84" spans="1:21" x14ac:dyDescent="0.3">
      <c r="A84" s="23"/>
      <c r="B84" s="23"/>
      <c r="C84" s="23"/>
      <c r="D84" s="23"/>
      <c r="E84" s="23"/>
      <c r="F84" s="23"/>
      <c r="G84" s="23"/>
      <c r="H84" s="23"/>
      <c r="I84" s="23"/>
      <c r="J84" s="23"/>
      <c r="K84" s="23"/>
      <c r="L84" s="23"/>
      <c r="M84" s="23"/>
      <c r="N84" s="23"/>
      <c r="O84" s="23"/>
      <c r="P84" s="23"/>
      <c r="Q84" s="23"/>
      <c r="R84" s="23"/>
      <c r="S84" s="23"/>
      <c r="T84" s="23"/>
      <c r="U84" s="23"/>
    </row>
    <row r="85" spans="1:21" x14ac:dyDescent="0.3">
      <c r="A85" s="23"/>
      <c r="B85" s="23"/>
      <c r="C85" s="23"/>
      <c r="D85" s="23"/>
      <c r="E85" s="23"/>
      <c r="F85" s="23"/>
      <c r="G85" s="23"/>
      <c r="H85" s="23"/>
      <c r="I85" s="23"/>
      <c r="J85" s="23"/>
      <c r="K85" s="23"/>
      <c r="L85" s="23"/>
      <c r="M85" s="23"/>
      <c r="N85" s="23"/>
      <c r="O85" s="23"/>
      <c r="P85" s="23"/>
      <c r="Q85" s="23"/>
      <c r="R85" s="23"/>
      <c r="S85" s="23"/>
      <c r="T85" s="23"/>
      <c r="U85" s="23"/>
    </row>
    <row r="86" spans="1:21" x14ac:dyDescent="0.3">
      <c r="A86" s="23"/>
      <c r="B86" s="23"/>
      <c r="C86" s="23"/>
      <c r="D86" s="23"/>
      <c r="E86" s="23"/>
      <c r="F86" s="23"/>
      <c r="G86" s="23"/>
      <c r="H86" s="23"/>
      <c r="I86" s="23"/>
      <c r="J86" s="23"/>
      <c r="K86" s="23"/>
      <c r="L86" s="23"/>
      <c r="M86" s="23"/>
      <c r="N86" s="23"/>
      <c r="O86" s="23"/>
      <c r="P86" s="23"/>
      <c r="Q86" s="23"/>
      <c r="R86" s="23"/>
      <c r="S86" s="23"/>
      <c r="T86" s="23"/>
      <c r="U86" s="23"/>
    </row>
    <row r="87" spans="1:21" x14ac:dyDescent="0.3">
      <c r="A87" s="23"/>
      <c r="B87" s="23"/>
      <c r="C87" s="23"/>
      <c r="D87" s="23"/>
      <c r="E87" s="23"/>
      <c r="F87" s="23"/>
      <c r="G87" s="23"/>
      <c r="H87" s="23"/>
      <c r="I87" s="23"/>
      <c r="J87" s="23"/>
      <c r="K87" s="23"/>
      <c r="L87" s="23"/>
      <c r="M87" s="23"/>
      <c r="N87" s="23"/>
      <c r="O87" s="23"/>
      <c r="P87" s="23"/>
      <c r="Q87" s="23"/>
      <c r="R87" s="23"/>
      <c r="S87" s="23"/>
      <c r="T87" s="23"/>
      <c r="U87" s="23"/>
    </row>
    <row r="88" spans="1:21" x14ac:dyDescent="0.3">
      <c r="A88" s="23"/>
      <c r="B88" s="23"/>
      <c r="C88" s="23"/>
      <c r="D88" s="23"/>
      <c r="E88" s="23"/>
      <c r="F88" s="23"/>
      <c r="G88" s="23"/>
      <c r="H88" s="23"/>
      <c r="I88" s="23"/>
      <c r="J88" s="23"/>
      <c r="K88" s="23"/>
      <c r="L88" s="23"/>
      <c r="M88" s="23"/>
      <c r="N88" s="23"/>
      <c r="O88" s="23"/>
      <c r="P88" s="23"/>
      <c r="Q88" s="23"/>
      <c r="R88" s="23"/>
      <c r="S88" s="23"/>
      <c r="T88" s="23"/>
      <c r="U88" s="23"/>
    </row>
    <row r="89" spans="1:21" x14ac:dyDescent="0.3">
      <c r="A89" s="23"/>
      <c r="B89" s="23"/>
      <c r="C89" s="23"/>
      <c r="D89" s="23"/>
      <c r="E89" s="23"/>
      <c r="F89" s="23"/>
      <c r="G89" s="23"/>
      <c r="H89" s="23"/>
      <c r="I89" s="23"/>
      <c r="J89" s="23"/>
      <c r="K89" s="23"/>
      <c r="L89" s="23"/>
      <c r="M89" s="23"/>
      <c r="N89" s="23"/>
      <c r="O89" s="23"/>
      <c r="P89" s="23"/>
      <c r="Q89" s="23"/>
      <c r="R89" s="23"/>
      <c r="S89" s="23"/>
      <c r="T89" s="23"/>
      <c r="U89" s="23"/>
    </row>
    <row r="90" spans="1:21" x14ac:dyDescent="0.3">
      <c r="A90" s="23"/>
      <c r="B90" s="23"/>
      <c r="C90" s="23"/>
      <c r="D90" s="23"/>
      <c r="E90" s="23"/>
      <c r="F90" s="23"/>
      <c r="G90" s="23"/>
      <c r="H90" s="23"/>
      <c r="I90" s="23"/>
      <c r="J90" s="23"/>
      <c r="K90" s="23"/>
      <c r="L90" s="23"/>
      <c r="M90" s="23"/>
      <c r="N90" s="23"/>
      <c r="O90" s="23"/>
      <c r="P90" s="23"/>
      <c r="Q90" s="23"/>
      <c r="R90" s="23"/>
      <c r="S90" s="23"/>
      <c r="T90" s="23"/>
      <c r="U90" s="23"/>
    </row>
    <row r="91" spans="1:21" x14ac:dyDescent="0.3">
      <c r="A91" s="23"/>
      <c r="B91" s="23"/>
      <c r="C91" s="23"/>
      <c r="D91" s="23"/>
      <c r="E91" s="23"/>
      <c r="F91" s="23"/>
      <c r="G91" s="23"/>
      <c r="H91" s="23"/>
      <c r="I91" s="23"/>
      <c r="J91" s="23"/>
      <c r="K91" s="23"/>
      <c r="L91" s="23"/>
      <c r="M91" s="23"/>
      <c r="N91" s="23"/>
      <c r="O91" s="23"/>
      <c r="P91" s="23"/>
      <c r="Q91" s="23"/>
      <c r="R91" s="23"/>
      <c r="S91" s="23"/>
      <c r="T91" s="23"/>
      <c r="U91" s="23"/>
    </row>
    <row r="92" spans="1:21" x14ac:dyDescent="0.3">
      <c r="A92" s="23"/>
      <c r="B92" s="23"/>
      <c r="C92" s="23"/>
      <c r="D92" s="23"/>
      <c r="E92" s="23"/>
      <c r="F92" s="23"/>
      <c r="G92" s="23"/>
      <c r="H92" s="23"/>
      <c r="I92" s="23"/>
      <c r="J92" s="23"/>
      <c r="K92" s="23"/>
      <c r="L92" s="23"/>
      <c r="M92" s="23"/>
      <c r="N92" s="23"/>
      <c r="O92" s="23"/>
      <c r="P92" s="23"/>
      <c r="Q92" s="23"/>
      <c r="R92" s="23"/>
      <c r="S92" s="23"/>
      <c r="T92" s="23"/>
      <c r="U92" s="23"/>
    </row>
    <row r="93" spans="1:21" x14ac:dyDescent="0.3">
      <c r="A93" s="23"/>
      <c r="B93" s="23"/>
      <c r="C93" s="23"/>
      <c r="D93" s="23"/>
      <c r="E93" s="23"/>
      <c r="F93" s="23"/>
      <c r="G93" s="23"/>
      <c r="H93" s="23"/>
      <c r="I93" s="23"/>
      <c r="J93" s="23"/>
      <c r="K93" s="23"/>
      <c r="L93" s="23"/>
      <c r="M93" s="23"/>
      <c r="N93" s="23"/>
      <c r="O93" s="23"/>
      <c r="P93" s="23"/>
      <c r="Q93" s="23"/>
      <c r="R93" s="23"/>
      <c r="S93" s="23"/>
      <c r="T93" s="23"/>
      <c r="U93" s="23"/>
    </row>
    <row r="94" spans="1:21" x14ac:dyDescent="0.3">
      <c r="A94" s="23"/>
      <c r="B94" s="23"/>
      <c r="C94" s="23"/>
      <c r="D94" s="23"/>
      <c r="E94" s="23"/>
      <c r="F94" s="23"/>
      <c r="G94" s="23"/>
      <c r="H94" s="23"/>
      <c r="I94" s="23"/>
      <c r="J94" s="23"/>
      <c r="K94" s="23"/>
      <c r="L94" s="23"/>
      <c r="M94" s="23"/>
      <c r="N94" s="23"/>
      <c r="O94" s="23"/>
      <c r="P94" s="23"/>
      <c r="Q94" s="23"/>
      <c r="R94" s="23"/>
      <c r="S94" s="23"/>
      <c r="T94" s="23"/>
      <c r="U94" s="23"/>
    </row>
    <row r="95" spans="1:21" x14ac:dyDescent="0.3">
      <c r="A95" s="23"/>
      <c r="B95" s="23"/>
      <c r="C95" s="23"/>
      <c r="D95" s="23"/>
      <c r="E95" s="23"/>
      <c r="F95" s="23"/>
      <c r="G95" s="23"/>
      <c r="H95" s="23"/>
      <c r="I95" s="23"/>
      <c r="J95" s="23"/>
      <c r="K95" s="23"/>
      <c r="L95" s="23"/>
      <c r="M95" s="23"/>
      <c r="N95" s="23"/>
      <c r="O95" s="23"/>
      <c r="P95" s="23"/>
      <c r="Q95" s="23"/>
      <c r="R95" s="23"/>
      <c r="S95" s="23"/>
      <c r="T95" s="23"/>
      <c r="U95" s="23"/>
    </row>
    <row r="96" spans="1:21" x14ac:dyDescent="0.3">
      <c r="A96" s="23"/>
      <c r="B96" s="23"/>
      <c r="C96" s="23"/>
      <c r="D96" s="23"/>
      <c r="E96" s="23"/>
      <c r="F96" s="23"/>
      <c r="G96" s="23"/>
      <c r="H96" s="23"/>
      <c r="I96" s="23"/>
      <c r="J96" s="23"/>
      <c r="K96" s="23"/>
      <c r="L96" s="23"/>
      <c r="M96" s="23"/>
      <c r="N96" s="23"/>
      <c r="O96" s="23"/>
      <c r="P96" s="23"/>
      <c r="Q96" s="23"/>
      <c r="R96" s="23"/>
      <c r="S96" s="23"/>
      <c r="T96" s="23"/>
      <c r="U96" s="23"/>
    </row>
    <row r="97" spans="1:21" x14ac:dyDescent="0.3">
      <c r="A97" s="23"/>
      <c r="B97" s="23"/>
      <c r="C97" s="23"/>
      <c r="D97" s="23"/>
      <c r="E97" s="23"/>
      <c r="F97" s="23"/>
      <c r="G97" s="23"/>
      <c r="H97" s="23"/>
      <c r="I97" s="23"/>
      <c r="J97" s="23"/>
      <c r="K97" s="23"/>
      <c r="L97" s="23"/>
      <c r="M97" s="23"/>
      <c r="N97" s="23"/>
      <c r="O97" s="23"/>
      <c r="P97" s="23"/>
      <c r="Q97" s="23"/>
      <c r="R97" s="23"/>
      <c r="S97" s="23"/>
      <c r="T97" s="23"/>
      <c r="U97" s="23"/>
    </row>
    <row r="98" spans="1:21" x14ac:dyDescent="0.3">
      <c r="A98" s="23"/>
      <c r="B98" s="23"/>
      <c r="C98" s="23"/>
      <c r="D98" s="23"/>
      <c r="E98" s="23"/>
      <c r="F98" s="23"/>
      <c r="G98" s="23"/>
      <c r="H98" s="23"/>
      <c r="I98" s="23"/>
      <c r="J98" s="23"/>
      <c r="K98" s="23"/>
      <c r="L98" s="23"/>
      <c r="M98" s="23"/>
      <c r="N98" s="23"/>
      <c r="O98" s="23"/>
      <c r="P98" s="23"/>
      <c r="Q98" s="23"/>
      <c r="R98" s="23"/>
      <c r="S98" s="23"/>
      <c r="T98" s="23"/>
      <c r="U98" s="23"/>
    </row>
    <row r="99" spans="1:21" x14ac:dyDescent="0.3">
      <c r="A99" s="23"/>
      <c r="B99" s="23"/>
      <c r="C99" s="23"/>
      <c r="D99" s="23"/>
      <c r="E99" s="23"/>
      <c r="F99" s="23"/>
      <c r="G99" s="23"/>
      <c r="H99" s="23"/>
      <c r="I99" s="23"/>
      <c r="J99" s="23"/>
      <c r="K99" s="23"/>
      <c r="L99" s="23"/>
      <c r="M99" s="23"/>
      <c r="N99" s="23"/>
      <c r="O99" s="23"/>
      <c r="P99" s="23"/>
      <c r="Q99" s="23"/>
      <c r="R99" s="23"/>
      <c r="S99" s="23"/>
      <c r="T99" s="23"/>
      <c r="U99" s="23"/>
    </row>
    <row r="100" spans="1:21" x14ac:dyDescent="0.3">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3">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3">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3">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3">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3">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3">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3">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3">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3">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3">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3">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3">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3">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3">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3">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3">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3">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3">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3">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3">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3">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3">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3">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3">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3">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3">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3">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3">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3">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3">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3">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3">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3">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3">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3">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3">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3">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3">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3">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3">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3">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3">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3">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3">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3">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3">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3">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3">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3">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3">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3">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3">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3">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3">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3">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3">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3">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3">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3">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3">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3">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3">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3">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3">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3">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3">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3">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3">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3">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3">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3">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3">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3">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3">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3">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3">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3">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3">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3">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3">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3">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3">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3">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3">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3">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3">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3">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3">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3">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3">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3">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3">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3">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3">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3">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3">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3">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3">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3">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3">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3">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3">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3">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3">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3">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3">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3">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3">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3">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3">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3">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3">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3">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3">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3">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3">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3">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3">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3">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3">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3">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3">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3">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3">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3">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3">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3">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3">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3">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3">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3">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3">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3">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3">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3">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3">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3">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3">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3">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3">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3">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3">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3">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3">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3">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3">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3">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3">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3">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3">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3">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3">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3">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3">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3">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3">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3">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3">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3">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3">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3">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3">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3">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3">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3">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3">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3">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3">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3">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3">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3">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3">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3">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3">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3">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3">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3">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3">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3">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3">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3">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3">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3">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3">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3">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3">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3">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3">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3">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3">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3">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3">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3">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3">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3">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3">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3">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3">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3">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3">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3">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3">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3">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3">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3">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3">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3">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3">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3">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3">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3">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3">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3">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3">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3">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3">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3">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3">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3">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3">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3">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3">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3">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3">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3">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3">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3">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3">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3">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3">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3">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3">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3">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3">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3">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3">
      <c r="A336" s="23"/>
      <c r="B336" s="23"/>
      <c r="C336" s="23"/>
      <c r="D336" s="23"/>
      <c r="E336" s="23"/>
      <c r="F336" s="23"/>
      <c r="G336" s="23"/>
      <c r="H336" s="23"/>
      <c r="I336" s="23"/>
      <c r="J336" s="23"/>
      <c r="K336" s="23"/>
      <c r="L336" s="23"/>
      <c r="M336" s="23"/>
      <c r="N336" s="23"/>
      <c r="O336" s="23"/>
      <c r="P336" s="23"/>
      <c r="Q336" s="23"/>
      <c r="R336" s="23"/>
      <c r="S336" s="23"/>
      <c r="T336" s="23"/>
      <c r="U336"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R27" sqref="R27:S27"/>
    </sheetView>
  </sheetViews>
  <sheetFormatPr defaultColWidth="9.109375" defaultRowHeight="15.6" x14ac:dyDescent="0.3"/>
  <cols>
    <col min="1" max="1" width="9.109375" style="59"/>
    <col min="2" max="2" width="57.88671875" style="59" customWidth="1"/>
    <col min="3" max="3" width="13" style="59" customWidth="1"/>
    <col min="4" max="4" width="17.88671875" style="59" customWidth="1"/>
    <col min="5" max="6" width="19" style="59" customWidth="1"/>
    <col min="7" max="7" width="12" style="60" customWidth="1"/>
    <col min="8" max="19" width="8.88671875" style="60" customWidth="1"/>
    <col min="20" max="20" width="13.109375" style="59" customWidth="1"/>
    <col min="21" max="21" width="24.88671875" style="59" customWidth="1"/>
    <col min="22" max="16384" width="9.109375" style="59"/>
  </cols>
  <sheetData>
    <row r="1" spans="1:21" ht="18" x14ac:dyDescent="0.3">
      <c r="A1" s="60"/>
      <c r="B1" s="60"/>
      <c r="C1" s="60"/>
      <c r="D1" s="60"/>
      <c r="E1" s="60"/>
      <c r="F1" s="60"/>
      <c r="U1" s="38" t="s">
        <v>65</v>
      </c>
    </row>
    <row r="2" spans="1:21" ht="18" x14ac:dyDescent="0.35">
      <c r="A2" s="60"/>
      <c r="B2" s="60"/>
      <c r="C2" s="60"/>
      <c r="D2" s="60"/>
      <c r="E2" s="60"/>
      <c r="F2" s="60"/>
      <c r="U2" s="15" t="s">
        <v>7</v>
      </c>
    </row>
    <row r="3" spans="1:21" ht="18" x14ac:dyDescent="0.35">
      <c r="A3" s="60"/>
      <c r="B3" s="60"/>
      <c r="C3" s="60"/>
      <c r="D3" s="60"/>
      <c r="E3" s="60"/>
      <c r="F3" s="60"/>
      <c r="U3" s="15" t="s">
        <v>64</v>
      </c>
    </row>
    <row r="4" spans="1:21" ht="18.75" customHeight="1" x14ac:dyDescent="0.3">
      <c r="A4" s="401" t="str">
        <f>'6.1. Паспорт сетевой график'!A5:K5</f>
        <v>Год раскрытия информации: 2023 год</v>
      </c>
      <c r="B4" s="401"/>
      <c r="C4" s="401"/>
      <c r="D4" s="401"/>
      <c r="E4" s="401"/>
      <c r="F4" s="401"/>
      <c r="G4" s="401"/>
      <c r="H4" s="401"/>
      <c r="I4" s="401"/>
      <c r="J4" s="401"/>
      <c r="K4" s="401"/>
      <c r="L4" s="401"/>
      <c r="M4" s="401"/>
      <c r="N4" s="401"/>
      <c r="O4" s="401"/>
      <c r="P4" s="401"/>
      <c r="Q4" s="401"/>
      <c r="R4" s="401"/>
      <c r="S4" s="401"/>
      <c r="T4" s="401"/>
      <c r="U4" s="401"/>
    </row>
    <row r="5" spans="1:21" ht="18" x14ac:dyDescent="0.35">
      <c r="A5" s="60"/>
      <c r="B5" s="60"/>
      <c r="C5" s="60"/>
      <c r="D5" s="60"/>
      <c r="E5" s="60"/>
      <c r="F5" s="60"/>
      <c r="U5" s="15"/>
    </row>
    <row r="6" spans="1:21" ht="17.399999999999999" x14ac:dyDescent="0.3">
      <c r="A6" s="487" t="s">
        <v>6</v>
      </c>
      <c r="B6" s="487"/>
      <c r="C6" s="487"/>
      <c r="D6" s="487"/>
      <c r="E6" s="487"/>
      <c r="F6" s="487"/>
      <c r="G6" s="487"/>
      <c r="H6" s="487"/>
      <c r="I6" s="487"/>
      <c r="J6" s="487"/>
      <c r="K6" s="487"/>
      <c r="L6" s="487"/>
      <c r="M6" s="487"/>
      <c r="N6" s="487"/>
      <c r="O6" s="487"/>
      <c r="P6" s="487"/>
      <c r="Q6" s="487"/>
      <c r="R6" s="487"/>
      <c r="S6" s="487"/>
      <c r="T6" s="487"/>
      <c r="U6" s="487"/>
    </row>
    <row r="7" spans="1:21" ht="17.399999999999999" x14ac:dyDescent="0.3">
      <c r="A7" s="216"/>
      <c r="B7" s="216"/>
      <c r="C7" s="216"/>
      <c r="D7" s="216"/>
      <c r="E7" s="216"/>
      <c r="F7" s="216"/>
      <c r="G7" s="216"/>
      <c r="H7" s="216"/>
      <c r="I7" s="216"/>
      <c r="J7" s="216"/>
      <c r="K7" s="216"/>
      <c r="L7" s="216"/>
      <c r="M7" s="216"/>
      <c r="N7" s="216"/>
      <c r="O7" s="216"/>
      <c r="P7" s="216"/>
      <c r="Q7" s="216"/>
      <c r="R7" s="216"/>
      <c r="S7" s="216"/>
      <c r="T7" s="217"/>
      <c r="U7" s="217"/>
    </row>
    <row r="8" spans="1:21" x14ac:dyDescent="0.3">
      <c r="A8" s="488" t="str">
        <f>'6.1. Паспорт сетевой график'!A9</f>
        <v>Акционерное общество "Россети Янтарь"</v>
      </c>
      <c r="B8" s="488"/>
      <c r="C8" s="488"/>
      <c r="D8" s="488"/>
      <c r="E8" s="488"/>
      <c r="F8" s="488"/>
      <c r="G8" s="488"/>
      <c r="H8" s="488"/>
      <c r="I8" s="488"/>
      <c r="J8" s="488"/>
      <c r="K8" s="488"/>
      <c r="L8" s="488"/>
      <c r="M8" s="488"/>
      <c r="N8" s="488"/>
      <c r="O8" s="488"/>
      <c r="P8" s="488"/>
      <c r="Q8" s="488"/>
      <c r="R8" s="488"/>
      <c r="S8" s="488"/>
      <c r="T8" s="488"/>
      <c r="U8" s="488"/>
    </row>
    <row r="9" spans="1:21" ht="18.75" customHeight="1" x14ac:dyDescent="0.3">
      <c r="A9" s="489" t="s">
        <v>5</v>
      </c>
      <c r="B9" s="489"/>
      <c r="C9" s="489"/>
      <c r="D9" s="489"/>
      <c r="E9" s="489"/>
      <c r="F9" s="489"/>
      <c r="G9" s="489"/>
      <c r="H9" s="489"/>
      <c r="I9" s="489"/>
      <c r="J9" s="489"/>
      <c r="K9" s="489"/>
      <c r="L9" s="489"/>
      <c r="M9" s="489"/>
      <c r="N9" s="489"/>
      <c r="O9" s="489"/>
      <c r="P9" s="489"/>
      <c r="Q9" s="489"/>
      <c r="R9" s="489"/>
      <c r="S9" s="489"/>
      <c r="T9" s="489"/>
      <c r="U9" s="489"/>
    </row>
    <row r="10" spans="1:21" ht="17.399999999999999" x14ac:dyDescent="0.3">
      <c r="A10" s="216"/>
      <c r="B10" s="216"/>
      <c r="C10" s="216"/>
      <c r="D10" s="216"/>
      <c r="E10" s="216"/>
      <c r="F10" s="216"/>
      <c r="G10" s="216"/>
      <c r="H10" s="216"/>
      <c r="I10" s="216"/>
      <c r="J10" s="216"/>
      <c r="K10" s="216"/>
      <c r="L10" s="216"/>
      <c r="M10" s="216"/>
      <c r="N10" s="216"/>
      <c r="O10" s="216"/>
      <c r="P10" s="216"/>
      <c r="Q10" s="216"/>
      <c r="R10" s="216"/>
      <c r="S10" s="216"/>
      <c r="T10" s="217"/>
      <c r="U10" s="217"/>
    </row>
    <row r="11" spans="1:21" x14ac:dyDescent="0.3">
      <c r="A11" s="488" t="str">
        <f>'6.1. Паспорт сетевой график'!A12</f>
        <v>M_22-0200</v>
      </c>
      <c r="B11" s="488"/>
      <c r="C11" s="488"/>
      <c r="D11" s="488"/>
      <c r="E11" s="488"/>
      <c r="F11" s="488"/>
      <c r="G11" s="488"/>
      <c r="H11" s="488"/>
      <c r="I11" s="488"/>
      <c r="J11" s="488"/>
      <c r="K11" s="488"/>
      <c r="L11" s="488"/>
      <c r="M11" s="488"/>
      <c r="N11" s="488"/>
      <c r="O11" s="488"/>
      <c r="P11" s="488"/>
      <c r="Q11" s="488"/>
      <c r="R11" s="488"/>
      <c r="S11" s="488"/>
      <c r="T11" s="488"/>
      <c r="U11" s="488"/>
    </row>
    <row r="12" spans="1:21" x14ac:dyDescent="0.3">
      <c r="A12" s="489" t="s">
        <v>4</v>
      </c>
      <c r="B12" s="489"/>
      <c r="C12" s="489"/>
      <c r="D12" s="489"/>
      <c r="E12" s="489"/>
      <c r="F12" s="489"/>
      <c r="G12" s="489"/>
      <c r="H12" s="489"/>
      <c r="I12" s="489"/>
      <c r="J12" s="489"/>
      <c r="K12" s="489"/>
      <c r="L12" s="489"/>
      <c r="M12" s="489"/>
      <c r="N12" s="489"/>
      <c r="O12" s="489"/>
      <c r="P12" s="489"/>
      <c r="Q12" s="489"/>
      <c r="R12" s="489"/>
      <c r="S12" s="489"/>
      <c r="T12" s="489"/>
      <c r="U12" s="489"/>
    </row>
    <row r="13" spans="1:21" ht="16.5" customHeight="1" x14ac:dyDescent="0.35">
      <c r="A13" s="218"/>
      <c r="B13" s="218"/>
      <c r="C13" s="218"/>
      <c r="D13" s="218"/>
      <c r="E13" s="218"/>
      <c r="F13" s="218"/>
      <c r="G13" s="218"/>
      <c r="H13" s="218"/>
      <c r="I13" s="218"/>
      <c r="J13" s="218"/>
      <c r="K13" s="218"/>
      <c r="L13" s="218"/>
      <c r="M13" s="218"/>
      <c r="N13" s="218"/>
      <c r="O13" s="218"/>
      <c r="P13" s="218"/>
      <c r="Q13" s="218"/>
      <c r="R13" s="218"/>
      <c r="S13" s="218"/>
      <c r="T13" s="73"/>
      <c r="U13" s="73"/>
    </row>
    <row r="14" spans="1:21" ht="36" customHeight="1" x14ac:dyDescent="0.3">
      <c r="A14" s="498" t="str">
        <f>'6.1. Паспорт сетевой график'!A15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c r="B14" s="498"/>
      <c r="C14" s="498"/>
      <c r="D14" s="498"/>
      <c r="E14" s="498"/>
      <c r="F14" s="498"/>
      <c r="G14" s="498"/>
      <c r="H14" s="498"/>
      <c r="I14" s="498"/>
      <c r="J14" s="498"/>
      <c r="K14" s="498"/>
      <c r="L14" s="498"/>
      <c r="M14" s="498"/>
      <c r="N14" s="498"/>
      <c r="O14" s="498"/>
      <c r="P14" s="498"/>
      <c r="Q14" s="498"/>
      <c r="R14" s="498"/>
      <c r="S14" s="498"/>
      <c r="T14" s="498"/>
      <c r="U14" s="498"/>
    </row>
    <row r="15" spans="1:21" ht="15.75" customHeight="1" x14ac:dyDescent="0.3">
      <c r="A15" s="489" t="s">
        <v>3</v>
      </c>
      <c r="B15" s="489"/>
      <c r="C15" s="489"/>
      <c r="D15" s="489"/>
      <c r="E15" s="489"/>
      <c r="F15" s="489"/>
      <c r="G15" s="489"/>
      <c r="H15" s="489"/>
      <c r="I15" s="489"/>
      <c r="J15" s="489"/>
      <c r="K15" s="489"/>
      <c r="L15" s="489"/>
      <c r="M15" s="489"/>
      <c r="N15" s="489"/>
      <c r="O15" s="489"/>
      <c r="P15" s="489"/>
      <c r="Q15" s="489"/>
      <c r="R15" s="489"/>
      <c r="S15" s="489"/>
      <c r="T15" s="489"/>
      <c r="U15" s="489"/>
    </row>
    <row r="16" spans="1:21" x14ac:dyDescent="0.3">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3">
      <c r="A17" s="60"/>
      <c r="T17" s="60"/>
    </row>
    <row r="18" spans="1:24" x14ac:dyDescent="0.3">
      <c r="A18" s="500" t="s">
        <v>392</v>
      </c>
      <c r="B18" s="500"/>
      <c r="C18" s="500"/>
      <c r="D18" s="500"/>
      <c r="E18" s="500"/>
      <c r="F18" s="500"/>
      <c r="G18" s="500"/>
      <c r="H18" s="500"/>
      <c r="I18" s="500"/>
      <c r="J18" s="500"/>
      <c r="K18" s="500"/>
      <c r="L18" s="500"/>
      <c r="M18" s="500"/>
      <c r="N18" s="500"/>
      <c r="O18" s="500"/>
      <c r="P18" s="500"/>
      <c r="Q18" s="500"/>
      <c r="R18" s="500"/>
      <c r="S18" s="500"/>
      <c r="T18" s="500"/>
      <c r="U18" s="500"/>
    </row>
    <row r="19" spans="1:24" x14ac:dyDescent="0.3">
      <c r="A19" s="60"/>
      <c r="B19" s="60"/>
      <c r="C19" s="60"/>
      <c r="D19" s="60"/>
      <c r="E19" s="60"/>
      <c r="F19" s="60"/>
      <c r="T19" s="60"/>
    </row>
    <row r="20" spans="1:24" ht="33" customHeight="1" x14ac:dyDescent="0.3">
      <c r="A20" s="501" t="s">
        <v>180</v>
      </c>
      <c r="B20" s="501" t="s">
        <v>179</v>
      </c>
      <c r="C20" s="477" t="s">
        <v>178</v>
      </c>
      <c r="D20" s="477"/>
      <c r="E20" s="479" t="s">
        <v>177</v>
      </c>
      <c r="F20" s="479"/>
      <c r="G20" s="480" t="s">
        <v>514</v>
      </c>
      <c r="H20" s="494" t="s">
        <v>515</v>
      </c>
      <c r="I20" s="495"/>
      <c r="J20" s="495"/>
      <c r="K20" s="495"/>
      <c r="L20" s="496" t="s">
        <v>515</v>
      </c>
      <c r="M20" s="497"/>
      <c r="N20" s="497"/>
      <c r="O20" s="497"/>
      <c r="P20" s="496" t="s">
        <v>516</v>
      </c>
      <c r="Q20" s="497"/>
      <c r="R20" s="497"/>
      <c r="S20" s="497"/>
      <c r="T20" s="490" t="s">
        <v>176</v>
      </c>
      <c r="U20" s="491"/>
      <c r="V20" s="72"/>
      <c r="W20" s="72"/>
      <c r="X20" s="72"/>
    </row>
    <row r="21" spans="1:24" ht="99.75" customHeight="1" x14ac:dyDescent="0.3">
      <c r="A21" s="502"/>
      <c r="B21" s="502"/>
      <c r="C21" s="477"/>
      <c r="D21" s="477"/>
      <c r="E21" s="479"/>
      <c r="F21" s="479"/>
      <c r="G21" s="481"/>
      <c r="H21" s="477" t="s">
        <v>1</v>
      </c>
      <c r="I21" s="477"/>
      <c r="J21" s="477" t="s">
        <v>8</v>
      </c>
      <c r="K21" s="477"/>
      <c r="L21" s="504" t="s">
        <v>1</v>
      </c>
      <c r="M21" s="504"/>
      <c r="N21" s="477" t="s">
        <v>8</v>
      </c>
      <c r="O21" s="477"/>
      <c r="P21" s="504" t="s">
        <v>1</v>
      </c>
      <c r="Q21" s="504"/>
      <c r="R21" s="477" t="s">
        <v>8</v>
      </c>
      <c r="S21" s="477"/>
      <c r="T21" s="492"/>
      <c r="U21" s="493"/>
    </row>
    <row r="22" spans="1:24" ht="89.25" customHeight="1" x14ac:dyDescent="0.3">
      <c r="A22" s="503"/>
      <c r="B22" s="503"/>
      <c r="C22" s="257" t="s">
        <v>1</v>
      </c>
      <c r="D22" s="257" t="s">
        <v>175</v>
      </c>
      <c r="E22" s="258" t="s">
        <v>582</v>
      </c>
      <c r="F22" s="258" t="s">
        <v>702</v>
      </c>
      <c r="G22" s="482"/>
      <c r="H22" s="259" t="s">
        <v>373</v>
      </c>
      <c r="I22" s="259" t="s">
        <v>374</v>
      </c>
      <c r="J22" s="259" t="s">
        <v>373</v>
      </c>
      <c r="K22" s="259" t="s">
        <v>374</v>
      </c>
      <c r="L22" s="260" t="s">
        <v>373</v>
      </c>
      <c r="M22" s="260" t="s">
        <v>374</v>
      </c>
      <c r="N22" s="260" t="s">
        <v>373</v>
      </c>
      <c r="O22" s="260" t="s">
        <v>374</v>
      </c>
      <c r="P22" s="260" t="s">
        <v>373</v>
      </c>
      <c r="Q22" s="260" t="s">
        <v>374</v>
      </c>
      <c r="R22" s="260" t="s">
        <v>373</v>
      </c>
      <c r="S22" s="260" t="s">
        <v>374</v>
      </c>
      <c r="T22" s="252" t="s">
        <v>1</v>
      </c>
      <c r="U22" s="252" t="s">
        <v>8</v>
      </c>
    </row>
    <row r="23" spans="1:24" ht="19.5" customHeight="1" x14ac:dyDescent="0.3">
      <c r="A23" s="246">
        <v>1</v>
      </c>
      <c r="B23" s="246">
        <v>2</v>
      </c>
      <c r="C23" s="251">
        <f t="shared" ref="C23:U23" si="0">B23+1</f>
        <v>3</v>
      </c>
      <c r="D23" s="251">
        <f t="shared" si="0"/>
        <v>4</v>
      </c>
      <c r="E23" s="251">
        <f t="shared" si="0"/>
        <v>5</v>
      </c>
      <c r="F23" s="251">
        <f t="shared" si="0"/>
        <v>6</v>
      </c>
      <c r="G23" s="251">
        <f t="shared" si="0"/>
        <v>7</v>
      </c>
      <c r="H23" s="251">
        <f t="shared" si="0"/>
        <v>8</v>
      </c>
      <c r="I23" s="251">
        <f t="shared" si="0"/>
        <v>9</v>
      </c>
      <c r="J23" s="251">
        <f t="shared" si="0"/>
        <v>10</v>
      </c>
      <c r="K23" s="251">
        <f t="shared" si="0"/>
        <v>11</v>
      </c>
      <c r="L23" s="251">
        <f t="shared" si="0"/>
        <v>12</v>
      </c>
      <c r="M23" s="251">
        <f t="shared" si="0"/>
        <v>13</v>
      </c>
      <c r="N23" s="251">
        <f t="shared" si="0"/>
        <v>14</v>
      </c>
      <c r="O23" s="251">
        <f t="shared" si="0"/>
        <v>15</v>
      </c>
      <c r="P23" s="251">
        <f t="shared" si="0"/>
        <v>16</v>
      </c>
      <c r="Q23" s="251">
        <f t="shared" si="0"/>
        <v>17</v>
      </c>
      <c r="R23" s="251">
        <f t="shared" si="0"/>
        <v>18</v>
      </c>
      <c r="S23" s="251">
        <f t="shared" si="0"/>
        <v>19</v>
      </c>
      <c r="T23" s="251">
        <f t="shared" si="0"/>
        <v>20</v>
      </c>
      <c r="U23" s="251">
        <f t="shared" si="0"/>
        <v>21</v>
      </c>
    </row>
    <row r="24" spans="1:24" s="233" customFormat="1" ht="47.25" customHeight="1" x14ac:dyDescent="0.3">
      <c r="A24" s="70">
        <v>1</v>
      </c>
      <c r="B24" s="69" t="s">
        <v>174</v>
      </c>
      <c r="C24" s="237">
        <f t="shared" ref="C24:S24" si="1">SUM(C25:C29)</f>
        <v>0.98016075999999996</v>
      </c>
      <c r="D24" s="237">
        <f t="shared" si="1"/>
        <v>0</v>
      </c>
      <c r="E24" s="237">
        <f t="shared" si="1"/>
        <v>0.98016075999999996</v>
      </c>
      <c r="F24" s="237">
        <f t="shared" si="1"/>
        <v>0.98016075999999996</v>
      </c>
      <c r="G24" s="237">
        <f>SUM(G25:G29)</f>
        <v>0</v>
      </c>
      <c r="H24" s="237">
        <f t="shared" si="1"/>
        <v>0</v>
      </c>
      <c r="I24" s="237">
        <f t="shared" si="1"/>
        <v>0</v>
      </c>
      <c r="J24" s="237">
        <f t="shared" si="1"/>
        <v>0</v>
      </c>
      <c r="K24" s="237">
        <f t="shared" si="1"/>
        <v>0</v>
      </c>
      <c r="L24" s="237">
        <f t="shared" ref="L24:N24" si="2">SUM(L25:L29)</f>
        <v>0.98016075999999996</v>
      </c>
      <c r="M24" s="237">
        <f t="shared" si="2"/>
        <v>0</v>
      </c>
      <c r="N24" s="237">
        <f t="shared" si="2"/>
        <v>0</v>
      </c>
      <c r="O24" s="237">
        <f t="shared" si="1"/>
        <v>0</v>
      </c>
      <c r="P24" s="237">
        <f t="shared" si="1"/>
        <v>0</v>
      </c>
      <c r="Q24" s="237">
        <f t="shared" si="1"/>
        <v>0</v>
      </c>
      <c r="R24" s="237">
        <f t="shared" si="1"/>
        <v>0.98016075999999996</v>
      </c>
      <c r="S24" s="237">
        <f t="shared" si="1"/>
        <v>0.98016075999999996</v>
      </c>
      <c r="T24" s="237">
        <f>H24+L24+P24</f>
        <v>0.98016075999999996</v>
      </c>
      <c r="U24" s="237">
        <f>J24+N24+R24</f>
        <v>0.98016075999999996</v>
      </c>
    </row>
    <row r="25" spans="1:24" ht="24" customHeight="1" x14ac:dyDescent="0.3">
      <c r="A25" s="68" t="s">
        <v>173</v>
      </c>
      <c r="B25" s="48" t="s">
        <v>172</v>
      </c>
      <c r="C25" s="237">
        <v>0</v>
      </c>
      <c r="D25" s="237">
        <v>0</v>
      </c>
      <c r="E25" s="237">
        <f>C25</f>
        <v>0</v>
      </c>
      <c r="F25" s="237">
        <f>E25-G25-J25-N25</f>
        <v>0</v>
      </c>
      <c r="G25" s="357">
        <v>0</v>
      </c>
      <c r="H25" s="357">
        <v>0</v>
      </c>
      <c r="I25" s="357">
        <v>0</v>
      </c>
      <c r="J25" s="357">
        <v>0</v>
      </c>
      <c r="K25" s="357">
        <v>0</v>
      </c>
      <c r="L25" s="357">
        <v>0</v>
      </c>
      <c r="M25" s="357">
        <v>0</v>
      </c>
      <c r="N25" s="357">
        <v>0</v>
      </c>
      <c r="O25" s="357">
        <v>0</v>
      </c>
      <c r="P25" s="357">
        <v>0</v>
      </c>
      <c r="Q25" s="357">
        <v>0</v>
      </c>
      <c r="R25" s="357">
        <v>0</v>
      </c>
      <c r="S25" s="357">
        <v>0</v>
      </c>
      <c r="T25" s="237">
        <f t="shared" ref="T25:T64" si="3">H25+L25+P25</f>
        <v>0</v>
      </c>
      <c r="U25" s="237">
        <f t="shared" ref="U25:U64" si="4">J25+N25+R25</f>
        <v>0</v>
      </c>
    </row>
    <row r="26" spans="1:24" x14ac:dyDescent="0.3">
      <c r="A26" s="68" t="s">
        <v>171</v>
      </c>
      <c r="B26" s="48" t="s">
        <v>170</v>
      </c>
      <c r="C26" s="237">
        <v>0</v>
      </c>
      <c r="D26" s="237">
        <v>0</v>
      </c>
      <c r="E26" s="237">
        <f>C26</f>
        <v>0</v>
      </c>
      <c r="F26" s="237">
        <f t="shared" ref="F26:F64" si="5">E26-G26-J26-N26</f>
        <v>0</v>
      </c>
      <c r="G26" s="357">
        <v>0</v>
      </c>
      <c r="H26" s="357">
        <v>0</v>
      </c>
      <c r="I26" s="357">
        <v>0</v>
      </c>
      <c r="J26" s="357">
        <v>0</v>
      </c>
      <c r="K26" s="357">
        <v>0</v>
      </c>
      <c r="L26" s="357">
        <v>0</v>
      </c>
      <c r="M26" s="357">
        <v>0</v>
      </c>
      <c r="N26" s="357">
        <v>0</v>
      </c>
      <c r="O26" s="357">
        <v>0</v>
      </c>
      <c r="P26" s="357">
        <v>0</v>
      </c>
      <c r="Q26" s="357">
        <v>0</v>
      </c>
      <c r="R26" s="357">
        <v>0</v>
      </c>
      <c r="S26" s="357">
        <v>0</v>
      </c>
      <c r="T26" s="237">
        <f t="shared" si="3"/>
        <v>0</v>
      </c>
      <c r="U26" s="237">
        <f t="shared" si="4"/>
        <v>0</v>
      </c>
    </row>
    <row r="27" spans="1:24" ht="31.2" x14ac:dyDescent="0.3">
      <c r="A27" s="68" t="s">
        <v>169</v>
      </c>
      <c r="B27" s="48" t="s">
        <v>355</v>
      </c>
      <c r="C27" s="237">
        <v>0.98016075999999996</v>
      </c>
      <c r="D27" s="237">
        <v>0</v>
      </c>
      <c r="E27" s="237">
        <f>C27</f>
        <v>0.98016075999999996</v>
      </c>
      <c r="F27" s="237">
        <f t="shared" si="5"/>
        <v>0.98016075999999996</v>
      </c>
      <c r="G27" s="357">
        <v>0</v>
      </c>
      <c r="H27" s="357">
        <v>0</v>
      </c>
      <c r="I27" s="357">
        <v>0</v>
      </c>
      <c r="J27" s="357">
        <v>0</v>
      </c>
      <c r="K27" s="357">
        <v>0</v>
      </c>
      <c r="L27" s="357">
        <v>0.98016075999999996</v>
      </c>
      <c r="M27" s="357">
        <v>0</v>
      </c>
      <c r="N27" s="357">
        <v>0</v>
      </c>
      <c r="O27" s="357">
        <v>0</v>
      </c>
      <c r="P27" s="357">
        <v>0</v>
      </c>
      <c r="Q27" s="357">
        <v>0</v>
      </c>
      <c r="R27" s="357">
        <v>0.98016075999999996</v>
      </c>
      <c r="S27" s="357">
        <v>0.98016075999999996</v>
      </c>
      <c r="T27" s="237">
        <f t="shared" si="3"/>
        <v>0.98016075999999996</v>
      </c>
      <c r="U27" s="237">
        <f t="shared" si="4"/>
        <v>0.98016075999999996</v>
      </c>
    </row>
    <row r="28" spans="1:24" x14ac:dyDescent="0.3">
      <c r="A28" s="68" t="s">
        <v>168</v>
      </c>
      <c r="B28" s="48" t="s">
        <v>425</v>
      </c>
      <c r="C28" s="237">
        <v>0</v>
      </c>
      <c r="D28" s="237">
        <v>0</v>
      </c>
      <c r="E28" s="237">
        <f>C28</f>
        <v>0</v>
      </c>
      <c r="F28" s="237">
        <f t="shared" si="5"/>
        <v>0</v>
      </c>
      <c r="G28" s="357">
        <v>0</v>
      </c>
      <c r="H28" s="357">
        <v>0</v>
      </c>
      <c r="I28" s="357">
        <v>0</v>
      </c>
      <c r="J28" s="357">
        <v>0</v>
      </c>
      <c r="K28" s="357">
        <v>0</v>
      </c>
      <c r="L28" s="357">
        <v>0</v>
      </c>
      <c r="M28" s="357">
        <v>0</v>
      </c>
      <c r="N28" s="357">
        <v>0</v>
      </c>
      <c r="O28" s="357">
        <v>0</v>
      </c>
      <c r="P28" s="357">
        <v>0</v>
      </c>
      <c r="Q28" s="357">
        <v>0</v>
      </c>
      <c r="R28" s="357">
        <v>0</v>
      </c>
      <c r="S28" s="357">
        <v>0</v>
      </c>
      <c r="T28" s="237">
        <f t="shared" si="3"/>
        <v>0</v>
      </c>
      <c r="U28" s="237">
        <f t="shared" si="4"/>
        <v>0</v>
      </c>
    </row>
    <row r="29" spans="1:24" x14ac:dyDescent="0.3">
      <c r="A29" s="68" t="s">
        <v>167</v>
      </c>
      <c r="B29" s="71" t="s">
        <v>166</v>
      </c>
      <c r="C29" s="237">
        <v>0</v>
      </c>
      <c r="D29" s="237">
        <v>0</v>
      </c>
      <c r="E29" s="237">
        <f>C29</f>
        <v>0</v>
      </c>
      <c r="F29" s="237">
        <f t="shared" si="5"/>
        <v>0</v>
      </c>
      <c r="G29" s="357">
        <v>0</v>
      </c>
      <c r="H29" s="357">
        <v>0</v>
      </c>
      <c r="I29" s="357">
        <v>0</v>
      </c>
      <c r="J29" s="357">
        <v>0</v>
      </c>
      <c r="K29" s="357">
        <v>0</v>
      </c>
      <c r="L29" s="357">
        <v>0</v>
      </c>
      <c r="M29" s="357">
        <v>0</v>
      </c>
      <c r="N29" s="357">
        <v>0</v>
      </c>
      <c r="O29" s="357">
        <v>0</v>
      </c>
      <c r="P29" s="357">
        <v>0</v>
      </c>
      <c r="Q29" s="357">
        <v>0</v>
      </c>
      <c r="R29" s="357">
        <v>0</v>
      </c>
      <c r="S29" s="357">
        <v>0</v>
      </c>
      <c r="T29" s="237">
        <f t="shared" si="3"/>
        <v>0</v>
      </c>
      <c r="U29" s="237">
        <f t="shared" si="4"/>
        <v>0</v>
      </c>
    </row>
    <row r="30" spans="1:24" s="233" customFormat="1" ht="46.8" x14ac:dyDescent="0.3">
      <c r="A30" s="70" t="s">
        <v>60</v>
      </c>
      <c r="B30" s="69" t="s">
        <v>165</v>
      </c>
      <c r="C30" s="237">
        <f t="shared" ref="C30:S30" si="6">SUM(C31:C34)</f>
        <v>0.81680063000000003</v>
      </c>
      <c r="D30" s="237">
        <f t="shared" si="6"/>
        <v>0</v>
      </c>
      <c r="E30" s="237">
        <f t="shared" si="6"/>
        <v>0.81680063000000003</v>
      </c>
      <c r="F30" s="237">
        <f t="shared" si="5"/>
        <v>0.81680063000000003</v>
      </c>
      <c r="G30" s="237">
        <f t="shared" si="6"/>
        <v>0</v>
      </c>
      <c r="H30" s="237">
        <f t="shared" si="6"/>
        <v>0</v>
      </c>
      <c r="I30" s="237">
        <f t="shared" si="6"/>
        <v>0</v>
      </c>
      <c r="J30" s="237">
        <f t="shared" si="6"/>
        <v>0</v>
      </c>
      <c r="K30" s="237">
        <f t="shared" si="6"/>
        <v>0</v>
      </c>
      <c r="L30" s="237">
        <f t="shared" ref="L30:N30" si="7">SUM(L31:L34)</f>
        <v>0.81680063000000003</v>
      </c>
      <c r="M30" s="237">
        <f t="shared" si="7"/>
        <v>0</v>
      </c>
      <c r="N30" s="237">
        <f t="shared" si="7"/>
        <v>0</v>
      </c>
      <c r="O30" s="237">
        <f t="shared" si="6"/>
        <v>0</v>
      </c>
      <c r="P30" s="237">
        <f t="shared" si="6"/>
        <v>0</v>
      </c>
      <c r="Q30" s="237">
        <f t="shared" si="6"/>
        <v>0</v>
      </c>
      <c r="R30" s="237">
        <f t="shared" si="6"/>
        <v>0.81680063000000003</v>
      </c>
      <c r="S30" s="237">
        <f t="shared" si="6"/>
        <v>0.81680063000000003</v>
      </c>
      <c r="T30" s="237">
        <f t="shared" si="3"/>
        <v>0.81680063000000003</v>
      </c>
      <c r="U30" s="237">
        <f t="shared" si="4"/>
        <v>0.81680063000000003</v>
      </c>
    </row>
    <row r="31" spans="1:24" x14ac:dyDescent="0.3">
      <c r="A31" s="70" t="s">
        <v>164</v>
      </c>
      <c r="B31" s="48" t="s">
        <v>163</v>
      </c>
      <c r="C31" s="237">
        <v>0.81680063000000003</v>
      </c>
      <c r="D31" s="237">
        <v>0</v>
      </c>
      <c r="E31" s="237">
        <f>C31</f>
        <v>0.81680063000000003</v>
      </c>
      <c r="F31" s="237">
        <f t="shared" si="5"/>
        <v>0.81680063000000003</v>
      </c>
      <c r="G31" s="357">
        <v>0</v>
      </c>
      <c r="H31" s="357">
        <v>0</v>
      </c>
      <c r="I31" s="357">
        <v>0</v>
      </c>
      <c r="J31" s="357">
        <v>0</v>
      </c>
      <c r="K31" s="357">
        <v>0</v>
      </c>
      <c r="L31" s="357">
        <v>0.81680063000000003</v>
      </c>
      <c r="M31" s="357">
        <v>0</v>
      </c>
      <c r="N31" s="357">
        <v>0</v>
      </c>
      <c r="O31" s="357">
        <v>0</v>
      </c>
      <c r="P31" s="357">
        <v>0</v>
      </c>
      <c r="Q31" s="357">
        <v>0</v>
      </c>
      <c r="R31" s="357">
        <v>0.81680063000000003</v>
      </c>
      <c r="S31" s="357">
        <v>0.81680063000000003</v>
      </c>
      <c r="T31" s="237">
        <f t="shared" si="3"/>
        <v>0.81680063000000003</v>
      </c>
      <c r="U31" s="237">
        <f t="shared" si="4"/>
        <v>0.81680063000000003</v>
      </c>
    </row>
    <row r="32" spans="1:24" ht="31.2" x14ac:dyDescent="0.3">
      <c r="A32" s="70" t="s">
        <v>162</v>
      </c>
      <c r="B32" s="48" t="s">
        <v>161</v>
      </c>
      <c r="C32" s="237">
        <v>0</v>
      </c>
      <c r="D32" s="237">
        <v>0</v>
      </c>
      <c r="E32" s="237">
        <f>C32</f>
        <v>0</v>
      </c>
      <c r="F32" s="237">
        <f t="shared" si="5"/>
        <v>0</v>
      </c>
      <c r="G32" s="357">
        <v>0</v>
      </c>
      <c r="H32" s="357">
        <v>0</v>
      </c>
      <c r="I32" s="357">
        <v>0</v>
      </c>
      <c r="J32" s="357">
        <v>0</v>
      </c>
      <c r="K32" s="357">
        <v>0</v>
      </c>
      <c r="L32" s="357">
        <v>0</v>
      </c>
      <c r="M32" s="357">
        <v>0</v>
      </c>
      <c r="N32" s="357">
        <v>0</v>
      </c>
      <c r="O32" s="357">
        <v>0</v>
      </c>
      <c r="P32" s="357">
        <v>0</v>
      </c>
      <c r="Q32" s="357">
        <v>0</v>
      </c>
      <c r="R32" s="357">
        <v>0</v>
      </c>
      <c r="S32" s="357">
        <v>0</v>
      </c>
      <c r="T32" s="237">
        <f t="shared" si="3"/>
        <v>0</v>
      </c>
      <c r="U32" s="237">
        <f t="shared" si="4"/>
        <v>0</v>
      </c>
    </row>
    <row r="33" spans="1:21" x14ac:dyDescent="0.3">
      <c r="A33" s="70" t="s">
        <v>160</v>
      </c>
      <c r="B33" s="48" t="s">
        <v>159</v>
      </c>
      <c r="C33" s="237">
        <v>0</v>
      </c>
      <c r="D33" s="237">
        <v>0</v>
      </c>
      <c r="E33" s="237">
        <f>C33</f>
        <v>0</v>
      </c>
      <c r="F33" s="237">
        <f t="shared" si="5"/>
        <v>0</v>
      </c>
      <c r="G33" s="357">
        <v>0</v>
      </c>
      <c r="H33" s="357">
        <v>0</v>
      </c>
      <c r="I33" s="357">
        <v>0</v>
      </c>
      <c r="J33" s="357">
        <v>0</v>
      </c>
      <c r="K33" s="357">
        <v>0</v>
      </c>
      <c r="L33" s="357">
        <v>0</v>
      </c>
      <c r="M33" s="357">
        <v>0</v>
      </c>
      <c r="N33" s="357">
        <v>0</v>
      </c>
      <c r="O33" s="357">
        <v>0</v>
      </c>
      <c r="P33" s="357">
        <v>0</v>
      </c>
      <c r="Q33" s="357">
        <v>0</v>
      </c>
      <c r="R33" s="357">
        <v>0</v>
      </c>
      <c r="S33" s="357">
        <v>0</v>
      </c>
      <c r="T33" s="237">
        <f t="shared" si="3"/>
        <v>0</v>
      </c>
      <c r="U33" s="237">
        <f t="shared" si="4"/>
        <v>0</v>
      </c>
    </row>
    <row r="34" spans="1:21" x14ac:dyDescent="0.3">
      <c r="A34" s="70" t="s">
        <v>158</v>
      </c>
      <c r="B34" s="48" t="s">
        <v>157</v>
      </c>
      <c r="C34" s="237">
        <v>0</v>
      </c>
      <c r="D34" s="237">
        <v>0</v>
      </c>
      <c r="E34" s="237">
        <f>C34</f>
        <v>0</v>
      </c>
      <c r="F34" s="237">
        <f t="shared" si="5"/>
        <v>0</v>
      </c>
      <c r="G34" s="357">
        <v>0</v>
      </c>
      <c r="H34" s="357">
        <v>0</v>
      </c>
      <c r="I34" s="357">
        <v>0</v>
      </c>
      <c r="J34" s="357">
        <v>0</v>
      </c>
      <c r="K34" s="357">
        <v>0</v>
      </c>
      <c r="L34" s="357">
        <v>0</v>
      </c>
      <c r="M34" s="357">
        <v>0</v>
      </c>
      <c r="N34" s="357">
        <v>0</v>
      </c>
      <c r="O34" s="357">
        <v>0</v>
      </c>
      <c r="P34" s="357">
        <v>0</v>
      </c>
      <c r="Q34" s="357">
        <v>0</v>
      </c>
      <c r="R34" s="357">
        <v>0</v>
      </c>
      <c r="S34" s="357">
        <v>0</v>
      </c>
      <c r="T34" s="237">
        <f t="shared" si="3"/>
        <v>0</v>
      </c>
      <c r="U34" s="237">
        <f t="shared" si="4"/>
        <v>0</v>
      </c>
    </row>
    <row r="35" spans="1:21" s="233" customFormat="1" ht="31.2" x14ac:dyDescent="0.3">
      <c r="A35" s="70" t="s">
        <v>59</v>
      </c>
      <c r="B35" s="69" t="s">
        <v>156</v>
      </c>
      <c r="C35" s="237">
        <v>0</v>
      </c>
      <c r="D35" s="237">
        <v>0</v>
      </c>
      <c r="E35" s="237">
        <f t="shared" ref="E35:E64" si="8">D35</f>
        <v>0</v>
      </c>
      <c r="F35" s="237">
        <f t="shared" si="5"/>
        <v>0</v>
      </c>
      <c r="G35" s="237">
        <v>0</v>
      </c>
      <c r="H35" s="237">
        <v>0</v>
      </c>
      <c r="I35" s="237">
        <v>0</v>
      </c>
      <c r="J35" s="237">
        <v>0</v>
      </c>
      <c r="K35" s="237">
        <v>0</v>
      </c>
      <c r="L35" s="237">
        <v>0</v>
      </c>
      <c r="M35" s="237">
        <v>0</v>
      </c>
      <c r="N35" s="237">
        <v>0</v>
      </c>
      <c r="O35" s="237">
        <v>0</v>
      </c>
      <c r="P35" s="237">
        <v>0</v>
      </c>
      <c r="Q35" s="237">
        <v>0</v>
      </c>
      <c r="R35" s="237">
        <v>0</v>
      </c>
      <c r="S35" s="237">
        <v>0</v>
      </c>
      <c r="T35" s="237">
        <f t="shared" si="3"/>
        <v>0</v>
      </c>
      <c r="U35" s="237">
        <f t="shared" si="4"/>
        <v>0</v>
      </c>
    </row>
    <row r="36" spans="1:21" ht="31.2" x14ac:dyDescent="0.3">
      <c r="A36" s="68" t="s">
        <v>155</v>
      </c>
      <c r="B36" s="219" t="s">
        <v>154</v>
      </c>
      <c r="C36" s="237">
        <v>0</v>
      </c>
      <c r="D36" s="237">
        <v>0</v>
      </c>
      <c r="E36" s="237">
        <f t="shared" si="8"/>
        <v>0</v>
      </c>
      <c r="F36" s="237">
        <f t="shared" si="5"/>
        <v>0</v>
      </c>
      <c r="G36" s="357">
        <v>0</v>
      </c>
      <c r="H36" s="357">
        <v>0</v>
      </c>
      <c r="I36" s="357">
        <v>0</v>
      </c>
      <c r="J36" s="357">
        <v>0</v>
      </c>
      <c r="K36" s="357">
        <v>0</v>
      </c>
      <c r="L36" s="357">
        <v>0</v>
      </c>
      <c r="M36" s="357">
        <v>0</v>
      </c>
      <c r="N36" s="357">
        <v>0</v>
      </c>
      <c r="O36" s="357">
        <v>0</v>
      </c>
      <c r="P36" s="357">
        <v>0</v>
      </c>
      <c r="Q36" s="357">
        <v>0</v>
      </c>
      <c r="R36" s="357">
        <f>D36</f>
        <v>0</v>
      </c>
      <c r="S36" s="357">
        <v>0</v>
      </c>
      <c r="T36" s="237">
        <f t="shared" si="3"/>
        <v>0</v>
      </c>
      <c r="U36" s="237">
        <f t="shared" si="4"/>
        <v>0</v>
      </c>
    </row>
    <row r="37" spans="1:21" x14ac:dyDescent="0.3">
      <c r="A37" s="68" t="s">
        <v>153</v>
      </c>
      <c r="B37" s="219" t="s">
        <v>143</v>
      </c>
      <c r="C37" s="237">
        <v>0</v>
      </c>
      <c r="D37" s="237">
        <v>0</v>
      </c>
      <c r="E37" s="237">
        <f t="shared" si="8"/>
        <v>0</v>
      </c>
      <c r="F37" s="237">
        <f t="shared" si="5"/>
        <v>0</v>
      </c>
      <c r="G37" s="357">
        <v>0</v>
      </c>
      <c r="H37" s="357">
        <v>0</v>
      </c>
      <c r="I37" s="357">
        <v>0</v>
      </c>
      <c r="J37" s="357">
        <v>0</v>
      </c>
      <c r="K37" s="357">
        <v>0</v>
      </c>
      <c r="L37" s="357">
        <v>0</v>
      </c>
      <c r="M37" s="357">
        <v>0</v>
      </c>
      <c r="N37" s="357">
        <v>0</v>
      </c>
      <c r="O37" s="357">
        <v>0</v>
      </c>
      <c r="P37" s="357">
        <v>0</v>
      </c>
      <c r="Q37" s="357">
        <v>0</v>
      </c>
      <c r="R37" s="357">
        <f t="shared" ref="R37:R64" si="9">D37</f>
        <v>0</v>
      </c>
      <c r="S37" s="357">
        <v>0</v>
      </c>
      <c r="T37" s="237">
        <f t="shared" si="3"/>
        <v>0</v>
      </c>
      <c r="U37" s="237">
        <f t="shared" si="4"/>
        <v>0</v>
      </c>
    </row>
    <row r="38" spans="1:21" x14ac:dyDescent="0.3">
      <c r="A38" s="68" t="s">
        <v>152</v>
      </c>
      <c r="B38" s="219" t="s">
        <v>141</v>
      </c>
      <c r="C38" s="237">
        <v>0</v>
      </c>
      <c r="D38" s="237">
        <v>0</v>
      </c>
      <c r="E38" s="237">
        <f t="shared" si="8"/>
        <v>0</v>
      </c>
      <c r="F38" s="237">
        <f t="shared" si="5"/>
        <v>0</v>
      </c>
      <c r="G38" s="357">
        <v>0</v>
      </c>
      <c r="H38" s="357">
        <v>0</v>
      </c>
      <c r="I38" s="357">
        <v>0</v>
      </c>
      <c r="J38" s="357">
        <v>0</v>
      </c>
      <c r="K38" s="357">
        <v>0</v>
      </c>
      <c r="L38" s="357">
        <v>0</v>
      </c>
      <c r="M38" s="357">
        <v>0</v>
      </c>
      <c r="N38" s="357">
        <v>0</v>
      </c>
      <c r="O38" s="357">
        <v>0</v>
      </c>
      <c r="P38" s="357">
        <v>0</v>
      </c>
      <c r="Q38" s="357">
        <v>0</v>
      </c>
      <c r="R38" s="357">
        <f t="shared" si="9"/>
        <v>0</v>
      </c>
      <c r="S38" s="357">
        <v>0</v>
      </c>
      <c r="T38" s="237">
        <f t="shared" si="3"/>
        <v>0</v>
      </c>
      <c r="U38" s="237">
        <f t="shared" si="4"/>
        <v>0</v>
      </c>
    </row>
    <row r="39" spans="1:21" ht="31.2" x14ac:dyDescent="0.3">
      <c r="A39" s="68" t="s">
        <v>151</v>
      </c>
      <c r="B39" s="48" t="s">
        <v>139</v>
      </c>
      <c r="C39" s="237">
        <v>0</v>
      </c>
      <c r="D39" s="237">
        <v>0</v>
      </c>
      <c r="E39" s="237">
        <f t="shared" si="8"/>
        <v>0</v>
      </c>
      <c r="F39" s="237">
        <f t="shared" si="5"/>
        <v>0</v>
      </c>
      <c r="G39" s="357">
        <v>0</v>
      </c>
      <c r="H39" s="357">
        <v>0</v>
      </c>
      <c r="I39" s="357">
        <v>0</v>
      </c>
      <c r="J39" s="357">
        <v>0</v>
      </c>
      <c r="K39" s="357">
        <v>0</v>
      </c>
      <c r="L39" s="357">
        <v>0</v>
      </c>
      <c r="M39" s="357">
        <v>0</v>
      </c>
      <c r="N39" s="357">
        <v>0</v>
      </c>
      <c r="O39" s="357">
        <v>0</v>
      </c>
      <c r="P39" s="357">
        <v>0</v>
      </c>
      <c r="Q39" s="357">
        <v>0</v>
      </c>
      <c r="R39" s="357">
        <f t="shared" si="9"/>
        <v>0</v>
      </c>
      <c r="S39" s="357">
        <v>0</v>
      </c>
      <c r="T39" s="237">
        <f t="shared" si="3"/>
        <v>0</v>
      </c>
      <c r="U39" s="237">
        <f t="shared" si="4"/>
        <v>0</v>
      </c>
    </row>
    <row r="40" spans="1:21" ht="31.2" x14ac:dyDescent="0.3">
      <c r="A40" s="68" t="s">
        <v>150</v>
      </c>
      <c r="B40" s="48" t="s">
        <v>137</v>
      </c>
      <c r="C40" s="237">
        <v>0</v>
      </c>
      <c r="D40" s="237">
        <v>0</v>
      </c>
      <c r="E40" s="237">
        <f t="shared" si="8"/>
        <v>0</v>
      </c>
      <c r="F40" s="237">
        <f t="shared" si="5"/>
        <v>0</v>
      </c>
      <c r="G40" s="357">
        <v>0</v>
      </c>
      <c r="H40" s="357">
        <v>0</v>
      </c>
      <c r="I40" s="357">
        <v>0</v>
      </c>
      <c r="J40" s="357">
        <v>0</v>
      </c>
      <c r="K40" s="357">
        <v>0</v>
      </c>
      <c r="L40" s="357">
        <v>0</v>
      </c>
      <c r="M40" s="357">
        <v>0</v>
      </c>
      <c r="N40" s="357">
        <v>0</v>
      </c>
      <c r="O40" s="357">
        <v>0</v>
      </c>
      <c r="P40" s="357">
        <v>0</v>
      </c>
      <c r="Q40" s="357">
        <v>0</v>
      </c>
      <c r="R40" s="357">
        <f t="shared" si="9"/>
        <v>0</v>
      </c>
      <c r="S40" s="357">
        <v>0</v>
      </c>
      <c r="T40" s="237">
        <f t="shared" si="3"/>
        <v>0</v>
      </c>
      <c r="U40" s="237">
        <f t="shared" si="4"/>
        <v>0</v>
      </c>
    </row>
    <row r="41" spans="1:21" x14ac:dyDescent="0.3">
      <c r="A41" s="68" t="s">
        <v>149</v>
      </c>
      <c r="B41" s="48" t="s">
        <v>135</v>
      </c>
      <c r="C41" s="237">
        <v>0</v>
      </c>
      <c r="D41" s="237">
        <v>0</v>
      </c>
      <c r="E41" s="237">
        <f t="shared" si="8"/>
        <v>0</v>
      </c>
      <c r="F41" s="237">
        <f t="shared" si="5"/>
        <v>0</v>
      </c>
      <c r="G41" s="357">
        <v>0</v>
      </c>
      <c r="H41" s="357">
        <v>0</v>
      </c>
      <c r="I41" s="357">
        <v>0</v>
      </c>
      <c r="J41" s="357">
        <v>0</v>
      </c>
      <c r="K41" s="357">
        <v>0</v>
      </c>
      <c r="L41" s="357">
        <v>0</v>
      </c>
      <c r="M41" s="357">
        <v>0</v>
      </c>
      <c r="N41" s="357">
        <v>0</v>
      </c>
      <c r="O41" s="357">
        <v>0</v>
      </c>
      <c r="P41" s="357">
        <v>0</v>
      </c>
      <c r="Q41" s="357">
        <v>0</v>
      </c>
      <c r="R41" s="357">
        <f t="shared" si="9"/>
        <v>0</v>
      </c>
      <c r="S41" s="357">
        <v>0</v>
      </c>
      <c r="T41" s="237">
        <f t="shared" si="3"/>
        <v>0</v>
      </c>
      <c r="U41" s="237">
        <f t="shared" si="4"/>
        <v>0</v>
      </c>
    </row>
    <row r="42" spans="1:21" ht="18.600000000000001" x14ac:dyDescent="0.3">
      <c r="A42" s="68" t="s">
        <v>148</v>
      </c>
      <c r="B42" s="219" t="s">
        <v>517</v>
      </c>
      <c r="C42" s="237">
        <v>0</v>
      </c>
      <c r="D42" s="237">
        <v>0</v>
      </c>
      <c r="E42" s="237">
        <f t="shared" si="8"/>
        <v>0</v>
      </c>
      <c r="F42" s="237">
        <f t="shared" si="5"/>
        <v>0</v>
      </c>
      <c r="G42" s="357">
        <v>0</v>
      </c>
      <c r="H42" s="357">
        <v>0</v>
      </c>
      <c r="I42" s="357">
        <v>0</v>
      </c>
      <c r="J42" s="357">
        <v>0</v>
      </c>
      <c r="K42" s="357">
        <v>0</v>
      </c>
      <c r="L42" s="357">
        <v>0</v>
      </c>
      <c r="M42" s="357">
        <v>0</v>
      </c>
      <c r="N42" s="357">
        <v>0</v>
      </c>
      <c r="O42" s="357">
        <v>0</v>
      </c>
      <c r="P42" s="357">
        <v>0</v>
      </c>
      <c r="Q42" s="357">
        <v>0</v>
      </c>
      <c r="R42" s="357">
        <f t="shared" si="9"/>
        <v>0</v>
      </c>
      <c r="S42" s="357">
        <v>0</v>
      </c>
      <c r="T42" s="237">
        <f t="shared" si="3"/>
        <v>0</v>
      </c>
      <c r="U42" s="237">
        <f t="shared" si="4"/>
        <v>0</v>
      </c>
    </row>
    <row r="43" spans="1:21" s="233" customFormat="1" x14ac:dyDescent="0.3">
      <c r="A43" s="70" t="s">
        <v>58</v>
      </c>
      <c r="B43" s="69" t="s">
        <v>147</v>
      </c>
      <c r="C43" s="237">
        <v>0</v>
      </c>
      <c r="D43" s="237">
        <v>0</v>
      </c>
      <c r="E43" s="237">
        <f t="shared" si="8"/>
        <v>0</v>
      </c>
      <c r="F43" s="237">
        <f t="shared" si="5"/>
        <v>0</v>
      </c>
      <c r="G43" s="237">
        <v>0</v>
      </c>
      <c r="H43" s="237">
        <v>0</v>
      </c>
      <c r="I43" s="237">
        <v>0</v>
      </c>
      <c r="J43" s="237">
        <v>0</v>
      </c>
      <c r="K43" s="237">
        <v>0</v>
      </c>
      <c r="L43" s="237">
        <v>0</v>
      </c>
      <c r="M43" s="237">
        <v>0</v>
      </c>
      <c r="N43" s="237">
        <v>0</v>
      </c>
      <c r="O43" s="237">
        <v>0</v>
      </c>
      <c r="P43" s="237">
        <v>0</v>
      </c>
      <c r="Q43" s="237">
        <v>0</v>
      </c>
      <c r="R43" s="237">
        <f t="shared" si="9"/>
        <v>0</v>
      </c>
      <c r="S43" s="237">
        <v>0</v>
      </c>
      <c r="T43" s="237">
        <f t="shared" si="3"/>
        <v>0</v>
      </c>
      <c r="U43" s="237">
        <f t="shared" si="4"/>
        <v>0</v>
      </c>
    </row>
    <row r="44" spans="1:21" x14ac:dyDescent="0.3">
      <c r="A44" s="68" t="s">
        <v>146</v>
      </c>
      <c r="B44" s="48" t="s">
        <v>145</v>
      </c>
      <c r="C44" s="237">
        <v>0</v>
      </c>
      <c r="D44" s="237">
        <v>0</v>
      </c>
      <c r="E44" s="237">
        <f t="shared" si="8"/>
        <v>0</v>
      </c>
      <c r="F44" s="237">
        <f t="shared" si="5"/>
        <v>0</v>
      </c>
      <c r="G44" s="357">
        <v>0</v>
      </c>
      <c r="H44" s="357">
        <v>0</v>
      </c>
      <c r="I44" s="357">
        <v>0</v>
      </c>
      <c r="J44" s="357">
        <v>0</v>
      </c>
      <c r="K44" s="357">
        <v>0</v>
      </c>
      <c r="L44" s="357">
        <v>0</v>
      </c>
      <c r="M44" s="357">
        <v>0</v>
      </c>
      <c r="N44" s="357">
        <v>0</v>
      </c>
      <c r="O44" s="357">
        <v>0</v>
      </c>
      <c r="P44" s="357">
        <v>0</v>
      </c>
      <c r="Q44" s="357">
        <v>0</v>
      </c>
      <c r="R44" s="357">
        <f t="shared" si="9"/>
        <v>0</v>
      </c>
      <c r="S44" s="357">
        <v>0</v>
      </c>
      <c r="T44" s="237">
        <f t="shared" si="3"/>
        <v>0</v>
      </c>
      <c r="U44" s="237">
        <f t="shared" si="4"/>
        <v>0</v>
      </c>
    </row>
    <row r="45" spans="1:21" x14ac:dyDescent="0.3">
      <c r="A45" s="68" t="s">
        <v>144</v>
      </c>
      <c r="B45" s="48" t="s">
        <v>143</v>
      </c>
      <c r="C45" s="237">
        <v>0</v>
      </c>
      <c r="D45" s="237">
        <v>0</v>
      </c>
      <c r="E45" s="237">
        <f t="shared" si="8"/>
        <v>0</v>
      </c>
      <c r="F45" s="237">
        <f t="shared" si="5"/>
        <v>0</v>
      </c>
      <c r="G45" s="357">
        <v>0</v>
      </c>
      <c r="H45" s="357">
        <v>0</v>
      </c>
      <c r="I45" s="357">
        <v>0</v>
      </c>
      <c r="J45" s="357">
        <v>0</v>
      </c>
      <c r="K45" s="357">
        <v>0</v>
      </c>
      <c r="L45" s="357">
        <v>0</v>
      </c>
      <c r="M45" s="357">
        <v>0</v>
      </c>
      <c r="N45" s="357">
        <v>0</v>
      </c>
      <c r="O45" s="357">
        <v>0</v>
      </c>
      <c r="P45" s="357">
        <v>0</v>
      </c>
      <c r="Q45" s="357">
        <v>0</v>
      </c>
      <c r="R45" s="357">
        <f t="shared" si="9"/>
        <v>0</v>
      </c>
      <c r="S45" s="357">
        <v>0</v>
      </c>
      <c r="T45" s="237">
        <f t="shared" si="3"/>
        <v>0</v>
      </c>
      <c r="U45" s="237">
        <f t="shared" si="4"/>
        <v>0</v>
      </c>
    </row>
    <row r="46" spans="1:21" x14ac:dyDescent="0.3">
      <c r="A46" s="68" t="s">
        <v>142</v>
      </c>
      <c r="B46" s="48" t="s">
        <v>141</v>
      </c>
      <c r="C46" s="237">
        <v>0</v>
      </c>
      <c r="D46" s="237">
        <v>0</v>
      </c>
      <c r="E46" s="237">
        <f t="shared" si="8"/>
        <v>0</v>
      </c>
      <c r="F46" s="237">
        <f t="shared" si="5"/>
        <v>0</v>
      </c>
      <c r="G46" s="357">
        <v>0</v>
      </c>
      <c r="H46" s="357">
        <v>0</v>
      </c>
      <c r="I46" s="357">
        <v>0</v>
      </c>
      <c r="J46" s="357">
        <v>0</v>
      </c>
      <c r="K46" s="357">
        <v>0</v>
      </c>
      <c r="L46" s="357">
        <v>0</v>
      </c>
      <c r="M46" s="357">
        <v>0</v>
      </c>
      <c r="N46" s="357">
        <v>0</v>
      </c>
      <c r="O46" s="357">
        <v>0</v>
      </c>
      <c r="P46" s="357">
        <v>0</v>
      </c>
      <c r="Q46" s="357">
        <v>0</v>
      </c>
      <c r="R46" s="357">
        <f t="shared" si="9"/>
        <v>0</v>
      </c>
      <c r="S46" s="357">
        <v>0</v>
      </c>
      <c r="T46" s="237">
        <f t="shared" si="3"/>
        <v>0</v>
      </c>
      <c r="U46" s="237">
        <f t="shared" si="4"/>
        <v>0</v>
      </c>
    </row>
    <row r="47" spans="1:21" ht="31.2" x14ac:dyDescent="0.3">
      <c r="A47" s="68" t="s">
        <v>140</v>
      </c>
      <c r="B47" s="48" t="s">
        <v>139</v>
      </c>
      <c r="C47" s="237">
        <v>0</v>
      </c>
      <c r="D47" s="237">
        <v>0</v>
      </c>
      <c r="E47" s="237">
        <f t="shared" si="8"/>
        <v>0</v>
      </c>
      <c r="F47" s="237">
        <f t="shared" si="5"/>
        <v>0</v>
      </c>
      <c r="G47" s="357">
        <v>0</v>
      </c>
      <c r="H47" s="357">
        <v>0</v>
      </c>
      <c r="I47" s="357">
        <v>0</v>
      </c>
      <c r="J47" s="357">
        <v>0</v>
      </c>
      <c r="K47" s="357">
        <v>0</v>
      </c>
      <c r="L47" s="357">
        <v>0</v>
      </c>
      <c r="M47" s="357">
        <v>0</v>
      </c>
      <c r="N47" s="357">
        <v>0</v>
      </c>
      <c r="O47" s="357">
        <v>0</v>
      </c>
      <c r="P47" s="357">
        <v>0</v>
      </c>
      <c r="Q47" s="357">
        <v>0</v>
      </c>
      <c r="R47" s="357">
        <f t="shared" si="9"/>
        <v>0</v>
      </c>
      <c r="S47" s="357">
        <v>0</v>
      </c>
      <c r="T47" s="237">
        <f t="shared" si="3"/>
        <v>0</v>
      </c>
      <c r="U47" s="237">
        <f t="shared" si="4"/>
        <v>0</v>
      </c>
    </row>
    <row r="48" spans="1:21" ht="31.2" x14ac:dyDescent="0.3">
      <c r="A48" s="68" t="s">
        <v>138</v>
      </c>
      <c r="B48" s="48" t="s">
        <v>137</v>
      </c>
      <c r="C48" s="237">
        <v>0</v>
      </c>
      <c r="D48" s="237">
        <v>0</v>
      </c>
      <c r="E48" s="237">
        <f t="shared" si="8"/>
        <v>0</v>
      </c>
      <c r="F48" s="237">
        <f t="shared" si="5"/>
        <v>0</v>
      </c>
      <c r="G48" s="357">
        <v>0</v>
      </c>
      <c r="H48" s="357">
        <v>0</v>
      </c>
      <c r="I48" s="357">
        <v>0</v>
      </c>
      <c r="J48" s="357">
        <v>0</v>
      </c>
      <c r="K48" s="357">
        <v>0</v>
      </c>
      <c r="L48" s="357">
        <v>0</v>
      </c>
      <c r="M48" s="357">
        <v>0</v>
      </c>
      <c r="N48" s="357">
        <v>0</v>
      </c>
      <c r="O48" s="357">
        <v>0</v>
      </c>
      <c r="P48" s="357">
        <v>0</v>
      </c>
      <c r="Q48" s="357">
        <v>0</v>
      </c>
      <c r="R48" s="357">
        <f t="shared" si="9"/>
        <v>0</v>
      </c>
      <c r="S48" s="357">
        <v>0</v>
      </c>
      <c r="T48" s="237">
        <f t="shared" si="3"/>
        <v>0</v>
      </c>
      <c r="U48" s="237">
        <f t="shared" si="4"/>
        <v>0</v>
      </c>
    </row>
    <row r="49" spans="1:21" x14ac:dyDescent="0.3">
      <c r="A49" s="68" t="s">
        <v>136</v>
      </c>
      <c r="B49" s="48" t="s">
        <v>135</v>
      </c>
      <c r="C49" s="237">
        <v>0</v>
      </c>
      <c r="D49" s="237">
        <v>0</v>
      </c>
      <c r="E49" s="237">
        <f t="shared" si="8"/>
        <v>0</v>
      </c>
      <c r="F49" s="237">
        <f t="shared" si="5"/>
        <v>0</v>
      </c>
      <c r="G49" s="357">
        <v>0</v>
      </c>
      <c r="H49" s="357">
        <v>0</v>
      </c>
      <c r="I49" s="357">
        <v>0</v>
      </c>
      <c r="J49" s="357">
        <v>0</v>
      </c>
      <c r="K49" s="357">
        <v>0</v>
      </c>
      <c r="L49" s="357">
        <v>0</v>
      </c>
      <c r="M49" s="357">
        <v>0</v>
      </c>
      <c r="N49" s="357">
        <v>0</v>
      </c>
      <c r="O49" s="357">
        <v>0</v>
      </c>
      <c r="P49" s="357">
        <v>0</v>
      </c>
      <c r="Q49" s="357">
        <v>0</v>
      </c>
      <c r="R49" s="357">
        <f t="shared" si="9"/>
        <v>0</v>
      </c>
      <c r="S49" s="357">
        <v>0</v>
      </c>
      <c r="T49" s="237">
        <f t="shared" si="3"/>
        <v>0</v>
      </c>
      <c r="U49" s="237">
        <f t="shared" si="4"/>
        <v>0</v>
      </c>
    </row>
    <row r="50" spans="1:21" ht="18.600000000000001" x14ac:dyDescent="0.3">
      <c r="A50" s="68" t="s">
        <v>134</v>
      </c>
      <c r="B50" s="219" t="s">
        <v>517</v>
      </c>
      <c r="C50" s="237">
        <v>0</v>
      </c>
      <c r="D50" s="237">
        <v>0</v>
      </c>
      <c r="E50" s="237">
        <f t="shared" si="8"/>
        <v>0</v>
      </c>
      <c r="F50" s="237">
        <f t="shared" si="5"/>
        <v>0</v>
      </c>
      <c r="G50" s="357">
        <v>0</v>
      </c>
      <c r="H50" s="357">
        <v>0</v>
      </c>
      <c r="I50" s="357">
        <v>0</v>
      </c>
      <c r="J50" s="357">
        <v>0</v>
      </c>
      <c r="K50" s="357">
        <v>0</v>
      </c>
      <c r="L50" s="357">
        <v>0</v>
      </c>
      <c r="M50" s="357">
        <v>0</v>
      </c>
      <c r="N50" s="357">
        <v>0</v>
      </c>
      <c r="O50" s="357">
        <v>0</v>
      </c>
      <c r="P50" s="357">
        <v>0</v>
      </c>
      <c r="Q50" s="357">
        <v>0</v>
      </c>
      <c r="R50" s="357">
        <f t="shared" si="9"/>
        <v>0</v>
      </c>
      <c r="S50" s="357">
        <v>0</v>
      </c>
      <c r="T50" s="237">
        <f t="shared" si="3"/>
        <v>0</v>
      </c>
      <c r="U50" s="237">
        <f t="shared" si="4"/>
        <v>0</v>
      </c>
    </row>
    <row r="51" spans="1:21" s="233" customFormat="1" ht="35.25" customHeight="1" x14ac:dyDescent="0.3">
      <c r="A51" s="70" t="s">
        <v>56</v>
      </c>
      <c r="B51" s="69" t="s">
        <v>133</v>
      </c>
      <c r="C51" s="237">
        <v>0</v>
      </c>
      <c r="D51" s="237">
        <v>0</v>
      </c>
      <c r="E51" s="237">
        <f t="shared" si="8"/>
        <v>0</v>
      </c>
      <c r="F51" s="237">
        <f t="shared" si="5"/>
        <v>0</v>
      </c>
      <c r="G51" s="237">
        <v>0</v>
      </c>
      <c r="H51" s="237">
        <v>0</v>
      </c>
      <c r="I51" s="237">
        <v>0</v>
      </c>
      <c r="J51" s="237">
        <v>0</v>
      </c>
      <c r="K51" s="237">
        <v>0</v>
      </c>
      <c r="L51" s="237">
        <v>0</v>
      </c>
      <c r="M51" s="237">
        <v>0</v>
      </c>
      <c r="N51" s="237">
        <v>0</v>
      </c>
      <c r="O51" s="237">
        <v>0</v>
      </c>
      <c r="P51" s="237">
        <v>0</v>
      </c>
      <c r="Q51" s="237">
        <v>0</v>
      </c>
      <c r="R51" s="237">
        <f t="shared" si="9"/>
        <v>0</v>
      </c>
      <c r="S51" s="237">
        <v>0</v>
      </c>
      <c r="T51" s="237">
        <f t="shared" si="3"/>
        <v>0</v>
      </c>
      <c r="U51" s="237">
        <f t="shared" si="4"/>
        <v>0</v>
      </c>
    </row>
    <row r="52" spans="1:21" x14ac:dyDescent="0.3">
      <c r="A52" s="68" t="s">
        <v>132</v>
      </c>
      <c r="B52" s="48" t="s">
        <v>131</v>
      </c>
      <c r="C52" s="237">
        <v>0</v>
      </c>
      <c r="D52" s="237">
        <v>0</v>
      </c>
      <c r="E52" s="237">
        <f t="shared" si="8"/>
        <v>0</v>
      </c>
      <c r="F52" s="237">
        <f t="shared" si="5"/>
        <v>0</v>
      </c>
      <c r="G52" s="357">
        <v>0</v>
      </c>
      <c r="H52" s="357">
        <v>0</v>
      </c>
      <c r="I52" s="357">
        <v>0</v>
      </c>
      <c r="J52" s="357">
        <v>0</v>
      </c>
      <c r="K52" s="357">
        <v>0</v>
      </c>
      <c r="L52" s="357">
        <v>0</v>
      </c>
      <c r="M52" s="357">
        <v>0</v>
      </c>
      <c r="N52" s="357">
        <v>0</v>
      </c>
      <c r="O52" s="357">
        <v>0</v>
      </c>
      <c r="P52" s="357">
        <v>0</v>
      </c>
      <c r="Q52" s="357">
        <v>0</v>
      </c>
      <c r="R52" s="357">
        <f t="shared" si="9"/>
        <v>0</v>
      </c>
      <c r="S52" s="357">
        <v>0</v>
      </c>
      <c r="T52" s="237">
        <f t="shared" si="3"/>
        <v>0</v>
      </c>
      <c r="U52" s="237">
        <f t="shared" si="4"/>
        <v>0</v>
      </c>
    </row>
    <row r="53" spans="1:21" x14ac:dyDescent="0.3">
      <c r="A53" s="68" t="s">
        <v>130</v>
      </c>
      <c r="B53" s="48" t="s">
        <v>124</v>
      </c>
      <c r="C53" s="237">
        <v>0</v>
      </c>
      <c r="D53" s="237">
        <v>0</v>
      </c>
      <c r="E53" s="237">
        <f t="shared" si="8"/>
        <v>0</v>
      </c>
      <c r="F53" s="237">
        <f t="shared" si="5"/>
        <v>0</v>
      </c>
      <c r="G53" s="357">
        <v>0</v>
      </c>
      <c r="H53" s="357">
        <v>0</v>
      </c>
      <c r="I53" s="357">
        <v>0</v>
      </c>
      <c r="J53" s="357">
        <v>0</v>
      </c>
      <c r="K53" s="357">
        <v>0</v>
      </c>
      <c r="L53" s="357">
        <v>0</v>
      </c>
      <c r="M53" s="357">
        <v>0</v>
      </c>
      <c r="N53" s="357">
        <v>0</v>
      </c>
      <c r="O53" s="357">
        <v>0</v>
      </c>
      <c r="P53" s="357">
        <v>0</v>
      </c>
      <c r="Q53" s="357">
        <v>0</v>
      </c>
      <c r="R53" s="357">
        <f t="shared" si="9"/>
        <v>0</v>
      </c>
      <c r="S53" s="357">
        <v>0</v>
      </c>
      <c r="T53" s="237">
        <f t="shared" si="3"/>
        <v>0</v>
      </c>
      <c r="U53" s="237">
        <f t="shared" si="4"/>
        <v>0</v>
      </c>
    </row>
    <row r="54" spans="1:21" x14ac:dyDescent="0.3">
      <c r="A54" s="68" t="s">
        <v>129</v>
      </c>
      <c r="B54" s="219" t="s">
        <v>123</v>
      </c>
      <c r="C54" s="237">
        <v>0</v>
      </c>
      <c r="D54" s="237">
        <v>0</v>
      </c>
      <c r="E54" s="237">
        <f t="shared" si="8"/>
        <v>0</v>
      </c>
      <c r="F54" s="237">
        <f t="shared" si="5"/>
        <v>0</v>
      </c>
      <c r="G54" s="357">
        <v>0</v>
      </c>
      <c r="H54" s="357">
        <v>0</v>
      </c>
      <c r="I54" s="357">
        <v>0</v>
      </c>
      <c r="J54" s="357">
        <v>0</v>
      </c>
      <c r="K54" s="357">
        <v>0</v>
      </c>
      <c r="L54" s="357">
        <v>0</v>
      </c>
      <c r="M54" s="357">
        <v>0</v>
      </c>
      <c r="N54" s="357">
        <v>0</v>
      </c>
      <c r="O54" s="357">
        <v>0</v>
      </c>
      <c r="P54" s="357">
        <v>0</v>
      </c>
      <c r="Q54" s="357">
        <v>0</v>
      </c>
      <c r="R54" s="357">
        <f t="shared" si="9"/>
        <v>0</v>
      </c>
      <c r="S54" s="357">
        <v>0</v>
      </c>
      <c r="T54" s="237">
        <f t="shared" si="3"/>
        <v>0</v>
      </c>
      <c r="U54" s="237">
        <f t="shared" si="4"/>
        <v>0</v>
      </c>
    </row>
    <row r="55" spans="1:21" x14ac:dyDescent="0.3">
      <c r="A55" s="68" t="s">
        <v>128</v>
      </c>
      <c r="B55" s="219" t="s">
        <v>122</v>
      </c>
      <c r="C55" s="237">
        <v>0</v>
      </c>
      <c r="D55" s="237">
        <v>0</v>
      </c>
      <c r="E55" s="237">
        <f t="shared" si="8"/>
        <v>0</v>
      </c>
      <c r="F55" s="237">
        <f t="shared" si="5"/>
        <v>0</v>
      </c>
      <c r="G55" s="357">
        <v>0</v>
      </c>
      <c r="H55" s="357">
        <v>0</v>
      </c>
      <c r="I55" s="357">
        <v>0</v>
      </c>
      <c r="J55" s="357">
        <v>0</v>
      </c>
      <c r="K55" s="357">
        <v>0</v>
      </c>
      <c r="L55" s="357">
        <v>0</v>
      </c>
      <c r="M55" s="357">
        <v>0</v>
      </c>
      <c r="N55" s="357">
        <v>0</v>
      </c>
      <c r="O55" s="357">
        <v>0</v>
      </c>
      <c r="P55" s="357">
        <v>0</v>
      </c>
      <c r="Q55" s="357">
        <v>0</v>
      </c>
      <c r="R55" s="357">
        <f t="shared" si="9"/>
        <v>0</v>
      </c>
      <c r="S55" s="357">
        <v>0</v>
      </c>
      <c r="T55" s="237">
        <f t="shared" si="3"/>
        <v>0</v>
      </c>
      <c r="U55" s="237">
        <f t="shared" si="4"/>
        <v>0</v>
      </c>
    </row>
    <row r="56" spans="1:21" x14ac:dyDescent="0.3">
      <c r="A56" s="68" t="s">
        <v>127</v>
      </c>
      <c r="B56" s="219" t="s">
        <v>121</v>
      </c>
      <c r="C56" s="237">
        <v>0</v>
      </c>
      <c r="D56" s="237">
        <v>0</v>
      </c>
      <c r="E56" s="237">
        <f t="shared" si="8"/>
        <v>0</v>
      </c>
      <c r="F56" s="237">
        <f t="shared" si="5"/>
        <v>0</v>
      </c>
      <c r="G56" s="357">
        <v>0</v>
      </c>
      <c r="H56" s="357">
        <v>0</v>
      </c>
      <c r="I56" s="357">
        <v>0</v>
      </c>
      <c r="J56" s="357">
        <v>0</v>
      </c>
      <c r="K56" s="357">
        <v>0</v>
      </c>
      <c r="L56" s="357">
        <v>0</v>
      </c>
      <c r="M56" s="357">
        <v>0</v>
      </c>
      <c r="N56" s="357">
        <v>0</v>
      </c>
      <c r="O56" s="357">
        <v>0</v>
      </c>
      <c r="P56" s="357">
        <v>0</v>
      </c>
      <c r="Q56" s="357">
        <v>0</v>
      </c>
      <c r="R56" s="357">
        <f t="shared" si="9"/>
        <v>0</v>
      </c>
      <c r="S56" s="357">
        <v>0</v>
      </c>
      <c r="T56" s="237">
        <f t="shared" si="3"/>
        <v>0</v>
      </c>
      <c r="U56" s="237">
        <f t="shared" si="4"/>
        <v>0</v>
      </c>
    </row>
    <row r="57" spans="1:21" ht="18.600000000000001" x14ac:dyDescent="0.3">
      <c r="A57" s="68" t="s">
        <v>126</v>
      </c>
      <c r="B57" s="219" t="s">
        <v>517</v>
      </c>
      <c r="C57" s="237">
        <v>0</v>
      </c>
      <c r="D57" s="237">
        <v>0</v>
      </c>
      <c r="E57" s="237">
        <f t="shared" si="8"/>
        <v>0</v>
      </c>
      <c r="F57" s="237">
        <f t="shared" si="5"/>
        <v>0</v>
      </c>
      <c r="G57" s="357">
        <v>0</v>
      </c>
      <c r="H57" s="357">
        <v>0</v>
      </c>
      <c r="I57" s="357">
        <v>0</v>
      </c>
      <c r="J57" s="357">
        <v>0</v>
      </c>
      <c r="K57" s="357">
        <v>0</v>
      </c>
      <c r="L57" s="357">
        <v>0</v>
      </c>
      <c r="M57" s="357">
        <v>0</v>
      </c>
      <c r="N57" s="357">
        <v>0</v>
      </c>
      <c r="O57" s="357">
        <v>0</v>
      </c>
      <c r="P57" s="357">
        <v>0</v>
      </c>
      <c r="Q57" s="357">
        <v>0</v>
      </c>
      <c r="R57" s="357">
        <f t="shared" si="9"/>
        <v>0</v>
      </c>
      <c r="S57" s="357">
        <v>0</v>
      </c>
      <c r="T57" s="237">
        <f t="shared" si="3"/>
        <v>0</v>
      </c>
      <c r="U57" s="237">
        <f t="shared" si="4"/>
        <v>0</v>
      </c>
    </row>
    <row r="58" spans="1:21" s="233" customFormat="1" ht="36.75" customHeight="1" x14ac:dyDescent="0.3">
      <c r="A58" s="70" t="s">
        <v>55</v>
      </c>
      <c r="B58" s="220" t="s">
        <v>205</v>
      </c>
      <c r="C58" s="237">
        <v>0</v>
      </c>
      <c r="D58" s="237">
        <v>0</v>
      </c>
      <c r="E58" s="237">
        <f t="shared" si="8"/>
        <v>0</v>
      </c>
      <c r="F58" s="237">
        <f t="shared" si="5"/>
        <v>0</v>
      </c>
      <c r="G58" s="237">
        <v>0</v>
      </c>
      <c r="H58" s="237">
        <v>0</v>
      </c>
      <c r="I58" s="237">
        <v>0</v>
      </c>
      <c r="J58" s="237">
        <v>0</v>
      </c>
      <c r="K58" s="237">
        <v>0</v>
      </c>
      <c r="L58" s="237">
        <v>0</v>
      </c>
      <c r="M58" s="237">
        <v>0</v>
      </c>
      <c r="N58" s="237">
        <v>0</v>
      </c>
      <c r="O58" s="237">
        <v>0</v>
      </c>
      <c r="P58" s="237">
        <v>0</v>
      </c>
      <c r="Q58" s="237">
        <v>0</v>
      </c>
      <c r="R58" s="237">
        <f t="shared" si="9"/>
        <v>0</v>
      </c>
      <c r="S58" s="237">
        <v>0</v>
      </c>
      <c r="T58" s="237">
        <f t="shared" si="3"/>
        <v>0</v>
      </c>
      <c r="U58" s="237">
        <f t="shared" si="4"/>
        <v>0</v>
      </c>
    </row>
    <row r="59" spans="1:21" s="233" customFormat="1" x14ac:dyDescent="0.3">
      <c r="A59" s="70" t="s">
        <v>53</v>
      </c>
      <c r="B59" s="69" t="s">
        <v>125</v>
      </c>
      <c r="C59" s="237">
        <v>0</v>
      </c>
      <c r="D59" s="237">
        <v>0</v>
      </c>
      <c r="E59" s="237">
        <f t="shared" si="8"/>
        <v>0</v>
      </c>
      <c r="F59" s="237">
        <f t="shared" si="5"/>
        <v>0</v>
      </c>
      <c r="G59" s="237">
        <v>0</v>
      </c>
      <c r="H59" s="237">
        <v>0</v>
      </c>
      <c r="I59" s="237">
        <v>0</v>
      </c>
      <c r="J59" s="237">
        <v>0</v>
      </c>
      <c r="K59" s="237">
        <v>0</v>
      </c>
      <c r="L59" s="237">
        <v>0</v>
      </c>
      <c r="M59" s="237">
        <v>0</v>
      </c>
      <c r="N59" s="237">
        <v>0</v>
      </c>
      <c r="O59" s="237">
        <v>0</v>
      </c>
      <c r="P59" s="237">
        <v>0</v>
      </c>
      <c r="Q59" s="237">
        <v>0</v>
      </c>
      <c r="R59" s="237">
        <f t="shared" si="9"/>
        <v>0</v>
      </c>
      <c r="S59" s="237">
        <v>0</v>
      </c>
      <c r="T59" s="237">
        <f t="shared" si="3"/>
        <v>0</v>
      </c>
      <c r="U59" s="237">
        <f t="shared" si="4"/>
        <v>0</v>
      </c>
    </row>
    <row r="60" spans="1:21" x14ac:dyDescent="0.3">
      <c r="A60" s="68" t="s">
        <v>199</v>
      </c>
      <c r="B60" s="221" t="s">
        <v>145</v>
      </c>
      <c r="C60" s="237">
        <v>0</v>
      </c>
      <c r="D60" s="237">
        <v>0</v>
      </c>
      <c r="E60" s="237">
        <f t="shared" si="8"/>
        <v>0</v>
      </c>
      <c r="F60" s="237">
        <f t="shared" si="5"/>
        <v>0</v>
      </c>
      <c r="G60" s="357">
        <v>0</v>
      </c>
      <c r="H60" s="357">
        <v>0</v>
      </c>
      <c r="I60" s="357">
        <v>0</v>
      </c>
      <c r="J60" s="357">
        <v>0</v>
      </c>
      <c r="K60" s="357">
        <v>0</v>
      </c>
      <c r="L60" s="357">
        <v>0</v>
      </c>
      <c r="M60" s="357">
        <v>0</v>
      </c>
      <c r="N60" s="357">
        <v>0</v>
      </c>
      <c r="O60" s="357">
        <v>0</v>
      </c>
      <c r="P60" s="357">
        <v>0</v>
      </c>
      <c r="Q60" s="357">
        <v>0</v>
      </c>
      <c r="R60" s="357">
        <f t="shared" si="9"/>
        <v>0</v>
      </c>
      <c r="S60" s="357">
        <v>0</v>
      </c>
      <c r="T60" s="237">
        <f t="shared" si="3"/>
        <v>0</v>
      </c>
      <c r="U60" s="237">
        <f t="shared" si="4"/>
        <v>0</v>
      </c>
    </row>
    <row r="61" spans="1:21" x14ac:dyDescent="0.3">
      <c r="A61" s="68" t="s">
        <v>200</v>
      </c>
      <c r="B61" s="221" t="s">
        <v>143</v>
      </c>
      <c r="C61" s="237">
        <v>0</v>
      </c>
      <c r="D61" s="237">
        <v>0</v>
      </c>
      <c r="E61" s="237">
        <f t="shared" si="8"/>
        <v>0</v>
      </c>
      <c r="F61" s="237">
        <f t="shared" si="5"/>
        <v>0</v>
      </c>
      <c r="G61" s="357">
        <v>0</v>
      </c>
      <c r="H61" s="357">
        <v>0</v>
      </c>
      <c r="I61" s="357">
        <v>0</v>
      </c>
      <c r="J61" s="357">
        <v>0</v>
      </c>
      <c r="K61" s="357">
        <v>0</v>
      </c>
      <c r="L61" s="357">
        <v>0</v>
      </c>
      <c r="M61" s="357">
        <v>0</v>
      </c>
      <c r="N61" s="357">
        <v>0</v>
      </c>
      <c r="O61" s="357">
        <v>0</v>
      </c>
      <c r="P61" s="357">
        <v>0</v>
      </c>
      <c r="Q61" s="357">
        <v>0</v>
      </c>
      <c r="R61" s="357">
        <f t="shared" si="9"/>
        <v>0</v>
      </c>
      <c r="S61" s="357">
        <v>0</v>
      </c>
      <c r="T61" s="237">
        <f t="shared" si="3"/>
        <v>0</v>
      </c>
      <c r="U61" s="237">
        <f t="shared" si="4"/>
        <v>0</v>
      </c>
    </row>
    <row r="62" spans="1:21" x14ac:dyDescent="0.3">
      <c r="A62" s="68" t="s">
        <v>201</v>
      </c>
      <c r="B62" s="221" t="s">
        <v>141</v>
      </c>
      <c r="C62" s="237">
        <v>0</v>
      </c>
      <c r="D62" s="237">
        <v>0</v>
      </c>
      <c r="E62" s="237">
        <f t="shared" si="8"/>
        <v>0</v>
      </c>
      <c r="F62" s="237">
        <f t="shared" si="5"/>
        <v>0</v>
      </c>
      <c r="G62" s="357">
        <v>0</v>
      </c>
      <c r="H62" s="357">
        <v>0</v>
      </c>
      <c r="I62" s="357">
        <v>0</v>
      </c>
      <c r="J62" s="357">
        <v>0</v>
      </c>
      <c r="K62" s="357">
        <v>0</v>
      </c>
      <c r="L62" s="357">
        <v>0</v>
      </c>
      <c r="M62" s="357">
        <v>0</v>
      </c>
      <c r="N62" s="357">
        <v>0</v>
      </c>
      <c r="O62" s="357">
        <v>0</v>
      </c>
      <c r="P62" s="357">
        <v>0</v>
      </c>
      <c r="Q62" s="357">
        <v>0</v>
      </c>
      <c r="R62" s="357">
        <f t="shared" si="9"/>
        <v>0</v>
      </c>
      <c r="S62" s="357">
        <v>0</v>
      </c>
      <c r="T62" s="237">
        <f t="shared" si="3"/>
        <v>0</v>
      </c>
      <c r="U62" s="237">
        <f t="shared" si="4"/>
        <v>0</v>
      </c>
    </row>
    <row r="63" spans="1:21" x14ac:dyDescent="0.3">
      <c r="A63" s="68" t="s">
        <v>202</v>
      </c>
      <c r="B63" s="221" t="s">
        <v>204</v>
      </c>
      <c r="C63" s="237">
        <v>0</v>
      </c>
      <c r="D63" s="237">
        <v>0</v>
      </c>
      <c r="E63" s="237">
        <f t="shared" si="8"/>
        <v>0</v>
      </c>
      <c r="F63" s="237">
        <f t="shared" si="5"/>
        <v>0</v>
      </c>
      <c r="G63" s="357">
        <v>0</v>
      </c>
      <c r="H63" s="357">
        <v>0</v>
      </c>
      <c r="I63" s="357">
        <v>0</v>
      </c>
      <c r="J63" s="357">
        <v>0</v>
      </c>
      <c r="K63" s="357">
        <v>0</v>
      </c>
      <c r="L63" s="357">
        <v>0</v>
      </c>
      <c r="M63" s="357">
        <v>0</v>
      </c>
      <c r="N63" s="357">
        <v>0</v>
      </c>
      <c r="O63" s="357">
        <v>0</v>
      </c>
      <c r="P63" s="357">
        <v>0</v>
      </c>
      <c r="Q63" s="357">
        <v>0</v>
      </c>
      <c r="R63" s="357">
        <f t="shared" si="9"/>
        <v>0</v>
      </c>
      <c r="S63" s="357">
        <v>0</v>
      </c>
      <c r="T63" s="237">
        <f t="shared" si="3"/>
        <v>0</v>
      </c>
      <c r="U63" s="237">
        <f t="shared" si="4"/>
        <v>0</v>
      </c>
    </row>
    <row r="64" spans="1:21" ht="18.600000000000001" x14ac:dyDescent="0.3">
      <c r="A64" s="68" t="s">
        <v>203</v>
      </c>
      <c r="B64" s="219" t="s">
        <v>508</v>
      </c>
      <c r="C64" s="237">
        <v>0</v>
      </c>
      <c r="D64" s="237">
        <v>0</v>
      </c>
      <c r="E64" s="237">
        <f t="shared" si="8"/>
        <v>0</v>
      </c>
      <c r="F64" s="237">
        <f t="shared" si="5"/>
        <v>0</v>
      </c>
      <c r="G64" s="357">
        <v>0</v>
      </c>
      <c r="H64" s="357">
        <v>0</v>
      </c>
      <c r="I64" s="357">
        <v>0</v>
      </c>
      <c r="J64" s="357">
        <v>0</v>
      </c>
      <c r="K64" s="357">
        <v>0</v>
      </c>
      <c r="L64" s="357">
        <v>0</v>
      </c>
      <c r="M64" s="357">
        <v>0</v>
      </c>
      <c r="N64" s="357">
        <v>0</v>
      </c>
      <c r="O64" s="357">
        <v>0</v>
      </c>
      <c r="P64" s="357">
        <v>0</v>
      </c>
      <c r="Q64" s="357">
        <v>0</v>
      </c>
      <c r="R64" s="357">
        <f t="shared" si="9"/>
        <v>0</v>
      </c>
      <c r="S64" s="357">
        <v>0</v>
      </c>
      <c r="T64" s="237">
        <f t="shared" si="3"/>
        <v>0</v>
      </c>
      <c r="U64" s="237">
        <f t="shared" si="4"/>
        <v>0</v>
      </c>
    </row>
    <row r="65" spans="1:20" x14ac:dyDescent="0.3">
      <c r="A65" s="65"/>
      <c r="B65" s="66"/>
      <c r="C65" s="66"/>
      <c r="D65" s="66"/>
      <c r="E65" s="66"/>
      <c r="F65" s="66"/>
      <c r="G65" s="66"/>
      <c r="H65" s="66"/>
      <c r="I65" s="66"/>
      <c r="J65" s="66"/>
      <c r="K65" s="66"/>
      <c r="L65" s="66"/>
      <c r="M65" s="66"/>
      <c r="N65" s="66"/>
      <c r="O65" s="66"/>
      <c r="P65" s="66"/>
      <c r="Q65" s="66"/>
      <c r="R65" s="66"/>
      <c r="S65" s="66"/>
      <c r="T65" s="60"/>
    </row>
    <row r="66" spans="1:20" ht="54" customHeight="1" x14ac:dyDescent="0.3">
      <c r="A66" s="60"/>
      <c r="B66" s="485"/>
      <c r="C66" s="485"/>
      <c r="D66" s="485"/>
      <c r="E66" s="485"/>
      <c r="F66" s="485"/>
      <c r="G66" s="485"/>
      <c r="H66" s="485"/>
      <c r="I66" s="485"/>
      <c r="J66" s="247"/>
      <c r="K66" s="247"/>
      <c r="L66" s="247"/>
      <c r="M66" s="247"/>
      <c r="N66" s="247"/>
      <c r="O66" s="247"/>
      <c r="P66" s="247"/>
      <c r="Q66" s="247"/>
      <c r="R66" s="247"/>
      <c r="S66" s="247"/>
      <c r="T66" s="64"/>
    </row>
    <row r="67" spans="1:20" x14ac:dyDescent="0.3">
      <c r="A67" s="60"/>
      <c r="B67" s="60"/>
      <c r="C67" s="60"/>
      <c r="D67" s="60"/>
      <c r="E67" s="60"/>
      <c r="F67" s="60"/>
      <c r="T67" s="60"/>
    </row>
    <row r="68" spans="1:20" ht="50.25" customHeight="1" x14ac:dyDescent="0.3">
      <c r="A68" s="60"/>
      <c r="B68" s="486"/>
      <c r="C68" s="486"/>
      <c r="D68" s="486"/>
      <c r="E68" s="486"/>
      <c r="F68" s="486"/>
      <c r="G68" s="486"/>
      <c r="H68" s="486"/>
      <c r="I68" s="486"/>
      <c r="J68" s="249"/>
      <c r="K68" s="249"/>
      <c r="L68" s="249"/>
      <c r="M68" s="249"/>
      <c r="N68" s="249"/>
      <c r="O68" s="249"/>
      <c r="P68" s="249"/>
      <c r="Q68" s="249"/>
      <c r="R68" s="249"/>
      <c r="S68" s="249"/>
      <c r="T68" s="60"/>
    </row>
    <row r="69" spans="1:20" x14ac:dyDescent="0.3">
      <c r="A69" s="60"/>
      <c r="B69" s="60"/>
      <c r="C69" s="60"/>
      <c r="D69" s="60"/>
      <c r="E69" s="60"/>
      <c r="F69" s="60"/>
      <c r="T69" s="60"/>
    </row>
    <row r="70" spans="1:20" ht="36.75" customHeight="1" x14ac:dyDescent="0.3">
      <c r="A70" s="60"/>
      <c r="B70" s="485"/>
      <c r="C70" s="485"/>
      <c r="D70" s="485"/>
      <c r="E70" s="485"/>
      <c r="F70" s="485"/>
      <c r="G70" s="485"/>
      <c r="H70" s="485"/>
      <c r="I70" s="485"/>
      <c r="J70" s="247"/>
      <c r="K70" s="247"/>
      <c r="L70" s="247"/>
      <c r="M70" s="247"/>
      <c r="N70" s="247"/>
      <c r="O70" s="247"/>
      <c r="P70" s="247"/>
      <c r="Q70" s="247"/>
      <c r="R70" s="247"/>
      <c r="S70" s="247"/>
      <c r="T70" s="60"/>
    </row>
    <row r="71" spans="1:20" x14ac:dyDescent="0.3">
      <c r="A71" s="60"/>
      <c r="B71" s="63"/>
      <c r="C71" s="63"/>
      <c r="D71" s="63"/>
      <c r="E71" s="63"/>
      <c r="F71" s="63"/>
      <c r="T71" s="60"/>
    </row>
    <row r="72" spans="1:20" ht="51" customHeight="1" x14ac:dyDescent="0.3">
      <c r="A72" s="60"/>
      <c r="B72" s="485"/>
      <c r="C72" s="485"/>
      <c r="D72" s="485"/>
      <c r="E72" s="485"/>
      <c r="F72" s="485"/>
      <c r="G72" s="485"/>
      <c r="H72" s="485"/>
      <c r="I72" s="485"/>
      <c r="J72" s="247"/>
      <c r="K72" s="247"/>
      <c r="L72" s="247"/>
      <c r="M72" s="247"/>
      <c r="N72" s="247"/>
      <c r="O72" s="247"/>
      <c r="P72" s="247"/>
      <c r="Q72" s="247"/>
      <c r="R72" s="247"/>
      <c r="S72" s="247"/>
      <c r="T72" s="60"/>
    </row>
    <row r="73" spans="1:20" ht="32.25" customHeight="1" x14ac:dyDescent="0.3">
      <c r="A73" s="60"/>
      <c r="B73" s="486"/>
      <c r="C73" s="486"/>
      <c r="D73" s="486"/>
      <c r="E73" s="486"/>
      <c r="F73" s="486"/>
      <c r="G73" s="486"/>
      <c r="H73" s="486"/>
      <c r="I73" s="486"/>
      <c r="J73" s="249"/>
      <c r="K73" s="249"/>
      <c r="L73" s="249"/>
      <c r="M73" s="249"/>
      <c r="N73" s="249"/>
      <c r="O73" s="249"/>
      <c r="P73" s="249"/>
      <c r="Q73" s="249"/>
      <c r="R73" s="249"/>
      <c r="S73" s="249"/>
      <c r="T73" s="60"/>
    </row>
    <row r="74" spans="1:20" ht="51.75" customHeight="1" x14ac:dyDescent="0.3">
      <c r="A74" s="60"/>
      <c r="B74" s="485"/>
      <c r="C74" s="485"/>
      <c r="D74" s="485"/>
      <c r="E74" s="485"/>
      <c r="F74" s="485"/>
      <c r="G74" s="485"/>
      <c r="H74" s="485"/>
      <c r="I74" s="485"/>
      <c r="J74" s="247"/>
      <c r="K74" s="247"/>
      <c r="L74" s="247"/>
      <c r="M74" s="247"/>
      <c r="N74" s="247"/>
      <c r="O74" s="247"/>
      <c r="P74" s="247"/>
      <c r="Q74" s="247"/>
      <c r="R74" s="247"/>
      <c r="S74" s="247"/>
      <c r="T74" s="60"/>
    </row>
    <row r="75" spans="1:20" ht="21.75" customHeight="1" x14ac:dyDescent="0.3">
      <c r="A75" s="60"/>
      <c r="B75" s="483"/>
      <c r="C75" s="483"/>
      <c r="D75" s="483"/>
      <c r="E75" s="483"/>
      <c r="F75" s="483"/>
      <c r="G75" s="483"/>
      <c r="H75" s="483"/>
      <c r="I75" s="483"/>
      <c r="J75" s="250"/>
      <c r="K75" s="250"/>
      <c r="L75" s="250"/>
      <c r="M75" s="250"/>
      <c r="N75" s="250"/>
      <c r="O75" s="250"/>
      <c r="P75" s="250"/>
      <c r="Q75" s="250"/>
      <c r="R75" s="250"/>
      <c r="S75" s="250"/>
      <c r="T75" s="60"/>
    </row>
    <row r="76" spans="1:20" ht="23.25" customHeight="1" x14ac:dyDescent="0.3">
      <c r="A76" s="60"/>
      <c r="B76" s="61"/>
      <c r="C76" s="61"/>
      <c r="D76" s="61"/>
      <c r="E76" s="61"/>
      <c r="F76" s="61"/>
      <c r="T76" s="60"/>
    </row>
    <row r="77" spans="1:20" ht="18.75" customHeight="1" x14ac:dyDescent="0.3">
      <c r="A77" s="60"/>
      <c r="B77" s="484"/>
      <c r="C77" s="484"/>
      <c r="D77" s="484"/>
      <c r="E77" s="484"/>
      <c r="F77" s="484"/>
      <c r="G77" s="484"/>
      <c r="H77" s="484"/>
      <c r="I77" s="484"/>
      <c r="J77" s="248"/>
      <c r="K77" s="248"/>
      <c r="L77" s="248"/>
      <c r="M77" s="248"/>
      <c r="N77" s="248"/>
      <c r="O77" s="248"/>
      <c r="P77" s="248"/>
      <c r="Q77" s="248"/>
      <c r="R77" s="248"/>
      <c r="S77" s="248"/>
      <c r="T77" s="60"/>
    </row>
    <row r="78" spans="1:20" x14ac:dyDescent="0.3">
      <c r="A78" s="60"/>
      <c r="B78" s="60"/>
      <c r="C78" s="60"/>
      <c r="D78" s="60"/>
      <c r="E78" s="60"/>
      <c r="F78" s="60"/>
      <c r="T78" s="60"/>
    </row>
    <row r="79" spans="1:20" x14ac:dyDescent="0.3">
      <c r="A79" s="60"/>
      <c r="B79" s="60"/>
      <c r="C79" s="60"/>
      <c r="D79" s="60"/>
      <c r="E79" s="60"/>
      <c r="F79" s="60"/>
      <c r="T79" s="60"/>
    </row>
    <row r="80" spans="1:20" x14ac:dyDescent="0.3">
      <c r="G80" s="59"/>
      <c r="H80" s="59"/>
      <c r="I80" s="59"/>
      <c r="J80" s="59"/>
      <c r="K80" s="59"/>
      <c r="L80" s="59"/>
      <c r="M80" s="59"/>
      <c r="N80" s="59"/>
      <c r="O80" s="59"/>
      <c r="P80" s="59"/>
      <c r="Q80" s="59"/>
      <c r="R80" s="59"/>
      <c r="S80" s="59"/>
    </row>
    <row r="81" s="59" customFormat="1" x14ac:dyDescent="0.3"/>
    <row r="82" s="59" customFormat="1" x14ac:dyDescent="0.3"/>
    <row r="83" s="59" customFormat="1" x14ac:dyDescent="0.3"/>
    <row r="84" s="59" customFormat="1" x14ac:dyDescent="0.3"/>
    <row r="85" s="59" customFormat="1" x14ac:dyDescent="0.3"/>
    <row r="86" s="59" customFormat="1" x14ac:dyDescent="0.3"/>
    <row r="87" s="59" customFormat="1" x14ac:dyDescent="0.3"/>
    <row r="88" s="59" customFormat="1" x14ac:dyDescent="0.3"/>
    <row r="89" s="59" customFormat="1" x14ac:dyDescent="0.3"/>
    <row r="90" s="59" customFormat="1" x14ac:dyDescent="0.3"/>
    <row r="91" s="59" customFormat="1" x14ac:dyDescent="0.3"/>
    <row r="92" s="59" customFormat="1" x14ac:dyDescent="0.3"/>
  </sheetData>
  <mergeCells count="33">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 ref="A4:U4"/>
    <mergeCell ref="A6:U6"/>
    <mergeCell ref="A8:U8"/>
    <mergeCell ref="A9:U9"/>
    <mergeCell ref="A11:U11"/>
    <mergeCell ref="B77:I77"/>
    <mergeCell ref="B66:I66"/>
    <mergeCell ref="B68:I68"/>
    <mergeCell ref="B72:I72"/>
    <mergeCell ref="B73:I73"/>
    <mergeCell ref="B74:I74"/>
    <mergeCell ref="B70:I70"/>
    <mergeCell ref="R21:S21"/>
    <mergeCell ref="C20:D21"/>
    <mergeCell ref="E20:F21"/>
    <mergeCell ref="G20:G22"/>
    <mergeCell ref="B75:I75"/>
  </mergeCells>
  <conditionalFormatting sqref="S52 L52:O52 E25:M25 C25:C29 C24:K24 C31:C34 C30:E30 E31:E34 O24:U31 G31:M31 G30:K30 G32:U34 E26:E29 G26:M29 F26:F64">
    <cfRule type="cellIs" dxfId="42" priority="36" operator="notEqual">
      <formula>0</formula>
    </cfRule>
  </conditionalFormatting>
  <conditionalFormatting sqref="L32:O34 Q31:R34 L31:M31 O31">
    <cfRule type="cellIs" dxfId="41" priority="34" operator="notEqual">
      <formula>0</formula>
    </cfRule>
  </conditionalFormatting>
  <conditionalFormatting sqref="C58:C64 G58:I64 G51:I51 G43:I43 O43 C51 G36:G42 O51 S31:S34 C35:C43 Q25:S30 Q35:S35 Q51:S51 Q43:S43 Q58:S64 G35:I35 K25:M29 K35:O35 K43:M43 K51:M51 K58:O64 I25:I34 O25:O30 K30:K34">
    <cfRule type="cellIs" dxfId="40" priority="54" operator="notEqual">
      <formula>0</formula>
    </cfRule>
  </conditionalFormatting>
  <conditionalFormatting sqref="U24:U64">
    <cfRule type="cellIs" dxfId="39" priority="53" operator="notEqual">
      <formula>0</formula>
    </cfRule>
  </conditionalFormatting>
  <conditionalFormatting sqref="C35:E64 G35:U64">
    <cfRule type="cellIs" dxfId="38" priority="52" operator="notEqual">
      <formula>0</formula>
    </cfRule>
  </conditionalFormatting>
  <conditionalFormatting sqref="C47:C48">
    <cfRule type="cellIs" dxfId="37" priority="41" operator="notEqual">
      <formula>0</formula>
    </cfRule>
  </conditionalFormatting>
  <conditionalFormatting sqref="T24:T64">
    <cfRule type="cellIs" dxfId="36" priority="51" operator="notEqual">
      <formula>0</formula>
    </cfRule>
  </conditionalFormatting>
  <conditionalFormatting sqref="C52:C57 S53:S57 G52:I57 O53:O57 K52:K57">
    <cfRule type="cellIs" dxfId="35" priority="39" operator="notEqual">
      <formula>0</formula>
    </cfRule>
  </conditionalFormatting>
  <conditionalFormatting sqref="N43 N51">
    <cfRule type="cellIs" dxfId="34" priority="50" operator="notEqual">
      <formula>0</formula>
    </cfRule>
  </conditionalFormatting>
  <conditionalFormatting sqref="C35:E64 G35:U64">
    <cfRule type="cellIs" dxfId="33" priority="48" operator="notEqual">
      <formula>0</formula>
    </cfRule>
  </conditionalFormatting>
  <conditionalFormatting sqref="H36:I42 K36:K42">
    <cfRule type="cellIs" dxfId="32" priority="47" operator="notEqual">
      <formula>0</formula>
    </cfRule>
  </conditionalFormatting>
  <conditionalFormatting sqref="H45:I49 G50:I50 G44:I44 K44:K50">
    <cfRule type="cellIs" dxfId="31" priority="46" operator="notEqual">
      <formula>0</formula>
    </cfRule>
  </conditionalFormatting>
  <conditionalFormatting sqref="G45:G49 C45:C46 C49:C50">
    <cfRule type="cellIs" dxfId="30" priority="45" operator="notEqual">
      <formula>0</formula>
    </cfRule>
  </conditionalFormatting>
  <conditionalFormatting sqref="C44">
    <cfRule type="cellIs" dxfId="29" priority="43" operator="notEqual">
      <formula>0</formula>
    </cfRule>
  </conditionalFormatting>
  <conditionalFormatting sqref="L53:N57">
    <cfRule type="cellIs" dxfId="28" priority="37" operator="notEqual">
      <formula>0</formula>
    </cfRule>
  </conditionalFormatting>
  <conditionalFormatting sqref="Q52:R57">
    <cfRule type="cellIs" dxfId="27" priority="33" operator="notEqual">
      <formula>0</formula>
    </cfRule>
  </conditionalFormatting>
  <conditionalFormatting sqref="S44:S50 O44:O50">
    <cfRule type="cellIs" dxfId="26" priority="32" operator="notEqual">
      <formula>0</formula>
    </cfRule>
  </conditionalFormatting>
  <conditionalFormatting sqref="L44:N50">
    <cfRule type="cellIs" dxfId="25" priority="31" operator="notEqual">
      <formula>0</formula>
    </cfRule>
  </conditionalFormatting>
  <conditionalFormatting sqref="Q44:R50">
    <cfRule type="cellIs" dxfId="24" priority="30" operator="notEqual">
      <formula>0</formula>
    </cfRule>
  </conditionalFormatting>
  <conditionalFormatting sqref="S36:S42 O36:O42">
    <cfRule type="cellIs" dxfId="23" priority="29" operator="notEqual">
      <formula>0</formula>
    </cfRule>
  </conditionalFormatting>
  <conditionalFormatting sqref="L36:N42">
    <cfRule type="cellIs" dxfId="22" priority="28" operator="notEqual">
      <formula>0</formula>
    </cfRule>
  </conditionalFormatting>
  <conditionalFormatting sqref="Q36:R42">
    <cfRule type="cellIs" dxfId="21" priority="27" operator="notEqual">
      <formula>0</formula>
    </cfRule>
  </conditionalFormatting>
  <conditionalFormatting sqref="P31:P34">
    <cfRule type="cellIs" dxfId="20" priority="23" operator="notEqual">
      <formula>0</formula>
    </cfRule>
  </conditionalFormatting>
  <conditionalFormatting sqref="P25:P30 P35 P51 P43 P58:P64">
    <cfRule type="cellIs" dxfId="19" priority="26" operator="notEqual">
      <formula>0</formula>
    </cfRule>
  </conditionalFormatting>
  <conditionalFormatting sqref="P24">
    <cfRule type="cellIs" dxfId="18" priority="25" operator="notEqual">
      <formula>0</formula>
    </cfRule>
  </conditionalFormatting>
  <conditionalFormatting sqref="P24">
    <cfRule type="cellIs" dxfId="17" priority="24" operator="notEqual">
      <formula>0</formula>
    </cfRule>
  </conditionalFormatting>
  <conditionalFormatting sqref="P52:P57">
    <cfRule type="cellIs" dxfId="16" priority="22" operator="notEqual">
      <formula>0</formula>
    </cfRule>
  </conditionalFormatting>
  <conditionalFormatting sqref="P44:P50">
    <cfRule type="cellIs" dxfId="15" priority="21" operator="notEqual">
      <formula>0</formula>
    </cfRule>
  </conditionalFormatting>
  <conditionalFormatting sqref="P36:P42">
    <cfRule type="cellIs" dxfId="14" priority="20" operator="notEqual">
      <formula>0</formula>
    </cfRule>
  </conditionalFormatting>
  <conditionalFormatting sqref="D35:E64">
    <cfRule type="cellIs" dxfId="13" priority="19" operator="notEqual">
      <formula>0</formula>
    </cfRule>
  </conditionalFormatting>
  <conditionalFormatting sqref="J25:J35 J43 J51 J58:J64">
    <cfRule type="cellIs" dxfId="12" priority="18" operator="notEqual">
      <formula>0</formula>
    </cfRule>
  </conditionalFormatting>
  <conditionalFormatting sqref="J24">
    <cfRule type="cellIs" dxfId="11" priority="17" operator="notEqual">
      <formula>0</formula>
    </cfRule>
  </conditionalFormatting>
  <conditionalFormatting sqref="J52:J57">
    <cfRule type="cellIs" dxfId="10" priority="13" operator="notEqual">
      <formula>0</formula>
    </cfRule>
  </conditionalFormatting>
  <conditionalFormatting sqref="J24">
    <cfRule type="cellIs" dxfId="9" priority="16" operator="notEqual">
      <formula>0</formula>
    </cfRule>
  </conditionalFormatting>
  <conditionalFormatting sqref="J36:J42">
    <cfRule type="cellIs" dxfId="8" priority="15" operator="notEqual">
      <formula>0</formula>
    </cfRule>
  </conditionalFormatting>
  <conditionalFormatting sqref="J44:J50">
    <cfRule type="cellIs" dxfId="7" priority="14" operator="notEqual">
      <formula>0</formula>
    </cfRule>
  </conditionalFormatting>
  <conditionalFormatting sqref="G25:H34">
    <cfRule type="cellIs" dxfId="6" priority="12" operator="notEqual">
      <formula>0</formula>
    </cfRule>
  </conditionalFormatting>
  <conditionalFormatting sqref="E25:F25 E31:E64 C30:E30 E26:E29 F26:F64">
    <cfRule type="cellIs" dxfId="5" priority="9" operator="notEqual">
      <formula>0</formula>
    </cfRule>
  </conditionalFormatting>
  <conditionalFormatting sqref="D25:D29 D31:D34">
    <cfRule type="cellIs" dxfId="4" priority="4" operator="notEqual">
      <formula>0</formula>
    </cfRule>
  </conditionalFormatting>
  <conditionalFormatting sqref="D25:D29 D31:D34">
    <cfRule type="cellIs" dxfId="3" priority="5" operator="notEqual">
      <formula>0</formula>
    </cfRule>
  </conditionalFormatting>
  <conditionalFormatting sqref="N24:N31 L24:M24 L30:M30">
    <cfRule type="cellIs" dxfId="2" priority="2" operator="notEqual">
      <formula>0</formula>
    </cfRule>
  </conditionalFormatting>
  <conditionalFormatting sqref="N31">
    <cfRule type="cellIs" dxfId="1" priority="1" operator="notEqual">
      <formula>0</formula>
    </cfRule>
  </conditionalFormatting>
  <conditionalFormatting sqref="N25:N30 L30:M30">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10" zoomScale="80" zoomScaleSheetLayoutView="80" workbookViewId="0">
      <selection activeCell="R26" sqref="R26"/>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3" width="10.6640625" style="19" customWidth="1"/>
    <col min="14" max="14" width="45.88671875" style="19" customWidth="1"/>
    <col min="15" max="15" width="12.8867187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3" width="18" style="19" customWidth="1"/>
    <col min="24" max="24" width="13.44140625" style="19" customWidth="1"/>
    <col min="25" max="25" width="18.44140625" style="19" customWidth="1"/>
    <col min="26" max="26" width="7.6640625" style="19" customWidth="1"/>
    <col min="27" max="27" width="13.6640625" style="19" customWidth="1"/>
    <col min="28" max="28" width="13.44140625" style="19" customWidth="1"/>
    <col min="29" max="29" width="10.6640625" style="19" customWidth="1"/>
    <col min="30" max="30" width="14.44140625" style="19" customWidth="1"/>
    <col min="31" max="31" width="15.88671875" style="19" customWidth="1"/>
    <col min="32" max="32" width="11.6640625" style="19" customWidth="1"/>
    <col min="33" max="33" width="11.5546875" style="19" customWidth="1"/>
    <col min="34" max="34" width="16.109375" style="19" customWidth="1"/>
    <col min="35" max="35" width="13.33203125" style="19" customWidth="1"/>
    <col min="36" max="36" width="15.44140625" style="19" customWidth="1"/>
    <col min="37" max="37" width="14.6640625" style="19" customWidth="1"/>
    <col min="38" max="38" width="12.33203125" style="19" customWidth="1"/>
    <col min="39" max="41" width="9.6640625" style="19" customWidth="1"/>
    <col min="42" max="42" width="14.5546875" style="19" customWidth="1"/>
    <col min="43" max="43" width="15.88671875"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38" t="s">
        <v>65</v>
      </c>
    </row>
    <row r="2" spans="1:48" ht="18" x14ac:dyDescent="0.35">
      <c r="AV2" s="15" t="s">
        <v>7</v>
      </c>
    </row>
    <row r="3" spans="1:48" ht="18" x14ac:dyDescent="0.35">
      <c r="AV3" s="15" t="s">
        <v>64</v>
      </c>
    </row>
    <row r="4" spans="1:48" ht="18" x14ac:dyDescent="0.35">
      <c r="AV4" s="15"/>
    </row>
    <row r="5" spans="1:48" ht="18.75" customHeight="1" x14ac:dyDescent="0.25">
      <c r="A5" s="401" t="str">
        <f>'1. паспорт местоположение'!A5:C5</f>
        <v>Год раскрытия информации: 2023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 x14ac:dyDescent="0.35">
      <c r="AV6" s="15"/>
    </row>
    <row r="7" spans="1:48" ht="17.399999999999999" x14ac:dyDescent="0.25">
      <c r="A7" s="405" t="s">
        <v>6</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ht="17.399999999999999"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ht="15.6" x14ac:dyDescent="0.25">
      <c r="A9" s="408" t="str">
        <f>'1. паспорт местоположение'!A9:C9</f>
        <v>Акционерное общество "Россети Янтарь"</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6" x14ac:dyDescent="0.25">
      <c r="A10" s="402" t="s">
        <v>5</v>
      </c>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7.399999999999999"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ht="15.6" x14ac:dyDescent="0.25">
      <c r="A12" s="408" t="str">
        <f>'1. паспорт местоположение'!A12:C12</f>
        <v>M_22-0200</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6" x14ac:dyDescent="0.25">
      <c r="A13" s="402" t="s">
        <v>4</v>
      </c>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402"/>
      <c r="AL13" s="402"/>
      <c r="AM13" s="402"/>
      <c r="AN13" s="402"/>
      <c r="AO13" s="402"/>
      <c r="AP13" s="402"/>
      <c r="AQ13" s="402"/>
      <c r="AR13" s="402"/>
      <c r="AS13" s="402"/>
      <c r="AT13" s="402"/>
      <c r="AU13" s="402"/>
      <c r="AV13" s="402"/>
    </row>
    <row r="14" spans="1:48" ht="18"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ht="15.6" x14ac:dyDescent="0.25">
      <c r="A15" s="413" t="str">
        <f>'1. паспорт местоположение'!A15:C15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6" x14ac:dyDescent="0.25">
      <c r="A16" s="402" t="s">
        <v>3</v>
      </c>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c r="AL16" s="402"/>
      <c r="AM16" s="402"/>
      <c r="AN16" s="402"/>
      <c r="AO16" s="402"/>
      <c r="AP16" s="402"/>
      <c r="AQ16" s="402"/>
      <c r="AR16" s="402"/>
      <c r="AS16" s="402"/>
      <c r="AT16" s="402"/>
      <c r="AU16" s="402"/>
      <c r="AV16" s="402"/>
    </row>
    <row r="17" spans="1:4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8"/>
      <c r="AP17" s="448"/>
      <c r="AQ17" s="448"/>
      <c r="AR17" s="448"/>
      <c r="AS17" s="448"/>
      <c r="AT17" s="448"/>
      <c r="AU17" s="448"/>
      <c r="AV17" s="448"/>
    </row>
    <row r="18" spans="1:48" ht="14.25" customHeight="1"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row>
    <row r="19" spans="1:4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row>
    <row r="20" spans="1:48" s="22"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2" customFormat="1" x14ac:dyDescent="0.25">
      <c r="A21" s="519" t="s">
        <v>405</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2" customFormat="1" ht="58.5" customHeight="1" x14ac:dyDescent="0.25">
      <c r="A22" s="510" t="s">
        <v>49</v>
      </c>
      <c r="B22" s="521" t="s">
        <v>21</v>
      </c>
      <c r="C22" s="510" t="s">
        <v>48</v>
      </c>
      <c r="D22" s="510" t="s">
        <v>47</v>
      </c>
      <c r="E22" s="524" t="s">
        <v>416</v>
      </c>
      <c r="F22" s="525"/>
      <c r="G22" s="525"/>
      <c r="H22" s="525"/>
      <c r="I22" s="525"/>
      <c r="J22" s="525"/>
      <c r="K22" s="525"/>
      <c r="L22" s="526"/>
      <c r="M22" s="510" t="s">
        <v>46</v>
      </c>
      <c r="N22" s="510" t="s">
        <v>45</v>
      </c>
      <c r="O22" s="510" t="s">
        <v>44</v>
      </c>
      <c r="P22" s="505" t="s">
        <v>213</v>
      </c>
      <c r="Q22" s="505" t="s">
        <v>43</v>
      </c>
      <c r="R22" s="505" t="s">
        <v>42</v>
      </c>
      <c r="S22" s="505" t="s">
        <v>41</v>
      </c>
      <c r="T22" s="505"/>
      <c r="U22" s="527" t="s">
        <v>40</v>
      </c>
      <c r="V22" s="527" t="s">
        <v>39</v>
      </c>
      <c r="W22" s="505" t="s">
        <v>38</v>
      </c>
      <c r="X22" s="505" t="s">
        <v>37</v>
      </c>
      <c r="Y22" s="505" t="s">
        <v>36</v>
      </c>
      <c r="Z22" s="512" t="s">
        <v>35</v>
      </c>
      <c r="AA22" s="505" t="s">
        <v>34</v>
      </c>
      <c r="AB22" s="505" t="s">
        <v>33</v>
      </c>
      <c r="AC22" s="505" t="s">
        <v>32</v>
      </c>
      <c r="AD22" s="505" t="s">
        <v>31</v>
      </c>
      <c r="AE22" s="505" t="s">
        <v>30</v>
      </c>
      <c r="AF22" s="505" t="s">
        <v>29</v>
      </c>
      <c r="AG22" s="505"/>
      <c r="AH22" s="505"/>
      <c r="AI22" s="505"/>
      <c r="AJ22" s="505"/>
      <c r="AK22" s="505"/>
      <c r="AL22" s="505" t="s">
        <v>28</v>
      </c>
      <c r="AM22" s="505"/>
      <c r="AN22" s="505"/>
      <c r="AO22" s="505"/>
      <c r="AP22" s="505" t="s">
        <v>27</v>
      </c>
      <c r="AQ22" s="505"/>
      <c r="AR22" s="505" t="s">
        <v>26</v>
      </c>
      <c r="AS22" s="505" t="s">
        <v>25</v>
      </c>
      <c r="AT22" s="505" t="s">
        <v>24</v>
      </c>
      <c r="AU22" s="505" t="s">
        <v>23</v>
      </c>
      <c r="AV22" s="513" t="s">
        <v>22</v>
      </c>
    </row>
    <row r="23" spans="1:48" s="22" customFormat="1" ht="64.5" customHeight="1" x14ac:dyDescent="0.25">
      <c r="A23" s="520"/>
      <c r="B23" s="522"/>
      <c r="C23" s="520"/>
      <c r="D23" s="520"/>
      <c r="E23" s="515" t="s">
        <v>20</v>
      </c>
      <c r="F23" s="506" t="s">
        <v>124</v>
      </c>
      <c r="G23" s="506" t="s">
        <v>123</v>
      </c>
      <c r="H23" s="506" t="s">
        <v>122</v>
      </c>
      <c r="I23" s="508" t="s">
        <v>352</v>
      </c>
      <c r="J23" s="508" t="s">
        <v>353</v>
      </c>
      <c r="K23" s="508" t="s">
        <v>354</v>
      </c>
      <c r="L23" s="506" t="s">
        <v>73</v>
      </c>
      <c r="M23" s="520"/>
      <c r="N23" s="520"/>
      <c r="O23" s="520"/>
      <c r="P23" s="505"/>
      <c r="Q23" s="505"/>
      <c r="R23" s="505"/>
      <c r="S23" s="517" t="s">
        <v>1</v>
      </c>
      <c r="T23" s="517" t="s">
        <v>8</v>
      </c>
      <c r="U23" s="527"/>
      <c r="V23" s="527"/>
      <c r="W23" s="505"/>
      <c r="X23" s="505"/>
      <c r="Y23" s="505"/>
      <c r="Z23" s="505"/>
      <c r="AA23" s="505"/>
      <c r="AB23" s="505"/>
      <c r="AC23" s="505"/>
      <c r="AD23" s="505"/>
      <c r="AE23" s="505"/>
      <c r="AF23" s="505" t="s">
        <v>19</v>
      </c>
      <c r="AG23" s="505"/>
      <c r="AH23" s="505" t="s">
        <v>18</v>
      </c>
      <c r="AI23" s="505"/>
      <c r="AJ23" s="510" t="s">
        <v>17</v>
      </c>
      <c r="AK23" s="510" t="s">
        <v>16</v>
      </c>
      <c r="AL23" s="510" t="s">
        <v>15</v>
      </c>
      <c r="AM23" s="510" t="s">
        <v>14</v>
      </c>
      <c r="AN23" s="510" t="s">
        <v>13</v>
      </c>
      <c r="AO23" s="510" t="s">
        <v>12</v>
      </c>
      <c r="AP23" s="510" t="s">
        <v>11</v>
      </c>
      <c r="AQ23" s="528" t="s">
        <v>8</v>
      </c>
      <c r="AR23" s="505"/>
      <c r="AS23" s="505"/>
      <c r="AT23" s="505"/>
      <c r="AU23" s="505"/>
      <c r="AV23" s="514"/>
    </row>
    <row r="24" spans="1:48" s="22" customFormat="1" ht="96.75" customHeight="1" x14ac:dyDescent="0.25">
      <c r="A24" s="511"/>
      <c r="B24" s="523"/>
      <c r="C24" s="511"/>
      <c r="D24" s="511"/>
      <c r="E24" s="516"/>
      <c r="F24" s="507"/>
      <c r="G24" s="507"/>
      <c r="H24" s="507"/>
      <c r="I24" s="509"/>
      <c r="J24" s="509"/>
      <c r="K24" s="509"/>
      <c r="L24" s="507"/>
      <c r="M24" s="511"/>
      <c r="N24" s="511"/>
      <c r="O24" s="511"/>
      <c r="P24" s="505"/>
      <c r="Q24" s="505"/>
      <c r="R24" s="505"/>
      <c r="S24" s="518"/>
      <c r="T24" s="518"/>
      <c r="U24" s="527"/>
      <c r="V24" s="527"/>
      <c r="W24" s="505"/>
      <c r="X24" s="505"/>
      <c r="Y24" s="505"/>
      <c r="Z24" s="505"/>
      <c r="AA24" s="505"/>
      <c r="AB24" s="505"/>
      <c r="AC24" s="505"/>
      <c r="AD24" s="505"/>
      <c r="AE24" s="505"/>
      <c r="AF24" s="103" t="s">
        <v>10</v>
      </c>
      <c r="AG24" s="103" t="s">
        <v>9</v>
      </c>
      <c r="AH24" s="104" t="s">
        <v>1</v>
      </c>
      <c r="AI24" s="104" t="s">
        <v>8</v>
      </c>
      <c r="AJ24" s="511"/>
      <c r="AK24" s="511"/>
      <c r="AL24" s="511"/>
      <c r="AM24" s="511"/>
      <c r="AN24" s="511"/>
      <c r="AO24" s="511"/>
      <c r="AP24" s="511"/>
      <c r="AQ24" s="529"/>
      <c r="AR24" s="505"/>
      <c r="AS24" s="505"/>
      <c r="AT24" s="505"/>
      <c r="AU24" s="505"/>
      <c r="AV24" s="514"/>
    </row>
    <row r="25" spans="1:48" s="20" customFormat="1" ht="10.199999999999999"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67" customFormat="1" ht="81.599999999999994" x14ac:dyDescent="0.2">
      <c r="A26" s="261">
        <v>1</v>
      </c>
      <c r="B26" s="262" t="s">
        <v>587</v>
      </c>
      <c r="C26" s="262"/>
      <c r="D26" s="263" t="str">
        <f>'6.1. Паспорт сетевой график'!H53</f>
        <v>нд</v>
      </c>
      <c r="E26" s="358"/>
      <c r="F26" s="358"/>
      <c r="G26" s="358">
        <v>1.25</v>
      </c>
      <c r="H26" s="358"/>
      <c r="I26" s="358">
        <v>1.2629999999999999</v>
      </c>
      <c r="J26" s="358">
        <v>0.46899999999999997</v>
      </c>
      <c r="K26" s="358">
        <v>1.57</v>
      </c>
      <c r="L26" s="358"/>
      <c r="M26" s="262" t="s">
        <v>583</v>
      </c>
      <c r="N26" s="356" t="s">
        <v>584</v>
      </c>
      <c r="O26" s="361" t="s">
        <v>593</v>
      </c>
      <c r="P26" s="362"/>
      <c r="Q26" s="363" t="s">
        <v>594</v>
      </c>
      <c r="R26" s="362"/>
      <c r="S26" s="363" t="s">
        <v>595</v>
      </c>
      <c r="T26" s="363" t="s">
        <v>596</v>
      </c>
      <c r="U26" s="363" t="s">
        <v>59</v>
      </c>
      <c r="V26" s="363" t="s">
        <v>59</v>
      </c>
      <c r="W26" s="363" t="s">
        <v>597</v>
      </c>
      <c r="X26" s="362">
        <v>816.80062999999996</v>
      </c>
      <c r="Y26" s="363"/>
      <c r="Z26" s="363"/>
      <c r="AA26" s="362"/>
      <c r="AB26" s="364">
        <f>X26</f>
        <v>816.80062999999996</v>
      </c>
      <c r="AC26" s="363" t="s">
        <v>597</v>
      </c>
      <c r="AD26" s="364">
        <f>'8. Общие сведения'!B67*1000</f>
        <v>980.16075999999998</v>
      </c>
      <c r="AE26" s="364">
        <f>AD26</f>
        <v>980.16075999999998</v>
      </c>
      <c r="AF26" s="363"/>
      <c r="AG26" s="363"/>
      <c r="AH26" s="365"/>
      <c r="AI26" s="365"/>
      <c r="AJ26" s="365"/>
      <c r="AK26" s="365"/>
      <c r="AL26" s="366"/>
      <c r="AM26" s="366"/>
      <c r="AN26" s="367"/>
      <c r="AO26" s="366"/>
      <c r="AP26" s="365">
        <v>44655</v>
      </c>
      <c r="AQ26" s="365">
        <v>44655</v>
      </c>
      <c r="AR26" s="365">
        <v>44655</v>
      </c>
      <c r="AS26" s="365">
        <v>44655</v>
      </c>
      <c r="AT26" s="367">
        <v>44896</v>
      </c>
      <c r="AU26" s="366"/>
      <c r="AV26" s="366"/>
    </row>
    <row r="27" spans="1:48" s="22" customFormat="1" x14ac:dyDescent="0.25">
      <c r="A27" s="268"/>
      <c r="B27" s="268"/>
      <c r="C27" s="268"/>
      <c r="D27" s="268"/>
      <c r="E27" s="268"/>
      <c r="F27" s="268"/>
      <c r="G27" s="268"/>
      <c r="H27" s="268"/>
      <c r="I27" s="268"/>
      <c r="J27" s="268"/>
      <c r="K27" s="268"/>
      <c r="L27" s="268"/>
      <c r="M27" s="268"/>
      <c r="N27" s="268"/>
      <c r="O27" s="368"/>
      <c r="P27" s="368"/>
      <c r="Q27" s="368"/>
      <c r="R27" s="368"/>
      <c r="S27" s="368"/>
      <c r="T27" s="368"/>
      <c r="U27" s="368"/>
      <c r="V27" s="368"/>
      <c r="W27" s="363" t="s">
        <v>598</v>
      </c>
      <c r="X27" s="362">
        <v>870</v>
      </c>
      <c r="Y27" s="363"/>
      <c r="Z27" s="363"/>
      <c r="AA27" s="362"/>
      <c r="AB27" s="368"/>
      <c r="AC27" s="368"/>
      <c r="AD27" s="368"/>
      <c r="AE27" s="368"/>
      <c r="AF27" s="368"/>
      <c r="AG27" s="368"/>
      <c r="AH27" s="368"/>
      <c r="AI27" s="368"/>
      <c r="AJ27" s="368"/>
      <c r="AK27" s="368"/>
      <c r="AL27" s="368"/>
      <c r="AM27" s="368"/>
      <c r="AN27" s="368"/>
      <c r="AO27" s="368"/>
      <c r="AP27" s="368"/>
      <c r="AQ27" s="368"/>
      <c r="AR27" s="368"/>
      <c r="AS27" s="368"/>
      <c r="AT27" s="368"/>
      <c r="AU27" s="368"/>
      <c r="AV27" s="368"/>
    </row>
    <row r="28" spans="1:48" s="22" customFormat="1" x14ac:dyDescent="0.25">
      <c r="A28" s="268"/>
      <c r="B28" s="268"/>
      <c r="C28" s="268"/>
      <c r="D28" s="268"/>
      <c r="E28" s="268"/>
      <c r="F28" s="268"/>
      <c r="G28" s="268"/>
      <c r="H28" s="268"/>
      <c r="I28" s="268"/>
      <c r="J28" s="268"/>
      <c r="K28" s="268"/>
      <c r="L28" s="268"/>
      <c r="M28" s="268"/>
      <c r="N28" s="268"/>
      <c r="O28" s="368"/>
      <c r="P28" s="368"/>
      <c r="Q28" s="368"/>
      <c r="R28" s="368"/>
      <c r="S28" s="368"/>
      <c r="T28" s="368"/>
      <c r="U28" s="368"/>
      <c r="V28" s="368"/>
      <c r="W28" s="363" t="s">
        <v>599</v>
      </c>
      <c r="X28" s="362">
        <v>900</v>
      </c>
      <c r="Y28" s="363"/>
      <c r="Z28" s="363"/>
      <c r="AA28" s="362"/>
      <c r="AB28" s="368"/>
      <c r="AC28" s="368"/>
      <c r="AD28" s="368"/>
      <c r="AE28" s="368"/>
      <c r="AF28" s="368"/>
      <c r="AG28" s="368"/>
      <c r="AH28" s="368"/>
      <c r="AI28" s="368"/>
      <c r="AJ28" s="368"/>
      <c r="AK28" s="368"/>
      <c r="AL28" s="368"/>
      <c r="AM28" s="368"/>
      <c r="AN28" s="368"/>
      <c r="AO28" s="368"/>
      <c r="AP28" s="368"/>
      <c r="AQ28" s="368"/>
      <c r="AR28" s="368"/>
      <c r="AS28" s="368"/>
      <c r="AT28" s="368"/>
      <c r="AU28" s="368"/>
      <c r="AV28" s="368"/>
    </row>
    <row r="29" spans="1:48" s="22" customFormat="1" x14ac:dyDescent="0.25">
      <c r="A29" s="268"/>
      <c r="B29" s="268"/>
      <c r="C29" s="268"/>
      <c r="D29" s="268"/>
      <c r="E29" s="268"/>
      <c r="F29" s="268"/>
      <c r="G29" s="268"/>
      <c r="H29" s="268"/>
      <c r="I29" s="268"/>
      <c r="J29" s="268"/>
      <c r="K29" s="268"/>
      <c r="L29" s="268"/>
      <c r="M29" s="268"/>
      <c r="N29" s="268"/>
      <c r="O29" s="268"/>
      <c r="P29" s="268"/>
      <c r="Q29" s="268"/>
      <c r="R29" s="268"/>
      <c r="S29" s="268"/>
      <c r="T29" s="268"/>
      <c r="U29" s="268"/>
      <c r="V29" s="268"/>
      <c r="W29" s="210"/>
      <c r="X29" s="211"/>
      <c r="Y29" s="210"/>
      <c r="Z29" s="210"/>
      <c r="AA29" s="211"/>
      <c r="AB29" s="268"/>
      <c r="AC29" s="268"/>
      <c r="AD29" s="268"/>
      <c r="AE29" s="268"/>
      <c r="AF29" s="268"/>
      <c r="AG29" s="268"/>
      <c r="AH29" s="268"/>
      <c r="AI29" s="268"/>
      <c r="AJ29" s="268"/>
      <c r="AK29" s="268"/>
      <c r="AL29" s="268"/>
      <c r="AM29" s="268"/>
      <c r="AN29" s="268"/>
      <c r="AO29" s="268"/>
      <c r="AP29" s="268"/>
      <c r="AQ29" s="268"/>
      <c r="AR29" s="268"/>
      <c r="AS29" s="268"/>
      <c r="AT29" s="268"/>
      <c r="AU29" s="268"/>
      <c r="AV29" s="268"/>
    </row>
    <row r="30" spans="1:48" s="22" customFormat="1" x14ac:dyDescent="0.25">
      <c r="A30" s="268"/>
      <c r="B30" s="268"/>
      <c r="C30" s="268"/>
      <c r="D30" s="268"/>
      <c r="E30" s="268"/>
      <c r="F30" s="268"/>
      <c r="G30" s="268"/>
      <c r="H30" s="268"/>
      <c r="I30" s="268"/>
      <c r="J30" s="268"/>
      <c r="K30" s="268"/>
      <c r="L30" s="268"/>
      <c r="M30" s="268"/>
      <c r="N30" s="268"/>
      <c r="O30" s="268"/>
      <c r="P30" s="268"/>
      <c r="Q30" s="268"/>
      <c r="R30" s="268"/>
      <c r="S30" s="268"/>
      <c r="T30" s="268"/>
      <c r="U30" s="268"/>
      <c r="V30" s="268"/>
      <c r="W30" s="210"/>
      <c r="X30" s="211"/>
      <c r="Y30" s="210"/>
      <c r="Z30" s="210"/>
      <c r="AA30" s="211"/>
      <c r="AB30" s="268"/>
      <c r="AC30" s="268"/>
      <c r="AD30" s="268"/>
      <c r="AE30" s="268"/>
      <c r="AF30" s="268"/>
      <c r="AG30" s="268"/>
      <c r="AH30" s="268"/>
      <c r="AI30" s="268"/>
      <c r="AJ30" s="268"/>
      <c r="AK30" s="268"/>
      <c r="AL30" s="268"/>
      <c r="AM30" s="268"/>
      <c r="AN30" s="268"/>
      <c r="AO30" s="268"/>
      <c r="AP30" s="268"/>
      <c r="AQ30" s="268"/>
      <c r="AR30" s="268"/>
      <c r="AS30" s="268"/>
      <c r="AT30" s="268"/>
      <c r="AU30" s="268"/>
      <c r="AV30" s="268"/>
    </row>
    <row r="31" spans="1:48" s="267" customFormat="1" ht="10.199999999999999" x14ac:dyDescent="0.2">
      <c r="A31" s="261"/>
      <c r="B31" s="262"/>
      <c r="C31" s="262"/>
      <c r="D31" s="263"/>
      <c r="E31" s="261"/>
      <c r="F31" s="261"/>
      <c r="G31" s="261"/>
      <c r="H31" s="261"/>
      <c r="I31" s="261"/>
      <c r="J31" s="261"/>
      <c r="K31" s="261"/>
      <c r="L31" s="261"/>
      <c r="M31" s="269"/>
      <c r="N31" s="210"/>
      <c r="O31" s="264"/>
      <c r="P31" s="211"/>
      <c r="Q31" s="210"/>
      <c r="R31" s="211"/>
      <c r="S31" s="210"/>
      <c r="T31" s="210"/>
      <c r="U31" s="210"/>
      <c r="V31" s="210"/>
      <c r="W31" s="210"/>
      <c r="X31" s="211"/>
      <c r="Y31" s="210"/>
      <c r="Z31" s="210"/>
      <c r="AA31" s="211"/>
      <c r="AB31" s="265"/>
      <c r="AC31" s="210"/>
      <c r="AD31" s="265"/>
      <c r="AE31" s="265"/>
      <c r="AF31" s="210"/>
      <c r="AG31" s="210"/>
      <c r="AH31" s="266"/>
      <c r="AI31" s="266"/>
      <c r="AJ31" s="266"/>
      <c r="AK31" s="266"/>
      <c r="AL31" s="269"/>
      <c r="AM31" s="269"/>
      <c r="AN31" s="270"/>
      <c r="AO31" s="269"/>
      <c r="AP31" s="266"/>
      <c r="AQ31" s="266"/>
      <c r="AR31" s="266"/>
      <c r="AS31" s="266"/>
      <c r="AT31" s="270"/>
      <c r="AU31" s="269"/>
      <c r="AV31" s="269"/>
    </row>
    <row r="32" spans="1:48" s="22" customFormat="1" x14ac:dyDescent="0.25">
      <c r="A32" s="268"/>
      <c r="B32" s="268"/>
      <c r="C32" s="268"/>
      <c r="D32" s="268"/>
      <c r="E32" s="268"/>
      <c r="F32" s="268"/>
      <c r="G32" s="268"/>
      <c r="H32" s="268"/>
      <c r="I32" s="268"/>
      <c r="J32" s="268"/>
      <c r="K32" s="268"/>
      <c r="L32" s="268"/>
      <c r="M32" s="268"/>
      <c r="N32" s="268"/>
      <c r="O32" s="268"/>
      <c r="P32" s="268"/>
      <c r="Q32" s="268"/>
      <c r="R32" s="268"/>
      <c r="S32" s="268"/>
      <c r="T32" s="268"/>
      <c r="U32" s="268"/>
      <c r="V32" s="268"/>
      <c r="W32" s="210"/>
      <c r="X32" s="211"/>
      <c r="Y32" s="210"/>
      <c r="Z32" s="210"/>
      <c r="AA32" s="211"/>
      <c r="AB32" s="268"/>
      <c r="AC32" s="268"/>
      <c r="AD32" s="268"/>
      <c r="AE32" s="268"/>
      <c r="AF32" s="268"/>
      <c r="AG32" s="268"/>
      <c r="AH32" s="268"/>
      <c r="AI32" s="268"/>
      <c r="AJ32" s="268"/>
      <c r="AK32" s="268"/>
      <c r="AL32" s="268"/>
      <c r="AM32" s="268"/>
      <c r="AN32" s="268"/>
      <c r="AO32" s="268"/>
      <c r="AP32" s="268"/>
      <c r="AQ32" s="268"/>
      <c r="AR32" s="268"/>
      <c r="AS32" s="268"/>
      <c r="AT32" s="268"/>
      <c r="AU32" s="268"/>
      <c r="AV32" s="268"/>
    </row>
    <row r="33" spans="1:48" s="22" customFormat="1" x14ac:dyDescent="0.25">
      <c r="A33" s="268"/>
      <c r="B33" s="268"/>
      <c r="C33" s="268"/>
      <c r="D33" s="268"/>
      <c r="E33" s="268"/>
      <c r="F33" s="268"/>
      <c r="G33" s="268"/>
      <c r="H33" s="268"/>
      <c r="I33" s="268"/>
      <c r="J33" s="268"/>
      <c r="K33" s="268"/>
      <c r="L33" s="268"/>
      <c r="M33" s="268"/>
      <c r="N33" s="268"/>
      <c r="O33" s="268"/>
      <c r="P33" s="268"/>
      <c r="Q33" s="268"/>
      <c r="R33" s="268"/>
      <c r="S33" s="268"/>
      <c r="T33" s="268"/>
      <c r="U33" s="268"/>
      <c r="V33" s="268"/>
      <c r="W33" s="210"/>
      <c r="X33" s="211"/>
      <c r="Y33" s="210"/>
      <c r="Z33" s="210"/>
      <c r="AA33" s="211"/>
      <c r="AB33" s="268"/>
      <c r="AC33" s="268"/>
      <c r="AD33" s="268"/>
      <c r="AE33" s="268"/>
      <c r="AF33" s="268"/>
      <c r="AG33" s="268"/>
      <c r="AH33" s="268"/>
      <c r="AI33" s="268"/>
      <c r="AJ33" s="268"/>
      <c r="AK33" s="268"/>
      <c r="AL33" s="268"/>
      <c r="AM33" s="268"/>
      <c r="AN33" s="268"/>
      <c r="AO33" s="268"/>
      <c r="AP33" s="268"/>
      <c r="AQ33" s="268"/>
      <c r="AR33" s="268"/>
      <c r="AS33" s="268"/>
      <c r="AT33" s="268"/>
      <c r="AU33" s="268"/>
      <c r="AV33" s="268"/>
    </row>
    <row r="34" spans="1:48" x14ac:dyDescent="0.25">
      <c r="A34" s="212"/>
      <c r="B34" s="212"/>
      <c r="C34" s="212"/>
      <c r="D34" s="212"/>
      <c r="E34" s="212"/>
      <c r="F34" s="212"/>
      <c r="G34" s="212"/>
      <c r="H34" s="212"/>
      <c r="I34" s="212"/>
      <c r="J34" s="212"/>
      <c r="K34" s="212"/>
      <c r="L34" s="212"/>
      <c r="M34" s="212"/>
      <c r="N34" s="212"/>
      <c r="O34" s="212"/>
      <c r="P34" s="212"/>
      <c r="Q34" s="212"/>
      <c r="R34" s="212"/>
      <c r="S34" s="212"/>
      <c r="T34" s="212"/>
      <c r="U34" s="212"/>
      <c r="V34" s="212"/>
      <c r="W34" s="210"/>
      <c r="X34" s="211"/>
      <c r="Y34" s="210"/>
      <c r="Z34" s="210"/>
      <c r="AA34" s="211"/>
      <c r="AB34" s="212"/>
      <c r="AC34" s="212"/>
      <c r="AD34" s="212"/>
      <c r="AE34" s="212"/>
      <c r="AF34" s="212"/>
      <c r="AG34" s="212"/>
      <c r="AH34" s="212"/>
      <c r="AI34" s="212"/>
      <c r="AJ34" s="212"/>
      <c r="AK34" s="212"/>
      <c r="AL34" s="212"/>
      <c r="AM34" s="212"/>
      <c r="AN34" s="212"/>
      <c r="AO34" s="212"/>
      <c r="AP34" s="212"/>
      <c r="AQ34" s="212"/>
      <c r="AR34" s="212"/>
      <c r="AS34" s="212"/>
      <c r="AT34" s="212"/>
      <c r="AU34" s="212"/>
      <c r="AV34" s="212"/>
    </row>
    <row r="35" spans="1:48" x14ac:dyDescent="0.25">
      <c r="AD35" s="254">
        <f>SUM(AD26:AD34)</f>
        <v>980.16075999999998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19" zoomScale="90" zoomScaleNormal="90" zoomScaleSheetLayoutView="90" workbookViewId="0">
      <selection activeCell="B70" sqref="B70"/>
    </sheetView>
  </sheetViews>
  <sheetFormatPr defaultRowHeight="15.6" x14ac:dyDescent="0.3"/>
  <cols>
    <col min="1" max="2" width="66.109375" style="93" customWidth="1"/>
    <col min="3" max="4" width="8.88671875" style="60" hidden="1" customWidth="1"/>
    <col min="5" max="256" width="8.88671875" style="60"/>
    <col min="257" max="258" width="66.109375" style="60" customWidth="1"/>
    <col min="259" max="512" width="8.88671875" style="60"/>
    <col min="513" max="514" width="66.109375" style="60" customWidth="1"/>
    <col min="515" max="768" width="8.88671875" style="60"/>
    <col min="769" max="770" width="66.109375" style="60" customWidth="1"/>
    <col min="771" max="1024" width="8.88671875" style="60"/>
    <col min="1025" max="1026" width="66.109375" style="60" customWidth="1"/>
    <col min="1027" max="1280" width="8.88671875" style="60"/>
    <col min="1281" max="1282" width="66.109375" style="60" customWidth="1"/>
    <col min="1283" max="1536" width="8.88671875" style="60"/>
    <col min="1537" max="1538" width="66.109375" style="60" customWidth="1"/>
    <col min="1539" max="1792" width="8.88671875" style="60"/>
    <col min="1793" max="1794" width="66.109375" style="60" customWidth="1"/>
    <col min="1795" max="2048" width="8.88671875" style="60"/>
    <col min="2049" max="2050" width="66.109375" style="60" customWidth="1"/>
    <col min="2051" max="2304" width="8.88671875" style="60"/>
    <col min="2305" max="2306" width="66.109375" style="60" customWidth="1"/>
    <col min="2307" max="2560" width="8.88671875" style="60"/>
    <col min="2561" max="2562" width="66.109375" style="60" customWidth="1"/>
    <col min="2563" max="2816" width="8.88671875" style="60"/>
    <col min="2817" max="2818" width="66.109375" style="60" customWidth="1"/>
    <col min="2819" max="3072" width="8.88671875" style="60"/>
    <col min="3073" max="3074" width="66.109375" style="60" customWidth="1"/>
    <col min="3075" max="3328" width="8.88671875" style="60"/>
    <col min="3329" max="3330" width="66.109375" style="60" customWidth="1"/>
    <col min="3331" max="3584" width="8.88671875" style="60"/>
    <col min="3585" max="3586" width="66.109375" style="60" customWidth="1"/>
    <col min="3587" max="3840" width="8.88671875" style="60"/>
    <col min="3841" max="3842" width="66.109375" style="60" customWidth="1"/>
    <col min="3843" max="4096" width="8.88671875" style="60"/>
    <col min="4097" max="4098" width="66.109375" style="60" customWidth="1"/>
    <col min="4099" max="4352" width="8.88671875" style="60"/>
    <col min="4353" max="4354" width="66.109375" style="60" customWidth="1"/>
    <col min="4355" max="4608" width="8.88671875" style="60"/>
    <col min="4609" max="4610" width="66.109375" style="60" customWidth="1"/>
    <col min="4611" max="4864" width="8.88671875" style="60"/>
    <col min="4865" max="4866" width="66.109375" style="60" customWidth="1"/>
    <col min="4867" max="5120" width="8.88671875" style="60"/>
    <col min="5121" max="5122" width="66.109375" style="60" customWidth="1"/>
    <col min="5123" max="5376" width="8.88671875" style="60"/>
    <col min="5377" max="5378" width="66.109375" style="60" customWidth="1"/>
    <col min="5379" max="5632" width="8.88671875" style="60"/>
    <col min="5633" max="5634" width="66.109375" style="60" customWidth="1"/>
    <col min="5635" max="5888" width="8.88671875" style="60"/>
    <col min="5889" max="5890" width="66.109375" style="60" customWidth="1"/>
    <col min="5891" max="6144" width="8.88671875" style="60"/>
    <col min="6145" max="6146" width="66.109375" style="60" customWidth="1"/>
    <col min="6147" max="6400" width="8.88671875" style="60"/>
    <col min="6401" max="6402" width="66.109375" style="60" customWidth="1"/>
    <col min="6403" max="6656" width="8.88671875" style="60"/>
    <col min="6657" max="6658" width="66.109375" style="60" customWidth="1"/>
    <col min="6659" max="6912" width="8.88671875" style="60"/>
    <col min="6913" max="6914" width="66.109375" style="60" customWidth="1"/>
    <col min="6915" max="7168" width="8.88671875" style="60"/>
    <col min="7169" max="7170" width="66.109375" style="60" customWidth="1"/>
    <col min="7171" max="7424" width="8.88671875" style="60"/>
    <col min="7425" max="7426" width="66.109375" style="60" customWidth="1"/>
    <col min="7427" max="7680" width="8.88671875" style="60"/>
    <col min="7681" max="7682" width="66.109375" style="60" customWidth="1"/>
    <col min="7683" max="7936" width="8.88671875" style="60"/>
    <col min="7937" max="7938" width="66.109375" style="60" customWidth="1"/>
    <col min="7939" max="8192" width="8.88671875" style="60"/>
    <col min="8193" max="8194" width="66.109375" style="60" customWidth="1"/>
    <col min="8195" max="8448" width="8.88671875" style="60"/>
    <col min="8449" max="8450" width="66.109375" style="60" customWidth="1"/>
    <col min="8451" max="8704" width="8.88671875" style="60"/>
    <col min="8705" max="8706" width="66.109375" style="60" customWidth="1"/>
    <col min="8707" max="8960" width="8.88671875" style="60"/>
    <col min="8961" max="8962" width="66.109375" style="60" customWidth="1"/>
    <col min="8963" max="9216" width="8.88671875" style="60"/>
    <col min="9217" max="9218" width="66.109375" style="60" customWidth="1"/>
    <col min="9219" max="9472" width="8.88671875" style="60"/>
    <col min="9473" max="9474" width="66.109375" style="60" customWidth="1"/>
    <col min="9475" max="9728" width="8.88671875" style="60"/>
    <col min="9729" max="9730" width="66.109375" style="60" customWidth="1"/>
    <col min="9731" max="9984" width="8.88671875" style="60"/>
    <col min="9985" max="9986" width="66.109375" style="60" customWidth="1"/>
    <col min="9987" max="10240" width="8.88671875" style="60"/>
    <col min="10241" max="10242" width="66.109375" style="60" customWidth="1"/>
    <col min="10243" max="10496" width="8.88671875" style="60"/>
    <col min="10497" max="10498" width="66.109375" style="60" customWidth="1"/>
    <col min="10499" max="10752" width="8.88671875" style="60"/>
    <col min="10753" max="10754" width="66.109375" style="60" customWidth="1"/>
    <col min="10755" max="11008" width="8.88671875" style="60"/>
    <col min="11009" max="11010" width="66.109375" style="60" customWidth="1"/>
    <col min="11011" max="11264" width="8.88671875" style="60"/>
    <col min="11265" max="11266" width="66.109375" style="60" customWidth="1"/>
    <col min="11267" max="11520" width="8.88671875" style="60"/>
    <col min="11521" max="11522" width="66.109375" style="60" customWidth="1"/>
    <col min="11523" max="11776" width="8.88671875" style="60"/>
    <col min="11777" max="11778" width="66.109375" style="60" customWidth="1"/>
    <col min="11779" max="12032" width="8.88671875" style="60"/>
    <col min="12033" max="12034" width="66.109375" style="60" customWidth="1"/>
    <col min="12035" max="12288" width="8.88671875" style="60"/>
    <col min="12289" max="12290" width="66.109375" style="60" customWidth="1"/>
    <col min="12291" max="12544" width="8.88671875" style="60"/>
    <col min="12545" max="12546" width="66.109375" style="60" customWidth="1"/>
    <col min="12547" max="12800" width="8.88671875" style="60"/>
    <col min="12801" max="12802" width="66.109375" style="60" customWidth="1"/>
    <col min="12803" max="13056" width="8.88671875" style="60"/>
    <col min="13057" max="13058" width="66.109375" style="60" customWidth="1"/>
    <col min="13059" max="13312" width="8.88671875" style="60"/>
    <col min="13313" max="13314" width="66.109375" style="60" customWidth="1"/>
    <col min="13315" max="13568" width="8.88671875" style="60"/>
    <col min="13569" max="13570" width="66.109375" style="60" customWidth="1"/>
    <col min="13571" max="13824" width="8.88671875" style="60"/>
    <col min="13825" max="13826" width="66.109375" style="60" customWidth="1"/>
    <col min="13827" max="14080" width="8.88671875" style="60"/>
    <col min="14081" max="14082" width="66.109375" style="60" customWidth="1"/>
    <col min="14083" max="14336" width="8.88671875" style="60"/>
    <col min="14337" max="14338" width="66.109375" style="60" customWidth="1"/>
    <col min="14339" max="14592" width="8.88671875" style="60"/>
    <col min="14593" max="14594" width="66.109375" style="60" customWidth="1"/>
    <col min="14595" max="14848" width="8.88671875" style="60"/>
    <col min="14849" max="14850" width="66.109375" style="60" customWidth="1"/>
    <col min="14851" max="15104" width="8.88671875" style="60"/>
    <col min="15105" max="15106" width="66.109375" style="60" customWidth="1"/>
    <col min="15107" max="15360" width="8.88671875" style="60"/>
    <col min="15361" max="15362" width="66.109375" style="60" customWidth="1"/>
    <col min="15363" max="15616" width="8.88671875" style="60"/>
    <col min="15617" max="15618" width="66.109375" style="60" customWidth="1"/>
    <col min="15619" max="15872" width="8.88671875" style="60"/>
    <col min="15873" max="15874" width="66.109375" style="60" customWidth="1"/>
    <col min="15875" max="16128" width="8.88671875" style="60"/>
    <col min="16129" max="16130" width="66.109375" style="60" customWidth="1"/>
    <col min="16131" max="16384" width="8.88671875" style="60"/>
  </cols>
  <sheetData>
    <row r="1" spans="1:8" ht="18" x14ac:dyDescent="0.3">
      <c r="B1" s="38" t="s">
        <v>65</v>
      </c>
    </row>
    <row r="2" spans="1:8" ht="18" x14ac:dyDescent="0.35">
      <c r="B2" s="15" t="s">
        <v>7</v>
      </c>
    </row>
    <row r="3" spans="1:8" ht="18" x14ac:dyDescent="0.35">
      <c r="B3" s="15" t="s">
        <v>423</v>
      </c>
    </row>
    <row r="4" spans="1:8" x14ac:dyDescent="0.3">
      <c r="B4" s="43"/>
    </row>
    <row r="5" spans="1:8" ht="17.399999999999999" x14ac:dyDescent="0.3">
      <c r="A5" s="530" t="str">
        <f>'1. паспорт местоположение'!A5:C5</f>
        <v>Год раскрытия информации: 2023 год</v>
      </c>
      <c r="B5" s="530"/>
      <c r="C5" s="74"/>
      <c r="D5" s="74"/>
      <c r="E5" s="74"/>
      <c r="F5" s="74"/>
      <c r="G5" s="74"/>
      <c r="H5" s="74"/>
    </row>
    <row r="6" spans="1:8" ht="17.399999999999999" x14ac:dyDescent="0.3">
      <c r="A6" s="214"/>
      <c r="B6" s="214"/>
      <c r="C6" s="214"/>
      <c r="D6" s="214"/>
      <c r="E6" s="214"/>
      <c r="F6" s="214"/>
      <c r="G6" s="214"/>
      <c r="H6" s="214"/>
    </row>
    <row r="7" spans="1:8" ht="17.399999999999999" x14ac:dyDescent="0.3">
      <c r="A7" s="487" t="s">
        <v>6</v>
      </c>
      <c r="B7" s="487"/>
      <c r="C7" s="216"/>
      <c r="D7" s="216"/>
      <c r="E7" s="216"/>
      <c r="F7" s="216"/>
      <c r="G7" s="216"/>
      <c r="H7" s="216"/>
    </row>
    <row r="8" spans="1:8" ht="17.399999999999999" x14ac:dyDescent="0.3">
      <c r="A8" s="216"/>
      <c r="B8" s="216"/>
      <c r="C8" s="216"/>
      <c r="D8" s="216"/>
      <c r="E8" s="216"/>
      <c r="F8" s="216"/>
      <c r="G8" s="216"/>
      <c r="H8" s="216"/>
    </row>
    <row r="9" spans="1:8" x14ac:dyDescent="0.3">
      <c r="A9" s="488" t="str">
        <f>'1. паспорт местоположение'!A9:C9</f>
        <v>Акционерное общество "Россети Янтарь"</v>
      </c>
      <c r="B9" s="488"/>
      <c r="C9" s="222"/>
      <c r="D9" s="222"/>
      <c r="E9" s="222"/>
      <c r="F9" s="222"/>
      <c r="G9" s="222"/>
      <c r="H9" s="222"/>
    </row>
    <row r="10" spans="1:8" x14ac:dyDescent="0.3">
      <c r="A10" s="489" t="s">
        <v>5</v>
      </c>
      <c r="B10" s="489"/>
      <c r="C10" s="223"/>
      <c r="D10" s="223"/>
      <c r="E10" s="223"/>
      <c r="F10" s="223"/>
      <c r="G10" s="223"/>
      <c r="H10" s="223"/>
    </row>
    <row r="11" spans="1:8" ht="17.399999999999999" x14ac:dyDescent="0.3">
      <c r="A11" s="216"/>
      <c r="B11" s="216"/>
      <c r="C11" s="216"/>
      <c r="D11" s="216"/>
      <c r="E11" s="216"/>
      <c r="F11" s="216"/>
      <c r="G11" s="216"/>
      <c r="H11" s="216"/>
    </row>
    <row r="12" spans="1:8" x14ac:dyDescent="0.3">
      <c r="A12" s="488" t="str">
        <f>'1. паспорт местоположение'!A12:C12</f>
        <v>M_22-0200</v>
      </c>
      <c r="B12" s="488"/>
      <c r="C12" s="222"/>
      <c r="D12" s="222"/>
      <c r="E12" s="222"/>
      <c r="F12" s="222"/>
      <c r="G12" s="222"/>
      <c r="H12" s="222"/>
    </row>
    <row r="13" spans="1:8" x14ac:dyDescent="0.3">
      <c r="A13" s="489" t="s">
        <v>4</v>
      </c>
      <c r="B13" s="489"/>
      <c r="C13" s="223"/>
      <c r="D13" s="223"/>
      <c r="E13" s="223"/>
      <c r="F13" s="223"/>
      <c r="G13" s="223"/>
      <c r="H13" s="223"/>
    </row>
    <row r="14" spans="1:8" ht="18" x14ac:dyDescent="0.3">
      <c r="A14" s="218"/>
      <c r="B14" s="218"/>
      <c r="C14" s="218"/>
      <c r="D14" s="218"/>
      <c r="E14" s="218"/>
      <c r="F14" s="218"/>
      <c r="G14" s="218"/>
      <c r="H14" s="218"/>
    </row>
    <row r="15" spans="1:8" ht="84" customHeight="1" x14ac:dyDescent="0.3">
      <c r="A15" s="498" t="str">
        <f>'1. паспорт местоположение'!A15:C15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c r="B15" s="498"/>
      <c r="C15" s="222"/>
      <c r="D15" s="222"/>
      <c r="E15" s="222"/>
      <c r="F15" s="222"/>
      <c r="G15" s="222"/>
      <c r="H15" s="222"/>
    </row>
    <row r="16" spans="1:8" x14ac:dyDescent="0.3">
      <c r="A16" s="489" t="s">
        <v>3</v>
      </c>
      <c r="B16" s="489"/>
      <c r="C16" s="223"/>
      <c r="D16" s="223"/>
      <c r="E16" s="223"/>
      <c r="F16" s="223"/>
      <c r="G16" s="223"/>
      <c r="H16" s="223"/>
    </row>
    <row r="17" spans="1:2" x14ac:dyDescent="0.3">
      <c r="B17" s="94"/>
    </row>
    <row r="18" spans="1:2" x14ac:dyDescent="0.3">
      <c r="A18" s="531" t="s">
        <v>406</v>
      </c>
      <c r="B18" s="532"/>
    </row>
    <row r="19" spans="1:2" x14ac:dyDescent="0.3">
      <c r="B19" s="43"/>
    </row>
    <row r="20" spans="1:2" ht="16.2" thickBot="1" x14ac:dyDescent="0.35">
      <c r="B20" s="95"/>
    </row>
    <row r="21" spans="1:2" ht="111" thickBot="1" x14ac:dyDescent="0.35">
      <c r="A21" s="96" t="s">
        <v>302</v>
      </c>
      <c r="B21" s="213" t="str">
        <f>A15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row>
    <row r="22" spans="1:2" ht="27" customHeight="1" thickBot="1" x14ac:dyDescent="0.35">
      <c r="A22" s="96" t="s">
        <v>303</v>
      </c>
      <c r="B22" s="97" t="str">
        <f>CONCATENATE('1. паспорт местоположение'!C26,", ",'1. паспорт местоположение'!C27)</f>
        <v>Калининградская область, Гурьевский городской округ</v>
      </c>
    </row>
    <row r="23" spans="1:2" ht="16.2" thickBot="1" x14ac:dyDescent="0.35">
      <c r="A23" s="96" t="s">
        <v>284</v>
      </c>
      <c r="B23" s="195" t="s">
        <v>703</v>
      </c>
    </row>
    <row r="24" spans="1:2" ht="16.2" thickBot="1" x14ac:dyDescent="0.35">
      <c r="A24" s="96" t="s">
        <v>304</v>
      </c>
      <c r="B24" s="274" t="s">
        <v>704</v>
      </c>
    </row>
    <row r="25" spans="1:2" ht="16.2" thickBot="1" x14ac:dyDescent="0.35">
      <c r="A25" s="192" t="s">
        <v>305</v>
      </c>
      <c r="B25" s="97">
        <v>2024</v>
      </c>
    </row>
    <row r="26" spans="1:2" ht="16.2" thickBot="1" x14ac:dyDescent="0.35">
      <c r="A26" s="193" t="s">
        <v>306</v>
      </c>
      <c r="B26" s="195" t="s">
        <v>701</v>
      </c>
    </row>
    <row r="27" spans="1:2" ht="16.2" thickBot="1" x14ac:dyDescent="0.35">
      <c r="A27" s="98" t="s">
        <v>585</v>
      </c>
      <c r="B27" s="234">
        <v>54.997511420000002</v>
      </c>
    </row>
    <row r="28" spans="1:2" ht="16.2" thickBot="1" x14ac:dyDescent="0.35">
      <c r="A28" s="195" t="s">
        <v>307</v>
      </c>
      <c r="B28" s="235" t="s">
        <v>705</v>
      </c>
    </row>
    <row r="29" spans="1:2" ht="16.2" thickBot="1" x14ac:dyDescent="0.35">
      <c r="A29" s="200" t="s">
        <v>308</v>
      </c>
      <c r="B29" s="235">
        <f>'7. Паспорт отчет о закупке'!AD35/1000</f>
        <v>0.98016075999999996</v>
      </c>
    </row>
    <row r="30" spans="1:2" ht="28.2" thickBot="1" x14ac:dyDescent="0.35">
      <c r="A30" s="200" t="s">
        <v>309</v>
      </c>
      <c r="B30" s="234">
        <f>B32+B49+B66</f>
        <v>0.98016075999999996</v>
      </c>
    </row>
    <row r="31" spans="1:2" ht="16.2" thickBot="1" x14ac:dyDescent="0.35">
      <c r="A31" s="195" t="s">
        <v>310</v>
      </c>
      <c r="B31" s="234"/>
    </row>
    <row r="32" spans="1:2" ht="28.2" thickBot="1" x14ac:dyDescent="0.35">
      <c r="A32" s="200" t="s">
        <v>311</v>
      </c>
      <c r="B32" s="234">
        <f xml:space="preserve"> SUMIF(C33:C82, 10,B33:B82)</f>
        <v>0</v>
      </c>
    </row>
    <row r="33" spans="1:3" s="224" customFormat="1" ht="16.2" thickBot="1" x14ac:dyDescent="0.35">
      <c r="A33" s="207" t="s">
        <v>312</v>
      </c>
      <c r="B33" s="236"/>
      <c r="C33" s="224">
        <v>10</v>
      </c>
    </row>
    <row r="34" spans="1:3" ht="16.2" thickBot="1" x14ac:dyDescent="0.35">
      <c r="A34" s="195" t="s">
        <v>313</v>
      </c>
      <c r="B34" s="208">
        <f>B33/$B$27</f>
        <v>0</v>
      </c>
    </row>
    <row r="35" spans="1:3" ht="16.2" thickBot="1" x14ac:dyDescent="0.35">
      <c r="A35" s="195" t="s">
        <v>314</v>
      </c>
      <c r="B35" s="234"/>
      <c r="C35" s="60">
        <v>1</v>
      </c>
    </row>
    <row r="36" spans="1:3" ht="16.2" thickBot="1" x14ac:dyDescent="0.35">
      <c r="A36" s="195" t="s">
        <v>315</v>
      </c>
      <c r="B36" s="234"/>
      <c r="C36" s="60">
        <v>2</v>
      </c>
    </row>
    <row r="37" spans="1:3" s="224" customFormat="1" ht="16.2" thickBot="1" x14ac:dyDescent="0.35">
      <c r="A37" s="207" t="s">
        <v>312</v>
      </c>
      <c r="B37" s="236"/>
      <c r="C37" s="224">
        <v>10</v>
      </c>
    </row>
    <row r="38" spans="1:3" ht="16.2" thickBot="1" x14ac:dyDescent="0.35">
      <c r="A38" s="195" t="s">
        <v>313</v>
      </c>
      <c r="B38" s="208">
        <f>B37/$B$27</f>
        <v>0</v>
      </c>
    </row>
    <row r="39" spans="1:3" ht="16.2" thickBot="1" x14ac:dyDescent="0.35">
      <c r="A39" s="195" t="s">
        <v>314</v>
      </c>
      <c r="B39" s="234"/>
      <c r="C39" s="60">
        <v>1</v>
      </c>
    </row>
    <row r="40" spans="1:3" ht="16.2" thickBot="1" x14ac:dyDescent="0.35">
      <c r="A40" s="195" t="s">
        <v>315</v>
      </c>
      <c r="B40" s="234"/>
      <c r="C40" s="60">
        <v>2</v>
      </c>
    </row>
    <row r="41" spans="1:3" ht="16.2" thickBot="1" x14ac:dyDescent="0.35">
      <c r="A41" s="207" t="s">
        <v>312</v>
      </c>
      <c r="B41" s="236"/>
      <c r="C41" s="224">
        <v>10</v>
      </c>
    </row>
    <row r="42" spans="1:3" ht="16.2" thickBot="1" x14ac:dyDescent="0.35">
      <c r="A42" s="195" t="s">
        <v>313</v>
      </c>
      <c r="B42" s="208">
        <f>B41/$B$27</f>
        <v>0</v>
      </c>
    </row>
    <row r="43" spans="1:3" ht="16.2" thickBot="1" x14ac:dyDescent="0.35">
      <c r="A43" s="195" t="s">
        <v>314</v>
      </c>
      <c r="B43" s="234"/>
      <c r="C43" s="60">
        <v>1</v>
      </c>
    </row>
    <row r="44" spans="1:3" ht="16.2" thickBot="1" x14ac:dyDescent="0.35">
      <c r="A44" s="195" t="s">
        <v>315</v>
      </c>
      <c r="B44" s="234"/>
      <c r="C44" s="60">
        <v>2</v>
      </c>
    </row>
    <row r="45" spans="1:3" ht="16.2" thickBot="1" x14ac:dyDescent="0.35">
      <c r="A45" s="207" t="s">
        <v>312</v>
      </c>
      <c r="B45" s="236"/>
      <c r="C45" s="224">
        <v>10</v>
      </c>
    </row>
    <row r="46" spans="1:3" ht="16.2" thickBot="1" x14ac:dyDescent="0.35">
      <c r="A46" s="195" t="s">
        <v>313</v>
      </c>
      <c r="B46" s="208">
        <f>B45/$B$27</f>
        <v>0</v>
      </c>
    </row>
    <row r="47" spans="1:3" ht="16.2" thickBot="1" x14ac:dyDescent="0.35">
      <c r="A47" s="195" t="s">
        <v>314</v>
      </c>
      <c r="B47" s="234"/>
      <c r="C47" s="60">
        <v>1</v>
      </c>
    </row>
    <row r="48" spans="1:3" ht="16.2" thickBot="1" x14ac:dyDescent="0.35">
      <c r="A48" s="195" t="s">
        <v>315</v>
      </c>
      <c r="B48" s="234"/>
      <c r="C48" s="60">
        <v>2</v>
      </c>
    </row>
    <row r="49" spans="1:3" ht="28.2" thickBot="1" x14ac:dyDescent="0.35">
      <c r="A49" s="200" t="s">
        <v>316</v>
      </c>
      <c r="B49" s="234">
        <f xml:space="preserve"> SUMIF(C50:C82, 20,B50:B82)</f>
        <v>0</v>
      </c>
    </row>
    <row r="50" spans="1:3" s="224" customFormat="1" ht="16.2" thickBot="1" x14ac:dyDescent="0.35">
      <c r="A50" s="207" t="s">
        <v>312</v>
      </c>
      <c r="B50" s="236"/>
      <c r="C50" s="224">
        <v>20</v>
      </c>
    </row>
    <row r="51" spans="1:3" ht="16.2" thickBot="1" x14ac:dyDescent="0.35">
      <c r="A51" s="195" t="s">
        <v>313</v>
      </c>
      <c r="B51" s="208">
        <f>B50/$B$27</f>
        <v>0</v>
      </c>
    </row>
    <row r="52" spans="1:3" ht="16.2" thickBot="1" x14ac:dyDescent="0.35">
      <c r="A52" s="195" t="s">
        <v>314</v>
      </c>
      <c r="B52" s="234"/>
      <c r="C52" s="60">
        <v>1</v>
      </c>
    </row>
    <row r="53" spans="1:3" ht="16.2" thickBot="1" x14ac:dyDescent="0.35">
      <c r="A53" s="195" t="s">
        <v>315</v>
      </c>
      <c r="B53" s="234"/>
      <c r="C53" s="60">
        <v>2</v>
      </c>
    </row>
    <row r="54" spans="1:3" s="224" customFormat="1" ht="16.2" thickBot="1" x14ac:dyDescent="0.35">
      <c r="A54" s="207" t="s">
        <v>312</v>
      </c>
      <c r="B54" s="236"/>
      <c r="C54" s="224">
        <v>20</v>
      </c>
    </row>
    <row r="55" spans="1:3" ht="16.2" thickBot="1" x14ac:dyDescent="0.35">
      <c r="A55" s="195" t="s">
        <v>313</v>
      </c>
      <c r="B55" s="208">
        <f>B54/$B$27</f>
        <v>0</v>
      </c>
    </row>
    <row r="56" spans="1:3" ht="16.2" thickBot="1" x14ac:dyDescent="0.35">
      <c r="A56" s="195" t="s">
        <v>314</v>
      </c>
      <c r="B56" s="234"/>
      <c r="C56" s="60">
        <v>1</v>
      </c>
    </row>
    <row r="57" spans="1:3" ht="16.2" thickBot="1" x14ac:dyDescent="0.35">
      <c r="A57" s="195" t="s">
        <v>315</v>
      </c>
      <c r="B57" s="234"/>
      <c r="C57" s="60">
        <v>2</v>
      </c>
    </row>
    <row r="58" spans="1:3" s="224" customFormat="1" ht="16.2" thickBot="1" x14ac:dyDescent="0.35">
      <c r="A58" s="207" t="s">
        <v>312</v>
      </c>
      <c r="B58" s="236"/>
      <c r="C58" s="224">
        <v>20</v>
      </c>
    </row>
    <row r="59" spans="1:3" ht="16.2" thickBot="1" x14ac:dyDescent="0.35">
      <c r="A59" s="195" t="s">
        <v>313</v>
      </c>
      <c r="B59" s="208">
        <f>B58/$B$27</f>
        <v>0</v>
      </c>
    </row>
    <row r="60" spans="1:3" ht="16.2" thickBot="1" x14ac:dyDescent="0.35">
      <c r="A60" s="195" t="s">
        <v>314</v>
      </c>
      <c r="B60" s="234"/>
      <c r="C60" s="60">
        <v>1</v>
      </c>
    </row>
    <row r="61" spans="1:3" ht="16.2" thickBot="1" x14ac:dyDescent="0.35">
      <c r="A61" s="195" t="s">
        <v>315</v>
      </c>
      <c r="B61" s="234"/>
      <c r="C61" s="60">
        <v>2</v>
      </c>
    </row>
    <row r="62" spans="1:3" s="224" customFormat="1" ht="16.2" thickBot="1" x14ac:dyDescent="0.35">
      <c r="A62" s="207" t="s">
        <v>312</v>
      </c>
      <c r="B62" s="236"/>
      <c r="C62" s="224">
        <v>20</v>
      </c>
    </row>
    <row r="63" spans="1:3" ht="16.2" thickBot="1" x14ac:dyDescent="0.35">
      <c r="A63" s="195" t="s">
        <v>313</v>
      </c>
      <c r="B63" s="208">
        <f>B62/$B$27</f>
        <v>0</v>
      </c>
    </row>
    <row r="64" spans="1:3" ht="16.2" thickBot="1" x14ac:dyDescent="0.35">
      <c r="A64" s="195" t="s">
        <v>314</v>
      </c>
      <c r="B64" s="234"/>
      <c r="C64" s="60">
        <v>1</v>
      </c>
    </row>
    <row r="65" spans="1:3" ht="16.2" thickBot="1" x14ac:dyDescent="0.35">
      <c r="A65" s="195" t="s">
        <v>315</v>
      </c>
      <c r="B65" s="234"/>
      <c r="C65" s="60">
        <v>2</v>
      </c>
    </row>
    <row r="66" spans="1:3" ht="28.2" thickBot="1" x14ac:dyDescent="0.35">
      <c r="A66" s="200" t="s">
        <v>317</v>
      </c>
      <c r="B66" s="234">
        <f xml:space="preserve"> SUMIF(C67:C82, 30,B67:B82)</f>
        <v>0.98016075999999996</v>
      </c>
    </row>
    <row r="67" spans="1:3" s="224" customFormat="1" ht="28.2" thickBot="1" x14ac:dyDescent="0.35">
      <c r="A67" s="359" t="s">
        <v>591</v>
      </c>
      <c r="B67" s="360">
        <v>0.98016075999999996</v>
      </c>
      <c r="C67" s="224">
        <v>30</v>
      </c>
    </row>
    <row r="68" spans="1:3" ht="16.2" thickBot="1" x14ac:dyDescent="0.35">
      <c r="A68" s="195" t="s">
        <v>313</v>
      </c>
      <c r="B68" s="208">
        <f>B67/$B$27</f>
        <v>1.7821911113664712E-2</v>
      </c>
    </row>
    <row r="69" spans="1:3" ht="16.2" thickBot="1" x14ac:dyDescent="0.35">
      <c r="A69" s="195" t="s">
        <v>314</v>
      </c>
      <c r="B69" s="234">
        <v>0.98016075999999996</v>
      </c>
      <c r="C69" s="60">
        <v>1</v>
      </c>
    </row>
    <row r="70" spans="1:3" ht="16.2" thickBot="1" x14ac:dyDescent="0.35">
      <c r="A70" s="195" t="s">
        <v>315</v>
      </c>
      <c r="B70" s="234">
        <v>0.98016075999999996</v>
      </c>
      <c r="C70" s="60">
        <v>2</v>
      </c>
    </row>
    <row r="71" spans="1:3" s="224" customFormat="1" ht="16.2" thickBot="1" x14ac:dyDescent="0.35">
      <c r="A71" s="207" t="s">
        <v>312</v>
      </c>
      <c r="B71" s="236"/>
      <c r="C71" s="224">
        <v>30</v>
      </c>
    </row>
    <row r="72" spans="1:3" ht="16.2" thickBot="1" x14ac:dyDescent="0.35">
      <c r="A72" s="195" t="s">
        <v>313</v>
      </c>
      <c r="B72" s="208">
        <f>B71/$B$27</f>
        <v>0</v>
      </c>
    </row>
    <row r="73" spans="1:3" ht="16.2" thickBot="1" x14ac:dyDescent="0.35">
      <c r="A73" s="195" t="s">
        <v>314</v>
      </c>
      <c r="B73" s="234"/>
      <c r="C73" s="60">
        <v>1</v>
      </c>
    </row>
    <row r="74" spans="1:3" ht="16.2" thickBot="1" x14ac:dyDescent="0.35">
      <c r="A74" s="195" t="s">
        <v>315</v>
      </c>
      <c r="B74" s="234"/>
      <c r="C74" s="60">
        <v>2</v>
      </c>
    </row>
    <row r="75" spans="1:3" s="224" customFormat="1" ht="16.2" thickBot="1" x14ac:dyDescent="0.35">
      <c r="A75" s="207" t="s">
        <v>312</v>
      </c>
      <c r="B75" s="236"/>
      <c r="C75" s="224">
        <v>30</v>
      </c>
    </row>
    <row r="76" spans="1:3" ht="16.2" thickBot="1" x14ac:dyDescent="0.35">
      <c r="A76" s="195" t="s">
        <v>313</v>
      </c>
      <c r="B76" s="208">
        <f>B75/$B$27</f>
        <v>0</v>
      </c>
    </row>
    <row r="77" spans="1:3" ht="16.2" thickBot="1" x14ac:dyDescent="0.35">
      <c r="A77" s="195" t="s">
        <v>314</v>
      </c>
      <c r="B77" s="234"/>
      <c r="C77" s="60">
        <v>1</v>
      </c>
    </row>
    <row r="78" spans="1:3" ht="16.2" thickBot="1" x14ac:dyDescent="0.35">
      <c r="A78" s="195" t="s">
        <v>315</v>
      </c>
      <c r="B78" s="234"/>
      <c r="C78" s="60">
        <v>2</v>
      </c>
    </row>
    <row r="79" spans="1:3" s="224" customFormat="1" ht="16.2" thickBot="1" x14ac:dyDescent="0.35">
      <c r="A79" s="207" t="s">
        <v>312</v>
      </c>
      <c r="B79" s="236"/>
      <c r="C79" s="224">
        <v>30</v>
      </c>
    </row>
    <row r="80" spans="1:3" ht="16.2" thickBot="1" x14ac:dyDescent="0.35">
      <c r="A80" s="195" t="s">
        <v>313</v>
      </c>
      <c r="B80" s="208">
        <f>B79/$B$27</f>
        <v>0</v>
      </c>
    </row>
    <row r="81" spans="1:3" ht="16.2" thickBot="1" x14ac:dyDescent="0.35">
      <c r="A81" s="195" t="s">
        <v>314</v>
      </c>
      <c r="B81" s="234"/>
      <c r="C81" s="60">
        <v>1</v>
      </c>
    </row>
    <row r="82" spans="1:3" ht="16.2" thickBot="1" x14ac:dyDescent="0.35">
      <c r="A82" s="195" t="s">
        <v>315</v>
      </c>
      <c r="B82" s="234"/>
      <c r="C82" s="60">
        <v>2</v>
      </c>
    </row>
    <row r="83" spans="1:3" ht="28.2" thickBot="1" x14ac:dyDescent="0.35">
      <c r="A83" s="194" t="s">
        <v>318</v>
      </c>
      <c r="B83" s="208">
        <f>B30/B27</f>
        <v>1.7821911113664712E-2</v>
      </c>
    </row>
    <row r="84" spans="1:3" ht="16.2" thickBot="1" x14ac:dyDescent="0.35">
      <c r="A84" s="196" t="s">
        <v>310</v>
      </c>
      <c r="B84" s="208"/>
    </row>
    <row r="85" spans="1:3" ht="16.2" thickBot="1" x14ac:dyDescent="0.35">
      <c r="A85" s="196" t="s">
        <v>319</v>
      </c>
      <c r="B85" s="208"/>
    </row>
    <row r="86" spans="1:3" ht="16.2" thickBot="1" x14ac:dyDescent="0.35">
      <c r="A86" s="196" t="s">
        <v>320</v>
      </c>
      <c r="B86" s="208"/>
    </row>
    <row r="87" spans="1:3" ht="16.2" thickBot="1" x14ac:dyDescent="0.35">
      <c r="A87" s="196" t="s">
        <v>321</v>
      </c>
      <c r="B87" s="208">
        <f>B67/B27</f>
        <v>1.7821911113664712E-2</v>
      </c>
    </row>
    <row r="88" spans="1:3" ht="16.2" thickBot="1" x14ac:dyDescent="0.35">
      <c r="A88" s="192" t="s">
        <v>322</v>
      </c>
      <c r="B88" s="209">
        <f>B89/$B$27</f>
        <v>1.7821911113664712E-2</v>
      </c>
    </row>
    <row r="89" spans="1:3" ht="16.2" thickBot="1" x14ac:dyDescent="0.35">
      <c r="A89" s="192" t="s">
        <v>323</v>
      </c>
      <c r="B89" s="253">
        <f xml:space="preserve"> SUMIF(C33:C82, 1,B33:B82)</f>
        <v>0.98016075999999996</v>
      </c>
    </row>
    <row r="90" spans="1:3" ht="16.2" thickBot="1" x14ac:dyDescent="0.35">
      <c r="A90" s="192" t="s">
        <v>324</v>
      </c>
      <c r="B90" s="209">
        <f>B91/$B$27</f>
        <v>1.7821911113664712E-2</v>
      </c>
    </row>
    <row r="91" spans="1:3" ht="16.2" thickBot="1" x14ac:dyDescent="0.35">
      <c r="A91" s="193" t="s">
        <v>325</v>
      </c>
      <c r="B91" s="253">
        <f xml:space="preserve"> SUMIF(C33:C82, 2,B33:B82)</f>
        <v>0.98016075999999996</v>
      </c>
    </row>
    <row r="92" spans="1:3" ht="15.75" customHeight="1" x14ac:dyDescent="0.3">
      <c r="A92" s="194" t="s">
        <v>326</v>
      </c>
      <c r="B92" s="196" t="s">
        <v>327</v>
      </c>
    </row>
    <row r="93" spans="1:3" x14ac:dyDescent="0.3">
      <c r="A93" s="198" t="s">
        <v>328</v>
      </c>
      <c r="B93" s="198" t="s">
        <v>587</v>
      </c>
    </row>
    <row r="94" spans="1:3" x14ac:dyDescent="0.3">
      <c r="A94" s="198" t="s">
        <v>329</v>
      </c>
      <c r="B94" s="198" t="s">
        <v>592</v>
      </c>
    </row>
    <row r="95" spans="1:3" x14ac:dyDescent="0.3">
      <c r="A95" s="198" t="s">
        <v>330</v>
      </c>
      <c r="B95" s="198"/>
    </row>
    <row r="96" spans="1:3" x14ac:dyDescent="0.3">
      <c r="A96" s="198" t="s">
        <v>331</v>
      </c>
      <c r="B96" s="198"/>
    </row>
    <row r="97" spans="1:6" ht="16.2" thickBot="1" x14ac:dyDescent="0.35">
      <c r="A97" s="199" t="s">
        <v>332</v>
      </c>
      <c r="B97" s="199"/>
    </row>
    <row r="98" spans="1:6" ht="28.2" thickBot="1" x14ac:dyDescent="0.35">
      <c r="A98" s="196" t="s">
        <v>333</v>
      </c>
      <c r="B98" s="197" t="s">
        <v>456</v>
      </c>
    </row>
    <row r="99" spans="1:6" ht="28.2" thickBot="1" x14ac:dyDescent="0.35">
      <c r="A99" s="192" t="s">
        <v>334</v>
      </c>
      <c r="B99" s="238">
        <v>7</v>
      </c>
    </row>
    <row r="100" spans="1:6" ht="16.2" thickBot="1" x14ac:dyDescent="0.35">
      <c r="A100" s="196" t="s">
        <v>310</v>
      </c>
      <c r="B100" s="239"/>
    </row>
    <row r="101" spans="1:6" ht="16.2" thickBot="1" x14ac:dyDescent="0.35">
      <c r="A101" s="196" t="s">
        <v>335</v>
      </c>
      <c r="B101" s="238">
        <v>4</v>
      </c>
    </row>
    <row r="102" spans="1:6" ht="16.2" thickBot="1" x14ac:dyDescent="0.35">
      <c r="A102" s="196" t="s">
        <v>336</v>
      </c>
      <c r="B102" s="239">
        <v>3</v>
      </c>
    </row>
    <row r="103" spans="1:6" ht="16.2" thickBot="1" x14ac:dyDescent="0.35">
      <c r="A103" s="203" t="s">
        <v>337</v>
      </c>
      <c r="B103" s="204" t="s">
        <v>505</v>
      </c>
      <c r="F103" s="23"/>
    </row>
    <row r="104" spans="1:6" ht="16.2" thickBot="1" x14ac:dyDescent="0.35">
      <c r="A104" s="192" t="s">
        <v>338</v>
      </c>
      <c r="B104" s="201"/>
    </row>
    <row r="105" spans="1:6" ht="28.2" thickBot="1" x14ac:dyDescent="0.35">
      <c r="A105" s="198" t="s">
        <v>339</v>
      </c>
      <c r="B105" s="240" t="s">
        <v>706</v>
      </c>
    </row>
    <row r="106" spans="1:6" ht="16.2" thickBot="1" x14ac:dyDescent="0.35">
      <c r="A106" s="198" t="s">
        <v>340</v>
      </c>
      <c r="B106" s="204" t="s">
        <v>505</v>
      </c>
    </row>
    <row r="107" spans="1:6" ht="16.2" thickBot="1" x14ac:dyDescent="0.35">
      <c r="A107" s="198" t="s">
        <v>341</v>
      </c>
      <c r="B107" s="204" t="s">
        <v>505</v>
      </c>
    </row>
    <row r="108" spans="1:6" ht="28.2" thickBot="1" x14ac:dyDescent="0.35">
      <c r="A108" s="205" t="s">
        <v>342</v>
      </c>
      <c r="B108" s="202" t="s">
        <v>506</v>
      </c>
    </row>
    <row r="109" spans="1:6" ht="28.5" customHeight="1" x14ac:dyDescent="0.3">
      <c r="A109" s="194" t="s">
        <v>343</v>
      </c>
      <c r="B109" s="533" t="s">
        <v>505</v>
      </c>
    </row>
    <row r="110" spans="1:6" x14ac:dyDescent="0.3">
      <c r="A110" s="198" t="s">
        <v>344</v>
      </c>
      <c r="B110" s="534"/>
    </row>
    <row r="111" spans="1:6" x14ac:dyDescent="0.3">
      <c r="A111" s="198" t="s">
        <v>345</v>
      </c>
      <c r="B111" s="534"/>
    </row>
    <row r="112" spans="1:6" x14ac:dyDescent="0.3">
      <c r="A112" s="198" t="s">
        <v>346</v>
      </c>
      <c r="B112" s="534"/>
    </row>
    <row r="113" spans="1:2" x14ac:dyDescent="0.3">
      <c r="A113" s="198" t="s">
        <v>347</v>
      </c>
      <c r="B113" s="534"/>
    </row>
    <row r="114" spans="1:2" ht="16.2" thickBot="1" x14ac:dyDescent="0.35">
      <c r="A114" s="206" t="s">
        <v>348</v>
      </c>
      <c r="B114" s="535"/>
    </row>
    <row r="117" spans="1:2" x14ac:dyDescent="0.3">
      <c r="A117" s="99"/>
      <c r="B117" s="100"/>
    </row>
    <row r="118" spans="1:2" x14ac:dyDescent="0.3">
      <c r="B118" s="101"/>
    </row>
    <row r="119" spans="1:2" x14ac:dyDescent="0.3">
      <c r="B119" s="102"/>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7" zoomScale="80" zoomScaleSheetLayoutView="80" workbookViewId="0">
      <selection activeCell="C23" sqref="C23"/>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8" t="s">
        <v>65</v>
      </c>
    </row>
    <row r="2" spans="1:28" s="12" customFormat="1" ht="18.75" customHeight="1" x14ac:dyDescent="0.35">
      <c r="A2" s="18"/>
      <c r="S2" s="15" t="s">
        <v>7</v>
      </c>
    </row>
    <row r="3" spans="1:28" s="12" customFormat="1" ht="18" x14ac:dyDescent="0.35">
      <c r="S3" s="15" t="s">
        <v>64</v>
      </c>
    </row>
    <row r="4" spans="1:28" s="12" customFormat="1" ht="18.75" customHeight="1" x14ac:dyDescent="0.25">
      <c r="A4" s="401" t="str">
        <f>'1. паспорт местоположение'!A5:C5</f>
        <v>Год раскрытия информации: 2023 год</v>
      </c>
      <c r="B4" s="401"/>
      <c r="C4" s="401"/>
      <c r="D4" s="401"/>
      <c r="E4" s="401"/>
      <c r="F4" s="401"/>
      <c r="G4" s="401"/>
      <c r="H4" s="401"/>
      <c r="I4" s="401"/>
      <c r="J4" s="401"/>
      <c r="K4" s="401"/>
      <c r="L4" s="401"/>
      <c r="M4" s="401"/>
      <c r="N4" s="401"/>
      <c r="O4" s="401"/>
      <c r="P4" s="401"/>
      <c r="Q4" s="401"/>
      <c r="R4" s="401"/>
      <c r="S4" s="401"/>
    </row>
    <row r="5" spans="1:28" s="12" customFormat="1" ht="15.6" x14ac:dyDescent="0.25">
      <c r="A5" s="17"/>
    </row>
    <row r="6" spans="1:28" s="12" customFormat="1" ht="17.399999999999999" x14ac:dyDescent="0.25">
      <c r="A6" s="405" t="s">
        <v>6</v>
      </c>
      <c r="B6" s="405"/>
      <c r="C6" s="405"/>
      <c r="D6" s="405"/>
      <c r="E6" s="405"/>
      <c r="F6" s="405"/>
      <c r="G6" s="405"/>
      <c r="H6" s="405"/>
      <c r="I6" s="405"/>
      <c r="J6" s="405"/>
      <c r="K6" s="405"/>
      <c r="L6" s="405"/>
      <c r="M6" s="405"/>
      <c r="N6" s="405"/>
      <c r="O6" s="405"/>
      <c r="P6" s="405"/>
      <c r="Q6" s="405"/>
      <c r="R6" s="405"/>
      <c r="S6" s="405"/>
      <c r="T6" s="13"/>
      <c r="U6" s="13"/>
      <c r="V6" s="13"/>
      <c r="W6" s="13"/>
      <c r="X6" s="13"/>
      <c r="Y6" s="13"/>
      <c r="Z6" s="13"/>
      <c r="AA6" s="13"/>
      <c r="AB6" s="13"/>
    </row>
    <row r="7" spans="1:28" s="12" customFormat="1" ht="17.399999999999999" x14ac:dyDescent="0.25">
      <c r="A7" s="405"/>
      <c r="B7" s="405"/>
      <c r="C7" s="405"/>
      <c r="D7" s="405"/>
      <c r="E7" s="405"/>
      <c r="F7" s="405"/>
      <c r="G7" s="405"/>
      <c r="H7" s="405"/>
      <c r="I7" s="405"/>
      <c r="J7" s="405"/>
      <c r="K7" s="405"/>
      <c r="L7" s="405"/>
      <c r="M7" s="405"/>
      <c r="N7" s="405"/>
      <c r="O7" s="405"/>
      <c r="P7" s="405"/>
      <c r="Q7" s="405"/>
      <c r="R7" s="405"/>
      <c r="S7" s="405"/>
      <c r="T7" s="13"/>
      <c r="U7" s="13"/>
      <c r="V7" s="13"/>
      <c r="W7" s="13"/>
      <c r="X7" s="13"/>
      <c r="Y7" s="13"/>
      <c r="Z7" s="13"/>
      <c r="AA7" s="13"/>
      <c r="AB7" s="13"/>
    </row>
    <row r="8" spans="1:28" s="12" customFormat="1" ht="17.399999999999999" x14ac:dyDescent="0.25">
      <c r="A8" s="408" t="str">
        <f>'1. паспорт местоположение'!A9:C9</f>
        <v>Акционерное общество "Россети Янтарь"</v>
      </c>
      <c r="B8" s="408"/>
      <c r="C8" s="408"/>
      <c r="D8" s="408"/>
      <c r="E8" s="408"/>
      <c r="F8" s="408"/>
      <c r="G8" s="408"/>
      <c r="H8" s="408"/>
      <c r="I8" s="408"/>
      <c r="J8" s="408"/>
      <c r="K8" s="408"/>
      <c r="L8" s="408"/>
      <c r="M8" s="408"/>
      <c r="N8" s="408"/>
      <c r="O8" s="408"/>
      <c r="P8" s="408"/>
      <c r="Q8" s="408"/>
      <c r="R8" s="408"/>
      <c r="S8" s="408"/>
      <c r="T8" s="13"/>
      <c r="U8" s="13"/>
      <c r="V8" s="13"/>
      <c r="W8" s="13"/>
      <c r="X8" s="13"/>
      <c r="Y8" s="13"/>
      <c r="Z8" s="13"/>
      <c r="AA8" s="13"/>
      <c r="AB8" s="13"/>
    </row>
    <row r="9" spans="1:28" s="12" customFormat="1" ht="17.399999999999999" x14ac:dyDescent="0.25">
      <c r="A9" s="402" t="s">
        <v>5</v>
      </c>
      <c r="B9" s="402"/>
      <c r="C9" s="402"/>
      <c r="D9" s="402"/>
      <c r="E9" s="402"/>
      <c r="F9" s="402"/>
      <c r="G9" s="402"/>
      <c r="H9" s="402"/>
      <c r="I9" s="402"/>
      <c r="J9" s="402"/>
      <c r="K9" s="402"/>
      <c r="L9" s="402"/>
      <c r="M9" s="402"/>
      <c r="N9" s="402"/>
      <c r="O9" s="402"/>
      <c r="P9" s="402"/>
      <c r="Q9" s="402"/>
      <c r="R9" s="402"/>
      <c r="S9" s="402"/>
      <c r="T9" s="13"/>
      <c r="U9" s="13"/>
      <c r="V9" s="13"/>
      <c r="W9" s="13"/>
      <c r="X9" s="13"/>
      <c r="Y9" s="13"/>
      <c r="Z9" s="13"/>
      <c r="AA9" s="13"/>
      <c r="AB9" s="13"/>
    </row>
    <row r="10" spans="1:28" s="12" customFormat="1" ht="17.399999999999999" x14ac:dyDescent="0.25">
      <c r="A10" s="405"/>
      <c r="B10" s="405"/>
      <c r="C10" s="405"/>
      <c r="D10" s="405"/>
      <c r="E10" s="405"/>
      <c r="F10" s="405"/>
      <c r="G10" s="405"/>
      <c r="H10" s="405"/>
      <c r="I10" s="405"/>
      <c r="J10" s="405"/>
      <c r="K10" s="405"/>
      <c r="L10" s="405"/>
      <c r="M10" s="405"/>
      <c r="N10" s="405"/>
      <c r="O10" s="405"/>
      <c r="P10" s="405"/>
      <c r="Q10" s="405"/>
      <c r="R10" s="405"/>
      <c r="S10" s="405"/>
      <c r="T10" s="13"/>
      <c r="U10" s="13"/>
      <c r="V10" s="13"/>
      <c r="W10" s="13"/>
      <c r="X10" s="13"/>
      <c r="Y10" s="13"/>
      <c r="Z10" s="13"/>
      <c r="AA10" s="13"/>
      <c r="AB10" s="13"/>
    </row>
    <row r="11" spans="1:28" s="12" customFormat="1" ht="17.399999999999999" x14ac:dyDescent="0.25">
      <c r="A11" s="408" t="str">
        <f>'1. паспорт местоположение'!A12:C12</f>
        <v>M_22-0200</v>
      </c>
      <c r="B11" s="408"/>
      <c r="C11" s="408"/>
      <c r="D11" s="408"/>
      <c r="E11" s="408"/>
      <c r="F11" s="408"/>
      <c r="G11" s="408"/>
      <c r="H11" s="408"/>
      <c r="I11" s="408"/>
      <c r="J11" s="408"/>
      <c r="K11" s="408"/>
      <c r="L11" s="408"/>
      <c r="M11" s="408"/>
      <c r="N11" s="408"/>
      <c r="O11" s="408"/>
      <c r="P11" s="408"/>
      <c r="Q11" s="408"/>
      <c r="R11" s="408"/>
      <c r="S11" s="408"/>
      <c r="T11" s="13"/>
      <c r="U11" s="13"/>
      <c r="V11" s="13"/>
      <c r="W11" s="13"/>
      <c r="X11" s="13"/>
      <c r="Y11" s="13"/>
      <c r="Z11" s="13"/>
      <c r="AA11" s="13"/>
      <c r="AB11" s="13"/>
    </row>
    <row r="12" spans="1:28" s="12" customFormat="1" ht="17.399999999999999" x14ac:dyDescent="0.25">
      <c r="A12" s="402" t="s">
        <v>4</v>
      </c>
      <c r="B12" s="402"/>
      <c r="C12" s="402"/>
      <c r="D12" s="402"/>
      <c r="E12" s="402"/>
      <c r="F12" s="402"/>
      <c r="G12" s="402"/>
      <c r="H12" s="402"/>
      <c r="I12" s="402"/>
      <c r="J12" s="402"/>
      <c r="K12" s="402"/>
      <c r="L12" s="402"/>
      <c r="M12" s="402"/>
      <c r="N12" s="402"/>
      <c r="O12" s="402"/>
      <c r="P12" s="402"/>
      <c r="Q12" s="402"/>
      <c r="R12" s="402"/>
      <c r="S12" s="402"/>
      <c r="T12" s="13"/>
      <c r="U12" s="13"/>
      <c r="V12" s="13"/>
      <c r="W12" s="13"/>
      <c r="X12" s="13"/>
      <c r="Y12" s="13"/>
      <c r="Z12" s="13"/>
      <c r="AA12" s="13"/>
      <c r="AB12" s="13"/>
    </row>
    <row r="13" spans="1:28" s="9" customFormat="1" ht="15.75" customHeight="1" x14ac:dyDescent="0.25">
      <c r="A13" s="412"/>
      <c r="B13" s="412"/>
      <c r="C13" s="412"/>
      <c r="D13" s="412"/>
      <c r="E13" s="412"/>
      <c r="F13" s="412"/>
      <c r="G13" s="412"/>
      <c r="H13" s="412"/>
      <c r="I13" s="412"/>
      <c r="J13" s="412"/>
      <c r="K13" s="412"/>
      <c r="L13" s="412"/>
      <c r="M13" s="412"/>
      <c r="N13" s="412"/>
      <c r="O13" s="412"/>
      <c r="P13" s="412"/>
      <c r="Q13" s="412"/>
      <c r="R13" s="412"/>
      <c r="S13" s="412"/>
      <c r="T13" s="10"/>
      <c r="U13" s="10"/>
      <c r="V13" s="10"/>
      <c r="W13" s="10"/>
      <c r="X13" s="10"/>
      <c r="Y13" s="10"/>
      <c r="Z13" s="10"/>
      <c r="AA13" s="10"/>
      <c r="AB13" s="10"/>
    </row>
    <row r="14" spans="1:28" s="3" customFormat="1" ht="68.25" customHeight="1" x14ac:dyDescent="0.25">
      <c r="A14" s="413" t="str">
        <f>'1. паспорт местоположение'!A15:C15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5">
      <c r="A15" s="402" t="s">
        <v>3</v>
      </c>
      <c r="B15" s="402"/>
      <c r="C15" s="402"/>
      <c r="D15" s="402"/>
      <c r="E15" s="402"/>
      <c r="F15" s="402"/>
      <c r="G15" s="402"/>
      <c r="H15" s="402"/>
      <c r="I15" s="402"/>
      <c r="J15" s="402"/>
      <c r="K15" s="402"/>
      <c r="L15" s="402"/>
      <c r="M15" s="402"/>
      <c r="N15" s="402"/>
      <c r="O15" s="402"/>
      <c r="P15" s="402"/>
      <c r="Q15" s="402"/>
      <c r="R15" s="402"/>
      <c r="S15" s="402"/>
      <c r="T15" s="6"/>
      <c r="U15" s="6"/>
      <c r="V15" s="6"/>
      <c r="W15" s="6"/>
      <c r="X15" s="6"/>
      <c r="Y15" s="6"/>
      <c r="Z15" s="6"/>
      <c r="AA15" s="6"/>
      <c r="AB15" s="6"/>
    </row>
    <row r="16" spans="1:28" s="3" customFormat="1" ht="15" customHeight="1" x14ac:dyDescent="0.25">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5">
      <c r="A17" s="403" t="s">
        <v>381</v>
      </c>
      <c r="B17" s="403"/>
      <c r="C17" s="403"/>
      <c r="D17" s="403"/>
      <c r="E17" s="403"/>
      <c r="F17" s="403"/>
      <c r="G17" s="403"/>
      <c r="H17" s="403"/>
      <c r="I17" s="403"/>
      <c r="J17" s="403"/>
      <c r="K17" s="403"/>
      <c r="L17" s="403"/>
      <c r="M17" s="403"/>
      <c r="N17" s="403"/>
      <c r="O17" s="403"/>
      <c r="P17" s="403"/>
      <c r="Q17" s="403"/>
      <c r="R17" s="403"/>
      <c r="S17" s="403"/>
      <c r="T17" s="7"/>
      <c r="U17" s="7"/>
      <c r="V17" s="7"/>
      <c r="W17" s="7"/>
      <c r="X17" s="7"/>
      <c r="Y17" s="7"/>
      <c r="Z17" s="7"/>
      <c r="AA17" s="7"/>
      <c r="AB17" s="7"/>
    </row>
    <row r="18" spans="1:28" s="3" customFormat="1" ht="15" customHeight="1" x14ac:dyDescent="0.25">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5">
      <c r="A19" s="407" t="s">
        <v>2</v>
      </c>
      <c r="B19" s="407" t="s">
        <v>93</v>
      </c>
      <c r="C19" s="409" t="s">
        <v>301</v>
      </c>
      <c r="D19" s="407" t="s">
        <v>300</v>
      </c>
      <c r="E19" s="407" t="s">
        <v>92</v>
      </c>
      <c r="F19" s="407" t="s">
        <v>91</v>
      </c>
      <c r="G19" s="407" t="s">
        <v>296</v>
      </c>
      <c r="H19" s="407" t="s">
        <v>90</v>
      </c>
      <c r="I19" s="407" t="s">
        <v>89</v>
      </c>
      <c r="J19" s="407" t="s">
        <v>88</v>
      </c>
      <c r="K19" s="407" t="s">
        <v>87</v>
      </c>
      <c r="L19" s="407" t="s">
        <v>86</v>
      </c>
      <c r="M19" s="407" t="s">
        <v>85</v>
      </c>
      <c r="N19" s="407" t="s">
        <v>84</v>
      </c>
      <c r="O19" s="407" t="s">
        <v>83</v>
      </c>
      <c r="P19" s="407" t="s">
        <v>82</v>
      </c>
      <c r="Q19" s="407" t="s">
        <v>299</v>
      </c>
      <c r="R19" s="407"/>
      <c r="S19" s="411" t="s">
        <v>375</v>
      </c>
      <c r="T19" s="4"/>
      <c r="U19" s="4"/>
      <c r="V19" s="4"/>
      <c r="W19" s="4"/>
      <c r="X19" s="4"/>
      <c r="Y19" s="4"/>
    </row>
    <row r="20" spans="1:28" s="3" customFormat="1" ht="180.75" customHeight="1" x14ac:dyDescent="0.25">
      <c r="A20" s="407"/>
      <c r="B20" s="407"/>
      <c r="C20" s="410"/>
      <c r="D20" s="407"/>
      <c r="E20" s="407"/>
      <c r="F20" s="407"/>
      <c r="G20" s="407"/>
      <c r="H20" s="407"/>
      <c r="I20" s="407"/>
      <c r="J20" s="407"/>
      <c r="K20" s="407"/>
      <c r="L20" s="407"/>
      <c r="M20" s="407"/>
      <c r="N20" s="407"/>
      <c r="O20" s="407"/>
      <c r="P20" s="407"/>
      <c r="Q20" s="41" t="s">
        <v>297</v>
      </c>
      <c r="R20" s="42" t="s">
        <v>298</v>
      </c>
      <c r="S20" s="411"/>
      <c r="T20" s="28"/>
      <c r="U20" s="28"/>
      <c r="V20" s="28"/>
      <c r="W20" s="28"/>
      <c r="X20" s="28"/>
      <c r="Y20" s="28"/>
      <c r="Z20" s="27"/>
      <c r="AA20" s="27"/>
      <c r="AB20" s="27"/>
    </row>
    <row r="21" spans="1:28" s="3" customFormat="1" ht="18" x14ac:dyDescent="0.25">
      <c r="A21" s="41">
        <v>1</v>
      </c>
      <c r="B21" s="46">
        <v>2</v>
      </c>
      <c r="C21" s="41">
        <v>3</v>
      </c>
      <c r="D21" s="46">
        <v>4</v>
      </c>
      <c r="E21" s="41">
        <v>5</v>
      </c>
      <c r="F21" s="46">
        <v>6</v>
      </c>
      <c r="G21" s="105">
        <v>7</v>
      </c>
      <c r="H21" s="106">
        <v>8</v>
      </c>
      <c r="I21" s="105">
        <v>9</v>
      </c>
      <c r="J21" s="106">
        <v>10</v>
      </c>
      <c r="K21" s="105">
        <v>11</v>
      </c>
      <c r="L21" s="106">
        <v>12</v>
      </c>
      <c r="M21" s="105">
        <v>13</v>
      </c>
      <c r="N21" s="106">
        <v>14</v>
      </c>
      <c r="O21" s="105">
        <v>15</v>
      </c>
      <c r="P21" s="106">
        <v>16</v>
      </c>
      <c r="Q21" s="105">
        <v>17</v>
      </c>
      <c r="R21" s="106">
        <v>18</v>
      </c>
      <c r="S21" s="105">
        <v>19</v>
      </c>
      <c r="T21" s="28"/>
      <c r="U21" s="28"/>
      <c r="V21" s="28"/>
      <c r="W21" s="28"/>
      <c r="X21" s="28"/>
      <c r="Y21" s="28"/>
      <c r="Z21" s="27"/>
      <c r="AA21" s="27"/>
      <c r="AB21" s="27"/>
    </row>
    <row r="22" spans="1:28" s="124" customFormat="1" ht="18" x14ac:dyDescent="0.3">
      <c r="A22" s="121" t="s">
        <v>295</v>
      </c>
      <c r="B22" s="230" t="s">
        <v>295</v>
      </c>
      <c r="C22" s="230" t="s">
        <v>295</v>
      </c>
      <c r="D22" s="230" t="s">
        <v>295</v>
      </c>
      <c r="E22" s="230" t="s">
        <v>295</v>
      </c>
      <c r="F22" s="230" t="s">
        <v>295</v>
      </c>
      <c r="G22" s="230" t="s">
        <v>295</v>
      </c>
      <c r="H22" s="231" t="s">
        <v>295</v>
      </c>
      <c r="I22" s="231" t="s">
        <v>295</v>
      </c>
      <c r="J22" s="231" t="s">
        <v>295</v>
      </c>
      <c r="K22" s="230" t="s">
        <v>295</v>
      </c>
      <c r="L22" s="230" t="s">
        <v>295</v>
      </c>
      <c r="M22" s="230" t="s">
        <v>295</v>
      </c>
      <c r="N22" s="230" t="s">
        <v>295</v>
      </c>
      <c r="O22" s="230" t="s">
        <v>295</v>
      </c>
      <c r="P22" s="230" t="s">
        <v>295</v>
      </c>
      <c r="Q22" s="230" t="s">
        <v>295</v>
      </c>
      <c r="R22" s="230" t="s">
        <v>295</v>
      </c>
      <c r="S22" s="232" t="s">
        <v>295</v>
      </c>
      <c r="T22" s="28"/>
      <c r="U22" s="28"/>
      <c r="V22" s="28"/>
      <c r="W22" s="28"/>
      <c r="X22" s="28"/>
      <c r="Y22" s="28"/>
      <c r="Z22" s="123"/>
      <c r="AA22" s="123"/>
      <c r="AB22" s="123"/>
    </row>
    <row r="23" spans="1:28" ht="20.25" customHeight="1" x14ac:dyDescent="0.3">
      <c r="A23" s="91"/>
      <c r="B23" s="46" t="s">
        <v>294</v>
      </c>
      <c r="C23" s="46"/>
      <c r="D23" s="46"/>
      <c r="E23" s="91" t="s">
        <v>295</v>
      </c>
      <c r="F23" s="91" t="s">
        <v>295</v>
      </c>
      <c r="G23" s="91" t="s">
        <v>295</v>
      </c>
      <c r="H23" s="122" t="str">
        <f>H22</f>
        <v>-</v>
      </c>
      <c r="I23" s="91"/>
      <c r="J23" s="122" t="str">
        <f>J22</f>
        <v>-</v>
      </c>
      <c r="K23" s="91"/>
      <c r="L23" s="91"/>
      <c r="M23" s="91"/>
      <c r="N23" s="91"/>
      <c r="O23" s="91"/>
      <c r="P23" s="91"/>
      <c r="Q23" s="92"/>
      <c r="R23" s="2"/>
      <c r="S23" s="191" t="str">
        <f>S22</f>
        <v>-</v>
      </c>
      <c r="T23" s="23"/>
      <c r="U23" s="23"/>
      <c r="V23" s="23"/>
      <c r="W23" s="23"/>
      <c r="X23" s="23"/>
      <c r="Y23" s="23"/>
      <c r="Z23" s="23"/>
      <c r="AA23" s="23"/>
      <c r="AB23" s="23"/>
    </row>
    <row r="24" spans="1:28" x14ac:dyDescent="0.3">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3">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3">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3">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3">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3">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3">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3">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3">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3">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3">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3">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3">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6"/>
  <sheetViews>
    <sheetView view="pageBreakPreview" topLeftCell="A16" zoomScale="55" zoomScaleNormal="60" zoomScaleSheetLayoutView="55" workbookViewId="0">
      <selection activeCell="D29" sqref="D29"/>
    </sheetView>
  </sheetViews>
  <sheetFormatPr defaultColWidth="10.6640625" defaultRowHeight="15.6" x14ac:dyDescent="0.3"/>
  <cols>
    <col min="1" max="1" width="9.5546875" style="49" customWidth="1"/>
    <col min="2" max="2" width="8.6640625" style="49" customWidth="1"/>
    <col min="3" max="3" width="12.6640625" style="49" customWidth="1"/>
    <col min="4" max="4" width="18.5546875" style="49" customWidth="1"/>
    <col min="5" max="5" width="11.109375" style="49" customWidth="1"/>
    <col min="6" max="6" width="11" style="49" customWidth="1"/>
    <col min="7" max="8" width="8.6640625" style="49" customWidth="1"/>
    <col min="9" max="9" width="7.33203125" style="49" customWidth="1"/>
    <col min="10" max="10" width="9.33203125" style="49" customWidth="1"/>
    <col min="11" max="11" width="10.33203125" style="49" customWidth="1"/>
    <col min="12" max="15" width="8.6640625" style="49" customWidth="1"/>
    <col min="16" max="16" width="19.44140625" style="49" customWidth="1"/>
    <col min="17" max="17" width="21.6640625" style="49" customWidth="1"/>
    <col min="18" max="18" width="22" style="49" customWidth="1"/>
    <col min="19" max="19" width="19.6640625" style="49" customWidth="1"/>
    <col min="20" max="20" width="18.44140625" style="49" customWidth="1"/>
    <col min="21" max="237" width="10.6640625" style="49"/>
    <col min="238" max="242" width="15.6640625" style="49" customWidth="1"/>
    <col min="243" max="246" width="12.6640625" style="49" customWidth="1"/>
    <col min="247" max="250" width="15.6640625" style="49" customWidth="1"/>
    <col min="251" max="251" width="22.88671875" style="49" customWidth="1"/>
    <col min="252" max="252" width="20.6640625" style="49" customWidth="1"/>
    <col min="253" max="253" width="16.6640625" style="49" customWidth="1"/>
    <col min="254" max="493" width="10.6640625" style="49"/>
    <col min="494" max="498" width="15.6640625" style="49" customWidth="1"/>
    <col min="499" max="502" width="12.6640625" style="49" customWidth="1"/>
    <col min="503" max="506" width="15.6640625" style="49" customWidth="1"/>
    <col min="507" max="507" width="22.88671875" style="49" customWidth="1"/>
    <col min="508" max="508" width="20.6640625" style="49" customWidth="1"/>
    <col min="509" max="509" width="16.6640625" style="49" customWidth="1"/>
    <col min="510" max="749" width="10.6640625" style="49"/>
    <col min="750" max="754" width="15.6640625" style="49" customWidth="1"/>
    <col min="755" max="758" width="12.6640625" style="49" customWidth="1"/>
    <col min="759" max="762" width="15.6640625" style="49" customWidth="1"/>
    <col min="763" max="763" width="22.88671875" style="49" customWidth="1"/>
    <col min="764" max="764" width="20.6640625" style="49" customWidth="1"/>
    <col min="765" max="765" width="16.6640625" style="49" customWidth="1"/>
    <col min="766" max="1005" width="10.6640625" style="49"/>
    <col min="1006" max="1010" width="15.6640625" style="49" customWidth="1"/>
    <col min="1011" max="1014" width="12.6640625" style="49" customWidth="1"/>
    <col min="1015" max="1018" width="15.6640625" style="49" customWidth="1"/>
    <col min="1019" max="1019" width="22.88671875" style="49" customWidth="1"/>
    <col min="1020" max="1020" width="20.6640625" style="49" customWidth="1"/>
    <col min="1021" max="1021" width="16.6640625" style="49" customWidth="1"/>
    <col min="1022" max="1261" width="10.6640625" style="49"/>
    <col min="1262" max="1266" width="15.6640625" style="49" customWidth="1"/>
    <col min="1267" max="1270" width="12.6640625" style="49" customWidth="1"/>
    <col min="1271" max="1274" width="15.6640625" style="49" customWidth="1"/>
    <col min="1275" max="1275" width="22.88671875" style="49" customWidth="1"/>
    <col min="1276" max="1276" width="20.6640625" style="49" customWidth="1"/>
    <col min="1277" max="1277" width="16.6640625" style="49" customWidth="1"/>
    <col min="1278" max="1517" width="10.6640625" style="49"/>
    <col min="1518" max="1522" width="15.6640625" style="49" customWidth="1"/>
    <col min="1523" max="1526" width="12.6640625" style="49" customWidth="1"/>
    <col min="1527" max="1530" width="15.6640625" style="49" customWidth="1"/>
    <col min="1531" max="1531" width="22.88671875" style="49" customWidth="1"/>
    <col min="1532" max="1532" width="20.6640625" style="49" customWidth="1"/>
    <col min="1533" max="1533" width="16.6640625" style="49" customWidth="1"/>
    <col min="1534" max="1773" width="10.6640625" style="49"/>
    <col min="1774" max="1778" width="15.6640625" style="49" customWidth="1"/>
    <col min="1779" max="1782" width="12.6640625" style="49" customWidth="1"/>
    <col min="1783" max="1786" width="15.6640625" style="49" customWidth="1"/>
    <col min="1787" max="1787" width="22.88671875" style="49" customWidth="1"/>
    <col min="1788" max="1788" width="20.6640625" style="49" customWidth="1"/>
    <col min="1789" max="1789" width="16.6640625" style="49" customWidth="1"/>
    <col min="1790" max="2029" width="10.6640625" style="49"/>
    <col min="2030" max="2034" width="15.6640625" style="49" customWidth="1"/>
    <col min="2035" max="2038" width="12.6640625" style="49" customWidth="1"/>
    <col min="2039" max="2042" width="15.6640625" style="49" customWidth="1"/>
    <col min="2043" max="2043" width="22.88671875" style="49" customWidth="1"/>
    <col min="2044" max="2044" width="20.6640625" style="49" customWidth="1"/>
    <col min="2045" max="2045" width="16.6640625" style="49" customWidth="1"/>
    <col min="2046" max="2285" width="10.6640625" style="49"/>
    <col min="2286" max="2290" width="15.6640625" style="49" customWidth="1"/>
    <col min="2291" max="2294" width="12.6640625" style="49" customWidth="1"/>
    <col min="2295" max="2298" width="15.6640625" style="49" customWidth="1"/>
    <col min="2299" max="2299" width="22.88671875" style="49" customWidth="1"/>
    <col min="2300" max="2300" width="20.6640625" style="49" customWidth="1"/>
    <col min="2301" max="2301" width="16.6640625" style="49" customWidth="1"/>
    <col min="2302" max="2541" width="10.6640625" style="49"/>
    <col min="2542" max="2546" width="15.6640625" style="49" customWidth="1"/>
    <col min="2547" max="2550" width="12.6640625" style="49" customWidth="1"/>
    <col min="2551" max="2554" width="15.6640625" style="49" customWidth="1"/>
    <col min="2555" max="2555" width="22.88671875" style="49" customWidth="1"/>
    <col min="2556" max="2556" width="20.6640625" style="49" customWidth="1"/>
    <col min="2557" max="2557" width="16.6640625" style="49" customWidth="1"/>
    <col min="2558" max="2797" width="10.6640625" style="49"/>
    <col min="2798" max="2802" width="15.6640625" style="49" customWidth="1"/>
    <col min="2803" max="2806" width="12.6640625" style="49" customWidth="1"/>
    <col min="2807" max="2810" width="15.6640625" style="49" customWidth="1"/>
    <col min="2811" max="2811" width="22.88671875" style="49" customWidth="1"/>
    <col min="2812" max="2812" width="20.6640625" style="49" customWidth="1"/>
    <col min="2813" max="2813" width="16.6640625" style="49" customWidth="1"/>
    <col min="2814" max="3053" width="10.6640625" style="49"/>
    <col min="3054" max="3058" width="15.6640625" style="49" customWidth="1"/>
    <col min="3059" max="3062" width="12.6640625" style="49" customWidth="1"/>
    <col min="3063" max="3066" width="15.6640625" style="49" customWidth="1"/>
    <col min="3067" max="3067" width="22.88671875" style="49" customWidth="1"/>
    <col min="3068" max="3068" width="20.6640625" style="49" customWidth="1"/>
    <col min="3069" max="3069" width="16.6640625" style="49" customWidth="1"/>
    <col min="3070" max="3309" width="10.6640625" style="49"/>
    <col min="3310" max="3314" width="15.6640625" style="49" customWidth="1"/>
    <col min="3315" max="3318" width="12.6640625" style="49" customWidth="1"/>
    <col min="3319" max="3322" width="15.6640625" style="49" customWidth="1"/>
    <col min="3323" max="3323" width="22.88671875" style="49" customWidth="1"/>
    <col min="3324" max="3324" width="20.6640625" style="49" customWidth="1"/>
    <col min="3325" max="3325" width="16.6640625" style="49" customWidth="1"/>
    <col min="3326" max="3565" width="10.6640625" style="49"/>
    <col min="3566" max="3570" width="15.6640625" style="49" customWidth="1"/>
    <col min="3571" max="3574" width="12.6640625" style="49" customWidth="1"/>
    <col min="3575" max="3578" width="15.6640625" style="49" customWidth="1"/>
    <col min="3579" max="3579" width="22.88671875" style="49" customWidth="1"/>
    <col min="3580" max="3580" width="20.6640625" style="49" customWidth="1"/>
    <col min="3581" max="3581" width="16.6640625" style="49" customWidth="1"/>
    <col min="3582" max="3821" width="10.6640625" style="49"/>
    <col min="3822" max="3826" width="15.6640625" style="49" customWidth="1"/>
    <col min="3827" max="3830" width="12.6640625" style="49" customWidth="1"/>
    <col min="3831" max="3834" width="15.6640625" style="49" customWidth="1"/>
    <col min="3835" max="3835" width="22.88671875" style="49" customWidth="1"/>
    <col min="3836" max="3836" width="20.6640625" style="49" customWidth="1"/>
    <col min="3837" max="3837" width="16.6640625" style="49" customWidth="1"/>
    <col min="3838" max="4077" width="10.6640625" style="49"/>
    <col min="4078" max="4082" width="15.6640625" style="49" customWidth="1"/>
    <col min="4083" max="4086" width="12.6640625" style="49" customWidth="1"/>
    <col min="4087" max="4090" width="15.6640625" style="49" customWidth="1"/>
    <col min="4091" max="4091" width="22.88671875" style="49" customWidth="1"/>
    <col min="4092" max="4092" width="20.6640625" style="49" customWidth="1"/>
    <col min="4093" max="4093" width="16.6640625" style="49" customWidth="1"/>
    <col min="4094" max="4333" width="10.6640625" style="49"/>
    <col min="4334" max="4338" width="15.6640625" style="49" customWidth="1"/>
    <col min="4339" max="4342" width="12.6640625" style="49" customWidth="1"/>
    <col min="4343" max="4346" width="15.6640625" style="49" customWidth="1"/>
    <col min="4347" max="4347" width="22.88671875" style="49" customWidth="1"/>
    <col min="4348" max="4348" width="20.6640625" style="49" customWidth="1"/>
    <col min="4349" max="4349" width="16.6640625" style="49" customWidth="1"/>
    <col min="4350" max="4589" width="10.6640625" style="49"/>
    <col min="4590" max="4594" width="15.6640625" style="49" customWidth="1"/>
    <col min="4595" max="4598" width="12.6640625" style="49" customWidth="1"/>
    <col min="4599" max="4602" width="15.6640625" style="49" customWidth="1"/>
    <col min="4603" max="4603" width="22.88671875" style="49" customWidth="1"/>
    <col min="4604" max="4604" width="20.6640625" style="49" customWidth="1"/>
    <col min="4605" max="4605" width="16.6640625" style="49" customWidth="1"/>
    <col min="4606" max="4845" width="10.6640625" style="49"/>
    <col min="4846" max="4850" width="15.6640625" style="49" customWidth="1"/>
    <col min="4851" max="4854" width="12.6640625" style="49" customWidth="1"/>
    <col min="4855" max="4858" width="15.6640625" style="49" customWidth="1"/>
    <col min="4859" max="4859" width="22.88671875" style="49" customWidth="1"/>
    <col min="4860" max="4860" width="20.6640625" style="49" customWidth="1"/>
    <col min="4861" max="4861" width="16.6640625" style="49" customWidth="1"/>
    <col min="4862" max="5101" width="10.6640625" style="49"/>
    <col min="5102" max="5106" width="15.6640625" style="49" customWidth="1"/>
    <col min="5107" max="5110" width="12.6640625" style="49" customWidth="1"/>
    <col min="5111" max="5114" width="15.6640625" style="49" customWidth="1"/>
    <col min="5115" max="5115" width="22.88671875" style="49" customWidth="1"/>
    <col min="5116" max="5116" width="20.6640625" style="49" customWidth="1"/>
    <col min="5117" max="5117" width="16.6640625" style="49" customWidth="1"/>
    <col min="5118" max="5357" width="10.6640625" style="49"/>
    <col min="5358" max="5362" width="15.6640625" style="49" customWidth="1"/>
    <col min="5363" max="5366" width="12.6640625" style="49" customWidth="1"/>
    <col min="5367" max="5370" width="15.6640625" style="49" customWidth="1"/>
    <col min="5371" max="5371" width="22.88671875" style="49" customWidth="1"/>
    <col min="5372" max="5372" width="20.6640625" style="49" customWidth="1"/>
    <col min="5373" max="5373" width="16.6640625" style="49" customWidth="1"/>
    <col min="5374" max="5613" width="10.6640625" style="49"/>
    <col min="5614" max="5618" width="15.6640625" style="49" customWidth="1"/>
    <col min="5619" max="5622" width="12.6640625" style="49" customWidth="1"/>
    <col min="5623" max="5626" width="15.6640625" style="49" customWidth="1"/>
    <col min="5627" max="5627" width="22.88671875" style="49" customWidth="1"/>
    <col min="5628" max="5628" width="20.6640625" style="49" customWidth="1"/>
    <col min="5629" max="5629" width="16.6640625" style="49" customWidth="1"/>
    <col min="5630" max="5869" width="10.6640625" style="49"/>
    <col min="5870" max="5874" width="15.6640625" style="49" customWidth="1"/>
    <col min="5875" max="5878" width="12.6640625" style="49" customWidth="1"/>
    <col min="5879" max="5882" width="15.6640625" style="49" customWidth="1"/>
    <col min="5883" max="5883" width="22.88671875" style="49" customWidth="1"/>
    <col min="5884" max="5884" width="20.6640625" style="49" customWidth="1"/>
    <col min="5885" max="5885" width="16.6640625" style="49" customWidth="1"/>
    <col min="5886" max="6125" width="10.6640625" style="49"/>
    <col min="6126" max="6130" width="15.6640625" style="49" customWidth="1"/>
    <col min="6131" max="6134" width="12.6640625" style="49" customWidth="1"/>
    <col min="6135" max="6138" width="15.6640625" style="49" customWidth="1"/>
    <col min="6139" max="6139" width="22.88671875" style="49" customWidth="1"/>
    <col min="6140" max="6140" width="20.6640625" style="49" customWidth="1"/>
    <col min="6141" max="6141" width="16.6640625" style="49" customWidth="1"/>
    <col min="6142" max="6381" width="10.6640625" style="49"/>
    <col min="6382" max="6386" width="15.6640625" style="49" customWidth="1"/>
    <col min="6387" max="6390" width="12.6640625" style="49" customWidth="1"/>
    <col min="6391" max="6394" width="15.6640625" style="49" customWidth="1"/>
    <col min="6395" max="6395" width="22.88671875" style="49" customWidth="1"/>
    <col min="6396" max="6396" width="20.6640625" style="49" customWidth="1"/>
    <col min="6397" max="6397" width="16.6640625" style="49" customWidth="1"/>
    <col min="6398" max="6637" width="10.6640625" style="49"/>
    <col min="6638" max="6642" width="15.6640625" style="49" customWidth="1"/>
    <col min="6643" max="6646" width="12.6640625" style="49" customWidth="1"/>
    <col min="6647" max="6650" width="15.6640625" style="49" customWidth="1"/>
    <col min="6651" max="6651" width="22.88671875" style="49" customWidth="1"/>
    <col min="6652" max="6652" width="20.6640625" style="49" customWidth="1"/>
    <col min="6653" max="6653" width="16.6640625" style="49" customWidth="1"/>
    <col min="6654" max="6893" width="10.6640625" style="49"/>
    <col min="6894" max="6898" width="15.6640625" style="49" customWidth="1"/>
    <col min="6899" max="6902" width="12.6640625" style="49" customWidth="1"/>
    <col min="6903" max="6906" width="15.6640625" style="49" customWidth="1"/>
    <col min="6907" max="6907" width="22.88671875" style="49" customWidth="1"/>
    <col min="6908" max="6908" width="20.6640625" style="49" customWidth="1"/>
    <col min="6909" max="6909" width="16.6640625" style="49" customWidth="1"/>
    <col min="6910" max="7149" width="10.6640625" style="49"/>
    <col min="7150" max="7154" width="15.6640625" style="49" customWidth="1"/>
    <col min="7155" max="7158" width="12.6640625" style="49" customWidth="1"/>
    <col min="7159" max="7162" width="15.6640625" style="49" customWidth="1"/>
    <col min="7163" max="7163" width="22.88671875" style="49" customWidth="1"/>
    <col min="7164" max="7164" width="20.6640625" style="49" customWidth="1"/>
    <col min="7165" max="7165" width="16.6640625" style="49" customWidth="1"/>
    <col min="7166" max="7405" width="10.6640625" style="49"/>
    <col min="7406" max="7410" width="15.6640625" style="49" customWidth="1"/>
    <col min="7411" max="7414" width="12.6640625" style="49" customWidth="1"/>
    <col min="7415" max="7418" width="15.6640625" style="49" customWidth="1"/>
    <col min="7419" max="7419" width="22.88671875" style="49" customWidth="1"/>
    <col min="7420" max="7420" width="20.6640625" style="49" customWidth="1"/>
    <col min="7421" max="7421" width="16.6640625" style="49" customWidth="1"/>
    <col min="7422" max="7661" width="10.6640625" style="49"/>
    <col min="7662" max="7666" width="15.6640625" style="49" customWidth="1"/>
    <col min="7667" max="7670" width="12.6640625" style="49" customWidth="1"/>
    <col min="7671" max="7674" width="15.6640625" style="49" customWidth="1"/>
    <col min="7675" max="7675" width="22.88671875" style="49" customWidth="1"/>
    <col min="7676" max="7676" width="20.6640625" style="49" customWidth="1"/>
    <col min="7677" max="7677" width="16.6640625" style="49" customWidth="1"/>
    <col min="7678" max="7917" width="10.6640625" style="49"/>
    <col min="7918" max="7922" width="15.6640625" style="49" customWidth="1"/>
    <col min="7923" max="7926" width="12.6640625" style="49" customWidth="1"/>
    <col min="7927" max="7930" width="15.6640625" style="49" customWidth="1"/>
    <col min="7931" max="7931" width="22.88671875" style="49" customWidth="1"/>
    <col min="7932" max="7932" width="20.6640625" style="49" customWidth="1"/>
    <col min="7933" max="7933" width="16.6640625" style="49" customWidth="1"/>
    <col min="7934" max="8173" width="10.6640625" style="49"/>
    <col min="8174" max="8178" width="15.6640625" style="49" customWidth="1"/>
    <col min="8179" max="8182" width="12.6640625" style="49" customWidth="1"/>
    <col min="8183" max="8186" width="15.6640625" style="49" customWidth="1"/>
    <col min="8187" max="8187" width="22.88671875" style="49" customWidth="1"/>
    <col min="8188" max="8188" width="20.6640625" style="49" customWidth="1"/>
    <col min="8189" max="8189" width="16.6640625" style="49" customWidth="1"/>
    <col min="8190" max="8429" width="10.6640625" style="49"/>
    <col min="8430" max="8434" width="15.6640625" style="49" customWidth="1"/>
    <col min="8435" max="8438" width="12.6640625" style="49" customWidth="1"/>
    <col min="8439" max="8442" width="15.6640625" style="49" customWidth="1"/>
    <col min="8443" max="8443" width="22.88671875" style="49" customWidth="1"/>
    <col min="8444" max="8444" width="20.6640625" style="49" customWidth="1"/>
    <col min="8445" max="8445" width="16.6640625" style="49" customWidth="1"/>
    <col min="8446" max="8685" width="10.6640625" style="49"/>
    <col min="8686" max="8690" width="15.6640625" style="49" customWidth="1"/>
    <col min="8691" max="8694" width="12.6640625" style="49" customWidth="1"/>
    <col min="8695" max="8698" width="15.6640625" style="49" customWidth="1"/>
    <col min="8699" max="8699" width="22.88671875" style="49" customWidth="1"/>
    <col min="8700" max="8700" width="20.6640625" style="49" customWidth="1"/>
    <col min="8701" max="8701" width="16.6640625" style="49" customWidth="1"/>
    <col min="8702" max="8941" width="10.6640625" style="49"/>
    <col min="8942" max="8946" width="15.6640625" style="49" customWidth="1"/>
    <col min="8947" max="8950" width="12.6640625" style="49" customWidth="1"/>
    <col min="8951" max="8954" width="15.6640625" style="49" customWidth="1"/>
    <col min="8955" max="8955" width="22.88671875" style="49" customWidth="1"/>
    <col min="8956" max="8956" width="20.6640625" style="49" customWidth="1"/>
    <col min="8957" max="8957" width="16.6640625" style="49" customWidth="1"/>
    <col min="8958" max="9197" width="10.6640625" style="49"/>
    <col min="9198" max="9202" width="15.6640625" style="49" customWidth="1"/>
    <col min="9203" max="9206" width="12.6640625" style="49" customWidth="1"/>
    <col min="9207" max="9210" width="15.6640625" style="49" customWidth="1"/>
    <col min="9211" max="9211" width="22.88671875" style="49" customWidth="1"/>
    <col min="9212" max="9212" width="20.6640625" style="49" customWidth="1"/>
    <col min="9213" max="9213" width="16.6640625" style="49" customWidth="1"/>
    <col min="9214" max="9453" width="10.6640625" style="49"/>
    <col min="9454" max="9458" width="15.6640625" style="49" customWidth="1"/>
    <col min="9459" max="9462" width="12.6640625" style="49" customWidth="1"/>
    <col min="9463" max="9466" width="15.6640625" style="49" customWidth="1"/>
    <col min="9467" max="9467" width="22.88671875" style="49" customWidth="1"/>
    <col min="9468" max="9468" width="20.6640625" style="49" customWidth="1"/>
    <col min="9469" max="9469" width="16.6640625" style="49" customWidth="1"/>
    <col min="9470" max="9709" width="10.6640625" style="49"/>
    <col min="9710" max="9714" width="15.6640625" style="49" customWidth="1"/>
    <col min="9715" max="9718" width="12.6640625" style="49" customWidth="1"/>
    <col min="9719" max="9722" width="15.6640625" style="49" customWidth="1"/>
    <col min="9723" max="9723" width="22.88671875" style="49" customWidth="1"/>
    <col min="9724" max="9724" width="20.6640625" style="49" customWidth="1"/>
    <col min="9725" max="9725" width="16.6640625" style="49" customWidth="1"/>
    <col min="9726" max="9965" width="10.6640625" style="49"/>
    <col min="9966" max="9970" width="15.6640625" style="49" customWidth="1"/>
    <col min="9971" max="9974" width="12.6640625" style="49" customWidth="1"/>
    <col min="9975" max="9978" width="15.6640625" style="49" customWidth="1"/>
    <col min="9979" max="9979" width="22.88671875" style="49" customWidth="1"/>
    <col min="9980" max="9980" width="20.6640625" style="49" customWidth="1"/>
    <col min="9981" max="9981" width="16.6640625" style="49" customWidth="1"/>
    <col min="9982" max="10221" width="10.6640625" style="49"/>
    <col min="10222" max="10226" width="15.6640625" style="49" customWidth="1"/>
    <col min="10227" max="10230" width="12.6640625" style="49" customWidth="1"/>
    <col min="10231" max="10234" width="15.6640625" style="49" customWidth="1"/>
    <col min="10235" max="10235" width="22.88671875" style="49" customWidth="1"/>
    <col min="10236" max="10236" width="20.6640625" style="49" customWidth="1"/>
    <col min="10237" max="10237" width="16.6640625" style="49" customWidth="1"/>
    <col min="10238" max="10477" width="10.6640625" style="49"/>
    <col min="10478" max="10482" width="15.6640625" style="49" customWidth="1"/>
    <col min="10483" max="10486" width="12.6640625" style="49" customWidth="1"/>
    <col min="10487" max="10490" width="15.6640625" style="49" customWidth="1"/>
    <col min="10491" max="10491" width="22.88671875" style="49" customWidth="1"/>
    <col min="10492" max="10492" width="20.6640625" style="49" customWidth="1"/>
    <col min="10493" max="10493" width="16.6640625" style="49" customWidth="1"/>
    <col min="10494" max="10733" width="10.6640625" style="49"/>
    <col min="10734" max="10738" width="15.6640625" style="49" customWidth="1"/>
    <col min="10739" max="10742" width="12.6640625" style="49" customWidth="1"/>
    <col min="10743" max="10746" width="15.6640625" style="49" customWidth="1"/>
    <col min="10747" max="10747" width="22.88671875" style="49" customWidth="1"/>
    <col min="10748" max="10748" width="20.6640625" style="49" customWidth="1"/>
    <col min="10749" max="10749" width="16.6640625" style="49" customWidth="1"/>
    <col min="10750" max="10989" width="10.6640625" style="49"/>
    <col min="10990" max="10994" width="15.6640625" style="49" customWidth="1"/>
    <col min="10995" max="10998" width="12.6640625" style="49" customWidth="1"/>
    <col min="10999" max="11002" width="15.6640625" style="49" customWidth="1"/>
    <col min="11003" max="11003" width="22.88671875" style="49" customWidth="1"/>
    <col min="11004" max="11004" width="20.6640625" style="49" customWidth="1"/>
    <col min="11005" max="11005" width="16.6640625" style="49" customWidth="1"/>
    <col min="11006" max="11245" width="10.6640625" style="49"/>
    <col min="11246" max="11250" width="15.6640625" style="49" customWidth="1"/>
    <col min="11251" max="11254" width="12.6640625" style="49" customWidth="1"/>
    <col min="11255" max="11258" width="15.6640625" style="49" customWidth="1"/>
    <col min="11259" max="11259" width="22.88671875" style="49" customWidth="1"/>
    <col min="11260" max="11260" width="20.6640625" style="49" customWidth="1"/>
    <col min="11261" max="11261" width="16.6640625" style="49" customWidth="1"/>
    <col min="11262" max="11501" width="10.6640625" style="49"/>
    <col min="11502" max="11506" width="15.6640625" style="49" customWidth="1"/>
    <col min="11507" max="11510" width="12.6640625" style="49" customWidth="1"/>
    <col min="11511" max="11514" width="15.6640625" style="49" customWidth="1"/>
    <col min="11515" max="11515" width="22.88671875" style="49" customWidth="1"/>
    <col min="11516" max="11516" width="20.6640625" style="49" customWidth="1"/>
    <col min="11517" max="11517" width="16.6640625" style="49" customWidth="1"/>
    <col min="11518" max="11757" width="10.6640625" style="49"/>
    <col min="11758" max="11762" width="15.6640625" style="49" customWidth="1"/>
    <col min="11763" max="11766" width="12.6640625" style="49" customWidth="1"/>
    <col min="11767" max="11770" width="15.6640625" style="49" customWidth="1"/>
    <col min="11771" max="11771" width="22.88671875" style="49" customWidth="1"/>
    <col min="11772" max="11772" width="20.6640625" style="49" customWidth="1"/>
    <col min="11773" max="11773" width="16.6640625" style="49" customWidth="1"/>
    <col min="11774" max="12013" width="10.6640625" style="49"/>
    <col min="12014" max="12018" width="15.6640625" style="49" customWidth="1"/>
    <col min="12019" max="12022" width="12.6640625" style="49" customWidth="1"/>
    <col min="12023" max="12026" width="15.6640625" style="49" customWidth="1"/>
    <col min="12027" max="12027" width="22.88671875" style="49" customWidth="1"/>
    <col min="12028" max="12028" width="20.6640625" style="49" customWidth="1"/>
    <col min="12029" max="12029" width="16.6640625" style="49" customWidth="1"/>
    <col min="12030" max="12269" width="10.6640625" style="49"/>
    <col min="12270" max="12274" width="15.6640625" style="49" customWidth="1"/>
    <col min="12275" max="12278" width="12.6640625" style="49" customWidth="1"/>
    <col min="12279" max="12282" width="15.6640625" style="49" customWidth="1"/>
    <col min="12283" max="12283" width="22.88671875" style="49" customWidth="1"/>
    <col min="12284" max="12284" width="20.6640625" style="49" customWidth="1"/>
    <col min="12285" max="12285" width="16.6640625" style="49" customWidth="1"/>
    <col min="12286" max="12525" width="10.6640625" style="49"/>
    <col min="12526" max="12530" width="15.6640625" style="49" customWidth="1"/>
    <col min="12531" max="12534" width="12.6640625" style="49" customWidth="1"/>
    <col min="12535" max="12538" width="15.6640625" style="49" customWidth="1"/>
    <col min="12539" max="12539" width="22.88671875" style="49" customWidth="1"/>
    <col min="12540" max="12540" width="20.6640625" style="49" customWidth="1"/>
    <col min="12541" max="12541" width="16.6640625" style="49" customWidth="1"/>
    <col min="12542" max="12781" width="10.6640625" style="49"/>
    <col min="12782" max="12786" width="15.6640625" style="49" customWidth="1"/>
    <col min="12787" max="12790" width="12.6640625" style="49" customWidth="1"/>
    <col min="12791" max="12794" width="15.6640625" style="49" customWidth="1"/>
    <col min="12795" max="12795" width="22.88671875" style="49" customWidth="1"/>
    <col min="12796" max="12796" width="20.6640625" style="49" customWidth="1"/>
    <col min="12797" max="12797" width="16.6640625" style="49" customWidth="1"/>
    <col min="12798" max="13037" width="10.6640625" style="49"/>
    <col min="13038" max="13042" width="15.6640625" style="49" customWidth="1"/>
    <col min="13043" max="13046" width="12.6640625" style="49" customWidth="1"/>
    <col min="13047" max="13050" width="15.6640625" style="49" customWidth="1"/>
    <col min="13051" max="13051" width="22.88671875" style="49" customWidth="1"/>
    <col min="13052" max="13052" width="20.6640625" style="49" customWidth="1"/>
    <col min="13053" max="13053" width="16.6640625" style="49" customWidth="1"/>
    <col min="13054" max="13293" width="10.6640625" style="49"/>
    <col min="13294" max="13298" width="15.6640625" style="49" customWidth="1"/>
    <col min="13299" max="13302" width="12.6640625" style="49" customWidth="1"/>
    <col min="13303" max="13306" width="15.6640625" style="49" customWidth="1"/>
    <col min="13307" max="13307" width="22.88671875" style="49" customWidth="1"/>
    <col min="13308" max="13308" width="20.6640625" style="49" customWidth="1"/>
    <col min="13309" max="13309" width="16.6640625" style="49" customWidth="1"/>
    <col min="13310" max="13549" width="10.6640625" style="49"/>
    <col min="13550" max="13554" width="15.6640625" style="49" customWidth="1"/>
    <col min="13555" max="13558" width="12.6640625" style="49" customWidth="1"/>
    <col min="13559" max="13562" width="15.6640625" style="49" customWidth="1"/>
    <col min="13563" max="13563" width="22.88671875" style="49" customWidth="1"/>
    <col min="13564" max="13564" width="20.6640625" style="49" customWidth="1"/>
    <col min="13565" max="13565" width="16.6640625" style="49" customWidth="1"/>
    <col min="13566" max="13805" width="10.6640625" style="49"/>
    <col min="13806" max="13810" width="15.6640625" style="49" customWidth="1"/>
    <col min="13811" max="13814" width="12.6640625" style="49" customWidth="1"/>
    <col min="13815" max="13818" width="15.6640625" style="49" customWidth="1"/>
    <col min="13819" max="13819" width="22.88671875" style="49" customWidth="1"/>
    <col min="13820" max="13820" width="20.6640625" style="49" customWidth="1"/>
    <col min="13821" max="13821" width="16.6640625" style="49" customWidth="1"/>
    <col min="13822" max="14061" width="10.6640625" style="49"/>
    <col min="14062" max="14066" width="15.6640625" style="49" customWidth="1"/>
    <col min="14067" max="14070" width="12.6640625" style="49" customWidth="1"/>
    <col min="14071" max="14074" width="15.6640625" style="49" customWidth="1"/>
    <col min="14075" max="14075" width="22.88671875" style="49" customWidth="1"/>
    <col min="14076" max="14076" width="20.6640625" style="49" customWidth="1"/>
    <col min="14077" max="14077" width="16.6640625" style="49" customWidth="1"/>
    <col min="14078" max="14317" width="10.6640625" style="49"/>
    <col min="14318" max="14322" width="15.6640625" style="49" customWidth="1"/>
    <col min="14323" max="14326" width="12.6640625" style="49" customWidth="1"/>
    <col min="14327" max="14330" width="15.6640625" style="49" customWidth="1"/>
    <col min="14331" max="14331" width="22.88671875" style="49" customWidth="1"/>
    <col min="14332" max="14332" width="20.6640625" style="49" customWidth="1"/>
    <col min="14333" max="14333" width="16.6640625" style="49" customWidth="1"/>
    <col min="14334" max="14573" width="10.6640625" style="49"/>
    <col min="14574" max="14578" width="15.6640625" style="49" customWidth="1"/>
    <col min="14579" max="14582" width="12.6640625" style="49" customWidth="1"/>
    <col min="14583" max="14586" width="15.6640625" style="49" customWidth="1"/>
    <col min="14587" max="14587" width="22.88671875" style="49" customWidth="1"/>
    <col min="14588" max="14588" width="20.6640625" style="49" customWidth="1"/>
    <col min="14589" max="14589" width="16.6640625" style="49" customWidth="1"/>
    <col min="14590" max="14829" width="10.6640625" style="49"/>
    <col min="14830" max="14834" width="15.6640625" style="49" customWidth="1"/>
    <col min="14835" max="14838" width="12.6640625" style="49" customWidth="1"/>
    <col min="14839" max="14842" width="15.6640625" style="49" customWidth="1"/>
    <col min="14843" max="14843" width="22.88671875" style="49" customWidth="1"/>
    <col min="14844" max="14844" width="20.6640625" style="49" customWidth="1"/>
    <col min="14845" max="14845" width="16.6640625" style="49" customWidth="1"/>
    <col min="14846" max="15085" width="10.6640625" style="49"/>
    <col min="15086" max="15090" width="15.6640625" style="49" customWidth="1"/>
    <col min="15091" max="15094" width="12.6640625" style="49" customWidth="1"/>
    <col min="15095" max="15098" width="15.6640625" style="49" customWidth="1"/>
    <col min="15099" max="15099" width="22.88671875" style="49" customWidth="1"/>
    <col min="15100" max="15100" width="20.6640625" style="49" customWidth="1"/>
    <col min="15101" max="15101" width="16.6640625" style="49" customWidth="1"/>
    <col min="15102" max="15341" width="10.6640625" style="49"/>
    <col min="15342" max="15346" width="15.6640625" style="49" customWidth="1"/>
    <col min="15347" max="15350" width="12.6640625" style="49" customWidth="1"/>
    <col min="15351" max="15354" width="15.6640625" style="49" customWidth="1"/>
    <col min="15355" max="15355" width="22.88671875" style="49" customWidth="1"/>
    <col min="15356" max="15356" width="20.6640625" style="49" customWidth="1"/>
    <col min="15357" max="15357" width="16.6640625" style="49" customWidth="1"/>
    <col min="15358" max="15597" width="10.6640625" style="49"/>
    <col min="15598" max="15602" width="15.6640625" style="49" customWidth="1"/>
    <col min="15603" max="15606" width="12.6640625" style="49" customWidth="1"/>
    <col min="15607" max="15610" width="15.6640625" style="49" customWidth="1"/>
    <col min="15611" max="15611" width="22.88671875" style="49" customWidth="1"/>
    <col min="15612" max="15612" width="20.6640625" style="49" customWidth="1"/>
    <col min="15613" max="15613" width="16.6640625" style="49" customWidth="1"/>
    <col min="15614" max="15853" width="10.6640625" style="49"/>
    <col min="15854" max="15858" width="15.6640625" style="49" customWidth="1"/>
    <col min="15859" max="15862" width="12.6640625" style="49" customWidth="1"/>
    <col min="15863" max="15866" width="15.6640625" style="49" customWidth="1"/>
    <col min="15867" max="15867" width="22.88671875" style="49" customWidth="1"/>
    <col min="15868" max="15868" width="20.6640625" style="49" customWidth="1"/>
    <col min="15869" max="15869" width="16.6640625" style="49" customWidth="1"/>
    <col min="15870" max="16109" width="10.6640625" style="49"/>
    <col min="16110" max="16114" width="15.6640625" style="49" customWidth="1"/>
    <col min="16115" max="16118" width="12.6640625" style="49" customWidth="1"/>
    <col min="16119" max="16122" width="15.6640625" style="49" customWidth="1"/>
    <col min="16123" max="16123" width="22.88671875" style="49" customWidth="1"/>
    <col min="16124" max="16124" width="20.6640625" style="49" customWidth="1"/>
    <col min="16125" max="16125" width="16.6640625" style="49" customWidth="1"/>
    <col min="16126" max="16384" width="10.6640625" style="49"/>
  </cols>
  <sheetData>
    <row r="1" spans="1:20" ht="3" customHeight="1" x14ac:dyDescent="0.3"/>
    <row r="2" spans="1:20" ht="15" customHeight="1" x14ac:dyDescent="0.3">
      <c r="T2" s="38" t="s">
        <v>65</v>
      </c>
    </row>
    <row r="3" spans="1:20" s="12" customFormat="1" ht="18.75" customHeight="1" x14ac:dyDescent="0.35">
      <c r="A3" s="18"/>
      <c r="H3" s="16"/>
      <c r="T3" s="15" t="s">
        <v>7</v>
      </c>
    </row>
    <row r="4" spans="1:20" s="12" customFormat="1" ht="18.75" customHeight="1" x14ac:dyDescent="0.35">
      <c r="A4" s="18"/>
      <c r="H4" s="16"/>
      <c r="T4" s="15" t="s">
        <v>64</v>
      </c>
    </row>
    <row r="5" spans="1:20" s="12" customFormat="1" ht="18.75" customHeight="1" x14ac:dyDescent="0.35">
      <c r="A5" s="18"/>
      <c r="H5" s="16"/>
      <c r="T5" s="15"/>
    </row>
    <row r="6" spans="1:20" s="12" customFormat="1" x14ac:dyDescent="0.25">
      <c r="A6" s="401" t="str">
        <f>'1. паспорт местоположение'!A5:C5</f>
        <v>Год раскрытия информации: 2023 год</v>
      </c>
      <c r="B6" s="401"/>
      <c r="C6" s="401"/>
      <c r="D6" s="401"/>
      <c r="E6" s="401"/>
      <c r="F6" s="401"/>
      <c r="G6" s="401"/>
      <c r="H6" s="401"/>
      <c r="I6" s="401"/>
      <c r="J6" s="401"/>
      <c r="K6" s="401"/>
      <c r="L6" s="401"/>
      <c r="M6" s="401"/>
      <c r="N6" s="401"/>
      <c r="O6" s="401"/>
      <c r="P6" s="401"/>
      <c r="Q6" s="401"/>
      <c r="R6" s="401"/>
      <c r="S6" s="401"/>
      <c r="T6" s="401"/>
    </row>
    <row r="7" spans="1:20" s="12" customFormat="1" x14ac:dyDescent="0.25">
      <c r="A7" s="17"/>
      <c r="H7" s="16"/>
    </row>
    <row r="8" spans="1:20" s="12" customFormat="1" ht="17.399999999999999" x14ac:dyDescent="0.25">
      <c r="A8" s="405" t="s">
        <v>6</v>
      </c>
      <c r="B8" s="405"/>
      <c r="C8" s="405"/>
      <c r="D8" s="405"/>
      <c r="E8" s="405"/>
      <c r="F8" s="405"/>
      <c r="G8" s="405"/>
      <c r="H8" s="405"/>
      <c r="I8" s="405"/>
      <c r="J8" s="405"/>
      <c r="K8" s="405"/>
      <c r="L8" s="405"/>
      <c r="M8" s="405"/>
      <c r="N8" s="405"/>
      <c r="O8" s="405"/>
      <c r="P8" s="405"/>
      <c r="Q8" s="405"/>
      <c r="R8" s="405"/>
      <c r="S8" s="405"/>
      <c r="T8" s="405"/>
    </row>
    <row r="9" spans="1:20" s="12" customFormat="1" ht="17.399999999999999" x14ac:dyDescent="0.25">
      <c r="A9" s="405"/>
      <c r="B9" s="405"/>
      <c r="C9" s="405"/>
      <c r="D9" s="405"/>
      <c r="E9" s="405"/>
      <c r="F9" s="405"/>
      <c r="G9" s="405"/>
      <c r="H9" s="405"/>
      <c r="I9" s="405"/>
      <c r="J9" s="405"/>
      <c r="K9" s="405"/>
      <c r="L9" s="405"/>
      <c r="M9" s="405"/>
      <c r="N9" s="405"/>
      <c r="O9" s="405"/>
      <c r="P9" s="405"/>
      <c r="Q9" s="405"/>
      <c r="R9" s="405"/>
      <c r="S9" s="405"/>
      <c r="T9" s="405"/>
    </row>
    <row r="10" spans="1:20" s="12" customFormat="1" ht="18.75" customHeight="1" x14ac:dyDescent="0.25">
      <c r="A10" s="408" t="str">
        <f>'1. паспорт местоположение'!A9:C9</f>
        <v>Акционерное общество "Россети Янтарь"</v>
      </c>
      <c r="B10" s="408"/>
      <c r="C10" s="408"/>
      <c r="D10" s="408"/>
      <c r="E10" s="408"/>
      <c r="F10" s="408"/>
      <c r="G10" s="408"/>
      <c r="H10" s="408"/>
      <c r="I10" s="408"/>
      <c r="J10" s="408"/>
      <c r="K10" s="408"/>
      <c r="L10" s="408"/>
      <c r="M10" s="408"/>
      <c r="N10" s="408"/>
      <c r="O10" s="408"/>
      <c r="P10" s="408"/>
      <c r="Q10" s="408"/>
      <c r="R10" s="408"/>
      <c r="S10" s="408"/>
      <c r="T10" s="408"/>
    </row>
    <row r="11" spans="1:20" s="12" customFormat="1" ht="18.75" customHeight="1" x14ac:dyDescent="0.25">
      <c r="A11" s="402" t="s">
        <v>5</v>
      </c>
      <c r="B11" s="402"/>
      <c r="C11" s="402"/>
      <c r="D11" s="402"/>
      <c r="E11" s="402"/>
      <c r="F11" s="402"/>
      <c r="G11" s="402"/>
      <c r="H11" s="402"/>
      <c r="I11" s="402"/>
      <c r="J11" s="402"/>
      <c r="K11" s="402"/>
      <c r="L11" s="402"/>
      <c r="M11" s="402"/>
      <c r="N11" s="402"/>
      <c r="O11" s="402"/>
      <c r="P11" s="402"/>
      <c r="Q11" s="402"/>
      <c r="R11" s="402"/>
      <c r="S11" s="402"/>
      <c r="T11" s="402"/>
    </row>
    <row r="12" spans="1:20" s="12" customFormat="1" ht="17.399999999999999" x14ac:dyDescent="0.25">
      <c r="A12" s="405"/>
      <c r="B12" s="405"/>
      <c r="C12" s="405"/>
      <c r="D12" s="405"/>
      <c r="E12" s="405"/>
      <c r="F12" s="405"/>
      <c r="G12" s="405"/>
      <c r="H12" s="405"/>
      <c r="I12" s="405"/>
      <c r="J12" s="405"/>
      <c r="K12" s="405"/>
      <c r="L12" s="405"/>
      <c r="M12" s="405"/>
      <c r="N12" s="405"/>
      <c r="O12" s="405"/>
      <c r="P12" s="405"/>
      <c r="Q12" s="405"/>
      <c r="R12" s="405"/>
      <c r="S12" s="405"/>
      <c r="T12" s="405"/>
    </row>
    <row r="13" spans="1:20" s="12" customFormat="1" ht="18.75" customHeight="1" x14ac:dyDescent="0.25">
      <c r="A13" s="408" t="str">
        <f>'1. паспорт местоположение'!A12:C12</f>
        <v>M_22-0200</v>
      </c>
      <c r="B13" s="408"/>
      <c r="C13" s="408"/>
      <c r="D13" s="408"/>
      <c r="E13" s="408"/>
      <c r="F13" s="408"/>
      <c r="G13" s="408"/>
      <c r="H13" s="408"/>
      <c r="I13" s="408"/>
      <c r="J13" s="408"/>
      <c r="K13" s="408"/>
      <c r="L13" s="408"/>
      <c r="M13" s="408"/>
      <c r="N13" s="408"/>
      <c r="O13" s="408"/>
      <c r="P13" s="408"/>
      <c r="Q13" s="408"/>
      <c r="R13" s="408"/>
      <c r="S13" s="408"/>
      <c r="T13" s="408"/>
    </row>
    <row r="14" spans="1:20" s="12" customFormat="1" ht="18.75" customHeight="1" x14ac:dyDescent="0.25">
      <c r="A14" s="402" t="s">
        <v>4</v>
      </c>
      <c r="B14" s="402"/>
      <c r="C14" s="402"/>
      <c r="D14" s="402"/>
      <c r="E14" s="402"/>
      <c r="F14" s="402"/>
      <c r="G14" s="402"/>
      <c r="H14" s="402"/>
      <c r="I14" s="402"/>
      <c r="J14" s="402"/>
      <c r="K14" s="402"/>
      <c r="L14" s="402"/>
      <c r="M14" s="402"/>
      <c r="N14" s="402"/>
      <c r="O14" s="402"/>
      <c r="P14" s="402"/>
      <c r="Q14" s="402"/>
      <c r="R14" s="402"/>
      <c r="S14" s="402"/>
      <c r="T14" s="402"/>
    </row>
    <row r="15" spans="1:20" s="9" customFormat="1" ht="15.75" customHeight="1" x14ac:dyDescent="0.25">
      <c r="A15" s="412"/>
      <c r="B15" s="412"/>
      <c r="C15" s="412"/>
      <c r="D15" s="412"/>
      <c r="E15" s="412"/>
      <c r="F15" s="412"/>
      <c r="G15" s="412"/>
      <c r="H15" s="412"/>
      <c r="I15" s="412"/>
      <c r="J15" s="412"/>
      <c r="K15" s="412"/>
      <c r="L15" s="412"/>
      <c r="M15" s="412"/>
      <c r="N15" s="412"/>
      <c r="O15" s="412"/>
      <c r="P15" s="412"/>
      <c r="Q15" s="412"/>
      <c r="R15" s="412"/>
      <c r="S15" s="412"/>
      <c r="T15" s="412"/>
    </row>
    <row r="16" spans="1:20" s="3" customFormat="1" ht="77.25" customHeight="1" x14ac:dyDescent="0.25">
      <c r="A16" s="413" t="str">
        <f>'1. паспорт местоположение'!A15:C15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c r="B16" s="413"/>
      <c r="C16" s="413"/>
      <c r="D16" s="413"/>
      <c r="E16" s="413"/>
      <c r="F16" s="413"/>
      <c r="G16" s="413"/>
      <c r="H16" s="413"/>
      <c r="I16" s="413"/>
      <c r="J16" s="413"/>
      <c r="K16" s="413"/>
      <c r="L16" s="413"/>
      <c r="M16" s="413"/>
      <c r="N16" s="413"/>
      <c r="O16" s="413"/>
      <c r="P16" s="413"/>
      <c r="Q16" s="413"/>
      <c r="R16" s="413"/>
      <c r="S16" s="413"/>
      <c r="T16" s="413"/>
    </row>
    <row r="17" spans="1:21" s="3" customFormat="1" ht="15" customHeight="1" x14ac:dyDescent="0.25">
      <c r="A17" s="402" t="s">
        <v>3</v>
      </c>
      <c r="B17" s="402"/>
      <c r="C17" s="402"/>
      <c r="D17" s="402"/>
      <c r="E17" s="402"/>
      <c r="F17" s="402"/>
      <c r="G17" s="402"/>
      <c r="H17" s="402"/>
      <c r="I17" s="402"/>
      <c r="J17" s="402"/>
      <c r="K17" s="402"/>
      <c r="L17" s="402"/>
      <c r="M17" s="402"/>
      <c r="N17" s="402"/>
      <c r="O17" s="402"/>
      <c r="P17" s="402"/>
      <c r="Q17" s="402"/>
      <c r="R17" s="402"/>
      <c r="S17" s="402"/>
      <c r="T17" s="402"/>
    </row>
    <row r="18" spans="1:21" s="3" customFormat="1" ht="15" customHeight="1" x14ac:dyDescent="0.25">
      <c r="A18" s="414"/>
      <c r="B18" s="414"/>
      <c r="C18" s="414"/>
      <c r="D18" s="414"/>
      <c r="E18" s="414"/>
      <c r="F18" s="414"/>
      <c r="G18" s="414"/>
      <c r="H18" s="414"/>
      <c r="I18" s="414"/>
      <c r="J18" s="414"/>
      <c r="K18" s="414"/>
      <c r="L18" s="414"/>
      <c r="M18" s="414"/>
      <c r="N18" s="414"/>
      <c r="O18" s="414"/>
      <c r="P18" s="414"/>
      <c r="Q18" s="414"/>
      <c r="R18" s="414"/>
      <c r="S18" s="414"/>
      <c r="T18" s="414"/>
    </row>
    <row r="19" spans="1:21" s="3" customFormat="1" ht="15" customHeight="1" x14ac:dyDescent="0.25">
      <c r="A19" s="404" t="s">
        <v>386</v>
      </c>
      <c r="B19" s="404"/>
      <c r="C19" s="404"/>
      <c r="D19" s="404"/>
      <c r="E19" s="404"/>
      <c r="F19" s="404"/>
      <c r="G19" s="404"/>
      <c r="H19" s="404"/>
      <c r="I19" s="404"/>
      <c r="J19" s="404"/>
      <c r="K19" s="404"/>
      <c r="L19" s="404"/>
      <c r="M19" s="404"/>
      <c r="N19" s="404"/>
      <c r="O19" s="404"/>
      <c r="P19" s="404"/>
      <c r="Q19" s="404"/>
      <c r="R19" s="404"/>
      <c r="S19" s="404"/>
      <c r="T19" s="404"/>
    </row>
    <row r="20" spans="1:21" s="57" customFormat="1" ht="21" customHeight="1" x14ac:dyDescent="0.3">
      <c r="A20" s="430"/>
      <c r="B20" s="430"/>
      <c r="C20" s="430"/>
      <c r="D20" s="430"/>
      <c r="E20" s="430"/>
      <c r="F20" s="430"/>
      <c r="G20" s="430"/>
      <c r="H20" s="430"/>
      <c r="I20" s="430"/>
      <c r="J20" s="430"/>
      <c r="K20" s="430"/>
      <c r="L20" s="430"/>
      <c r="M20" s="430"/>
      <c r="N20" s="430"/>
      <c r="O20" s="430"/>
      <c r="P20" s="430"/>
      <c r="Q20" s="430"/>
      <c r="R20" s="430"/>
      <c r="S20" s="430"/>
      <c r="T20" s="430"/>
    </row>
    <row r="21" spans="1:21" ht="46.5" customHeight="1" x14ac:dyDescent="0.3">
      <c r="A21" s="424" t="s">
        <v>2</v>
      </c>
      <c r="B21" s="417" t="s">
        <v>198</v>
      </c>
      <c r="C21" s="418"/>
      <c r="D21" s="421" t="s">
        <v>115</v>
      </c>
      <c r="E21" s="417" t="s">
        <v>415</v>
      </c>
      <c r="F21" s="418"/>
      <c r="G21" s="417" t="s">
        <v>218</v>
      </c>
      <c r="H21" s="418"/>
      <c r="I21" s="417" t="s">
        <v>114</v>
      </c>
      <c r="J21" s="418"/>
      <c r="K21" s="421" t="s">
        <v>113</v>
      </c>
      <c r="L21" s="417" t="s">
        <v>112</v>
      </c>
      <c r="M21" s="418"/>
      <c r="N21" s="417" t="s">
        <v>411</v>
      </c>
      <c r="O21" s="418"/>
      <c r="P21" s="421" t="s">
        <v>111</v>
      </c>
      <c r="Q21" s="427" t="s">
        <v>110</v>
      </c>
      <c r="R21" s="428"/>
      <c r="S21" s="427" t="s">
        <v>109</v>
      </c>
      <c r="T21" s="429"/>
    </row>
    <row r="22" spans="1:21" ht="204.75" customHeight="1" x14ac:dyDescent="0.3">
      <c r="A22" s="425"/>
      <c r="B22" s="419"/>
      <c r="C22" s="420"/>
      <c r="D22" s="423"/>
      <c r="E22" s="419"/>
      <c r="F22" s="420"/>
      <c r="G22" s="419"/>
      <c r="H22" s="420"/>
      <c r="I22" s="419"/>
      <c r="J22" s="420"/>
      <c r="K22" s="422"/>
      <c r="L22" s="419"/>
      <c r="M22" s="420"/>
      <c r="N22" s="419"/>
      <c r="O22" s="420"/>
      <c r="P22" s="422"/>
      <c r="Q22" s="83" t="s">
        <v>108</v>
      </c>
      <c r="R22" s="83" t="s">
        <v>385</v>
      </c>
      <c r="S22" s="83" t="s">
        <v>107</v>
      </c>
      <c r="T22" s="83" t="s">
        <v>106</v>
      </c>
    </row>
    <row r="23" spans="1:21" ht="51.75" customHeight="1" x14ac:dyDescent="0.3">
      <c r="A23" s="426"/>
      <c r="B23" s="112" t="s">
        <v>104</v>
      </c>
      <c r="C23" s="112" t="s">
        <v>105</v>
      </c>
      <c r="D23" s="422"/>
      <c r="E23" s="112" t="s">
        <v>104</v>
      </c>
      <c r="F23" s="112" t="s">
        <v>105</v>
      </c>
      <c r="G23" s="112" t="s">
        <v>104</v>
      </c>
      <c r="H23" s="112" t="s">
        <v>105</v>
      </c>
      <c r="I23" s="112" t="s">
        <v>104</v>
      </c>
      <c r="J23" s="112" t="s">
        <v>105</v>
      </c>
      <c r="K23" s="112" t="s">
        <v>104</v>
      </c>
      <c r="L23" s="112" t="s">
        <v>104</v>
      </c>
      <c r="M23" s="112" t="s">
        <v>105</v>
      </c>
      <c r="N23" s="112" t="s">
        <v>104</v>
      </c>
      <c r="O23" s="112" t="s">
        <v>105</v>
      </c>
      <c r="P23" s="113" t="s">
        <v>104</v>
      </c>
      <c r="Q23" s="83" t="s">
        <v>104</v>
      </c>
      <c r="R23" s="83" t="s">
        <v>104</v>
      </c>
      <c r="S23" s="83" t="s">
        <v>104</v>
      </c>
      <c r="T23" s="83" t="s">
        <v>104</v>
      </c>
    </row>
    <row r="24" spans="1:21" x14ac:dyDescent="0.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1" ht="46.8" x14ac:dyDescent="0.3">
      <c r="A25" s="371">
        <v>1</v>
      </c>
      <c r="B25" s="372" t="s">
        <v>295</v>
      </c>
      <c r="C25" s="373" t="s">
        <v>606</v>
      </c>
      <c r="D25" s="374" t="s">
        <v>522</v>
      </c>
      <c r="E25" s="374" t="s">
        <v>295</v>
      </c>
      <c r="F25" s="374" t="s">
        <v>521</v>
      </c>
      <c r="G25" s="374" t="s">
        <v>295</v>
      </c>
      <c r="H25" s="374" t="s">
        <v>520</v>
      </c>
      <c r="I25" s="374" t="s">
        <v>295</v>
      </c>
      <c r="J25" s="375" t="s">
        <v>519</v>
      </c>
      <c r="K25" s="375" t="s">
        <v>295</v>
      </c>
      <c r="L25" s="375" t="s">
        <v>295</v>
      </c>
      <c r="M25" s="371">
        <v>15</v>
      </c>
      <c r="N25" s="371" t="s">
        <v>295</v>
      </c>
      <c r="O25" s="371">
        <v>0.25</v>
      </c>
      <c r="P25" s="375" t="s">
        <v>295</v>
      </c>
      <c r="Q25" s="376" t="s">
        <v>295</v>
      </c>
      <c r="R25" s="374" t="s">
        <v>295</v>
      </c>
      <c r="S25" s="376" t="s">
        <v>295</v>
      </c>
      <c r="T25" s="374" t="s">
        <v>295</v>
      </c>
      <c r="U25" s="49" t="s">
        <v>607</v>
      </c>
    </row>
    <row r="26" spans="1:21" ht="46.8" x14ac:dyDescent="0.3">
      <c r="A26" s="371">
        <v>2</v>
      </c>
      <c r="B26" s="372" t="s">
        <v>295</v>
      </c>
      <c r="C26" s="373" t="s">
        <v>608</v>
      </c>
      <c r="D26" s="374" t="s">
        <v>522</v>
      </c>
      <c r="E26" s="374" t="s">
        <v>295</v>
      </c>
      <c r="F26" s="374" t="s">
        <v>521</v>
      </c>
      <c r="G26" s="374" t="s">
        <v>295</v>
      </c>
      <c r="H26" s="374" t="s">
        <v>520</v>
      </c>
      <c r="I26" s="374" t="s">
        <v>295</v>
      </c>
      <c r="J26" s="375" t="s">
        <v>519</v>
      </c>
      <c r="K26" s="375" t="s">
        <v>295</v>
      </c>
      <c r="L26" s="375" t="s">
        <v>295</v>
      </c>
      <c r="M26" s="371">
        <v>15</v>
      </c>
      <c r="N26" s="371" t="s">
        <v>295</v>
      </c>
      <c r="O26" s="371">
        <v>0.25</v>
      </c>
      <c r="P26" s="375" t="s">
        <v>295</v>
      </c>
      <c r="Q26" s="376" t="s">
        <v>295</v>
      </c>
      <c r="R26" s="374" t="s">
        <v>295</v>
      </c>
      <c r="S26" s="376" t="s">
        <v>295</v>
      </c>
      <c r="T26" s="374" t="s">
        <v>295</v>
      </c>
      <c r="U26" s="49" t="s">
        <v>609</v>
      </c>
    </row>
    <row r="27" spans="1:21" ht="46.8" x14ac:dyDescent="0.3">
      <c r="A27" s="371">
        <v>3</v>
      </c>
      <c r="B27" s="372" t="s">
        <v>295</v>
      </c>
      <c r="C27" s="373" t="s">
        <v>610</v>
      </c>
      <c r="D27" s="374" t="s">
        <v>522</v>
      </c>
      <c r="E27" s="374" t="s">
        <v>295</v>
      </c>
      <c r="F27" s="374" t="s">
        <v>521</v>
      </c>
      <c r="G27" s="374" t="s">
        <v>295</v>
      </c>
      <c r="H27" s="374" t="s">
        <v>520</v>
      </c>
      <c r="I27" s="374" t="s">
        <v>295</v>
      </c>
      <c r="J27" s="375" t="s">
        <v>519</v>
      </c>
      <c r="K27" s="375" t="s">
        <v>295</v>
      </c>
      <c r="L27" s="375" t="s">
        <v>295</v>
      </c>
      <c r="M27" s="371">
        <v>15</v>
      </c>
      <c r="N27" s="371" t="s">
        <v>295</v>
      </c>
      <c r="O27" s="371">
        <v>0.4</v>
      </c>
      <c r="P27" s="375" t="s">
        <v>295</v>
      </c>
      <c r="Q27" s="376" t="s">
        <v>295</v>
      </c>
      <c r="R27" s="374" t="s">
        <v>295</v>
      </c>
      <c r="S27" s="376" t="s">
        <v>295</v>
      </c>
      <c r="T27" s="374" t="s">
        <v>295</v>
      </c>
      <c r="U27" s="49" t="s">
        <v>611</v>
      </c>
    </row>
    <row r="28" spans="1:21" ht="46.8" x14ac:dyDescent="0.3">
      <c r="A28" s="371">
        <v>4</v>
      </c>
      <c r="B28" s="372" t="s">
        <v>295</v>
      </c>
      <c r="C28" s="373" t="s">
        <v>612</v>
      </c>
      <c r="D28" s="374" t="s">
        <v>522</v>
      </c>
      <c r="E28" s="374" t="s">
        <v>295</v>
      </c>
      <c r="F28" s="374" t="s">
        <v>521</v>
      </c>
      <c r="G28" s="374" t="s">
        <v>295</v>
      </c>
      <c r="H28" s="374" t="s">
        <v>520</v>
      </c>
      <c r="I28" s="374" t="s">
        <v>295</v>
      </c>
      <c r="J28" s="375" t="s">
        <v>519</v>
      </c>
      <c r="K28" s="375" t="s">
        <v>295</v>
      </c>
      <c r="L28" s="375" t="s">
        <v>295</v>
      </c>
      <c r="M28" s="371">
        <v>15</v>
      </c>
      <c r="N28" s="371" t="s">
        <v>295</v>
      </c>
      <c r="O28" s="371">
        <v>0.25</v>
      </c>
      <c r="P28" s="375" t="s">
        <v>295</v>
      </c>
      <c r="Q28" s="376" t="s">
        <v>295</v>
      </c>
      <c r="R28" s="374" t="s">
        <v>295</v>
      </c>
      <c r="S28" s="376" t="s">
        <v>295</v>
      </c>
      <c r="T28" s="374" t="s">
        <v>295</v>
      </c>
      <c r="U28" s="49" t="s">
        <v>613</v>
      </c>
    </row>
    <row r="29" spans="1:21" ht="46.8" x14ac:dyDescent="0.3">
      <c r="A29" s="371">
        <v>5</v>
      </c>
      <c r="B29" s="372" t="s">
        <v>295</v>
      </c>
      <c r="C29" s="373" t="s">
        <v>614</v>
      </c>
      <c r="D29" s="374" t="s">
        <v>522</v>
      </c>
      <c r="E29" s="374" t="s">
        <v>295</v>
      </c>
      <c r="F29" s="374" t="s">
        <v>521</v>
      </c>
      <c r="G29" s="374" t="s">
        <v>295</v>
      </c>
      <c r="H29" s="374" t="s">
        <v>520</v>
      </c>
      <c r="I29" s="374" t="s">
        <v>295</v>
      </c>
      <c r="J29" s="375" t="s">
        <v>519</v>
      </c>
      <c r="K29" s="375" t="s">
        <v>295</v>
      </c>
      <c r="L29" s="375" t="s">
        <v>295</v>
      </c>
      <c r="M29" s="371">
        <v>15</v>
      </c>
      <c r="N29" s="371" t="s">
        <v>295</v>
      </c>
      <c r="O29" s="371">
        <v>0.25</v>
      </c>
      <c r="P29" s="375" t="s">
        <v>295</v>
      </c>
      <c r="Q29" s="376" t="s">
        <v>295</v>
      </c>
      <c r="R29" s="374" t="s">
        <v>295</v>
      </c>
      <c r="S29" s="376" t="s">
        <v>295</v>
      </c>
      <c r="T29" s="374" t="s">
        <v>295</v>
      </c>
      <c r="U29" s="49" t="s">
        <v>615</v>
      </c>
    </row>
    <row r="30" spans="1:21" ht="3" customHeight="1" x14ac:dyDescent="0.3"/>
    <row r="31" spans="1:21" s="55" customFormat="1" x14ac:dyDescent="0.3">
      <c r="B31" s="56"/>
      <c r="C31" s="56"/>
      <c r="K31" s="56"/>
      <c r="O31" s="49">
        <f>SUM(O25:O29)</f>
        <v>1.4</v>
      </c>
    </row>
    <row r="32" spans="1:21" s="55" customFormat="1" x14ac:dyDescent="0.3">
      <c r="B32" s="53" t="s">
        <v>103</v>
      </c>
      <c r="C32" s="53"/>
      <c r="D32" s="53"/>
      <c r="E32" s="53"/>
      <c r="F32" s="53"/>
      <c r="G32" s="53"/>
      <c r="H32" s="53"/>
      <c r="I32" s="53"/>
      <c r="J32" s="53"/>
      <c r="K32" s="53"/>
      <c r="L32" s="53"/>
      <c r="M32" s="53"/>
      <c r="N32" s="53"/>
      <c r="O32" s="53"/>
      <c r="P32" s="53"/>
      <c r="Q32" s="53"/>
      <c r="R32" s="53"/>
    </row>
    <row r="33" spans="2:113" x14ac:dyDescent="0.3">
      <c r="B33" s="416" t="s">
        <v>421</v>
      </c>
      <c r="C33" s="416"/>
      <c r="D33" s="416"/>
      <c r="E33" s="416"/>
      <c r="F33" s="416"/>
      <c r="G33" s="416"/>
      <c r="H33" s="416"/>
      <c r="I33" s="416"/>
      <c r="J33" s="416"/>
      <c r="K33" s="416"/>
      <c r="L33" s="416"/>
      <c r="M33" s="416"/>
      <c r="N33" s="416"/>
      <c r="O33" s="416"/>
      <c r="P33" s="416"/>
      <c r="Q33" s="416"/>
      <c r="R33" s="416"/>
    </row>
    <row r="34" spans="2:113" x14ac:dyDescent="0.3">
      <c r="B34" s="53"/>
      <c r="C34" s="53"/>
      <c r="D34" s="53"/>
      <c r="E34" s="53"/>
      <c r="F34" s="53"/>
      <c r="G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x14ac:dyDescent="0.3">
      <c r="B35" s="52" t="s">
        <v>384</v>
      </c>
      <c r="C35" s="52"/>
      <c r="D35" s="52"/>
      <c r="E35" s="52"/>
      <c r="F35" s="50"/>
      <c r="G35" s="50"/>
      <c r="H35" s="52"/>
      <c r="I35" s="52"/>
      <c r="J35" s="52"/>
      <c r="K35" s="52"/>
      <c r="L35" s="52"/>
      <c r="M35" s="52"/>
      <c r="N35" s="52"/>
      <c r="O35" s="52"/>
      <c r="P35" s="52"/>
      <c r="Q35" s="52"/>
      <c r="R35" s="52"/>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x14ac:dyDescent="0.3">
      <c r="B36" s="52" t="s">
        <v>102</v>
      </c>
      <c r="C36" s="52"/>
      <c r="D36" s="52"/>
      <c r="E36" s="52"/>
      <c r="F36" s="50"/>
      <c r="G36" s="50"/>
      <c r="H36" s="52"/>
      <c r="I36" s="52"/>
      <c r="J36" s="52"/>
      <c r="K36" s="52"/>
      <c r="L36" s="52"/>
      <c r="M36" s="52"/>
      <c r="N36" s="52"/>
      <c r="O36" s="52"/>
      <c r="P36" s="52"/>
      <c r="Q36" s="52"/>
      <c r="R36" s="52"/>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0" customFormat="1" x14ac:dyDescent="0.3">
      <c r="B37" s="52" t="s">
        <v>101</v>
      </c>
      <c r="C37" s="52"/>
      <c r="D37" s="52"/>
      <c r="E37" s="52"/>
      <c r="H37" s="52"/>
      <c r="I37" s="52"/>
      <c r="J37" s="52"/>
      <c r="K37" s="52"/>
      <c r="L37" s="52"/>
      <c r="M37" s="52"/>
      <c r="N37" s="52"/>
      <c r="O37" s="52"/>
      <c r="P37" s="52"/>
      <c r="Q37" s="52"/>
      <c r="R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3">
      <c r="B38" s="52" t="s">
        <v>100</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3">
      <c r="B39" s="52" t="s">
        <v>99</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3">
      <c r="B40" s="52" t="s">
        <v>98</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3">
      <c r="B41" s="52" t="s">
        <v>97</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3">
      <c r="B42" s="52" t="s">
        <v>96</v>
      </c>
      <c r="C42" s="52"/>
      <c r="D42" s="52"/>
      <c r="E42" s="52"/>
      <c r="H42" s="52"/>
      <c r="I42" s="52"/>
      <c r="J42" s="52"/>
      <c r="K42" s="52"/>
      <c r="L42" s="52"/>
      <c r="M42" s="52"/>
      <c r="N42" s="52"/>
      <c r="O42" s="52"/>
      <c r="P42" s="52"/>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3">
      <c r="B43" s="52" t="s">
        <v>95</v>
      </c>
      <c r="C43" s="52"/>
      <c r="D43" s="52"/>
      <c r="E43" s="52"/>
      <c r="H43" s="52"/>
      <c r="I43" s="52"/>
      <c r="J43" s="52"/>
      <c r="K43" s="52"/>
      <c r="L43" s="52"/>
      <c r="M43" s="52"/>
      <c r="N43" s="52"/>
      <c r="O43" s="52"/>
      <c r="P43" s="52"/>
      <c r="Q43" s="52"/>
      <c r="R43" s="52"/>
      <c r="S43" s="52"/>
      <c r="T43" s="52"/>
      <c r="U43" s="52"/>
      <c r="V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row r="44" spans="2:113" s="50" customFormat="1" x14ac:dyDescent="0.3">
      <c r="B44" s="52" t="s">
        <v>94</v>
      </c>
      <c r="C44" s="52"/>
      <c r="D44" s="52"/>
      <c r="E44" s="52"/>
      <c r="H44" s="52"/>
      <c r="I44" s="52"/>
      <c r="J44" s="52"/>
      <c r="K44" s="52"/>
      <c r="L44" s="52"/>
      <c r="M44" s="52"/>
      <c r="N44" s="52"/>
      <c r="O44" s="52"/>
      <c r="P44" s="52"/>
      <c r="Q44" s="52"/>
      <c r="R44" s="52"/>
      <c r="S44" s="52"/>
      <c r="T44" s="52"/>
      <c r="U44" s="52"/>
      <c r="V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row>
    <row r="45" spans="2:113" s="50" customFormat="1" x14ac:dyDescent="0.3">
      <c r="Q45" s="52"/>
      <c r="R45" s="52"/>
      <c r="S45" s="52"/>
      <c r="T45" s="52"/>
      <c r="U45" s="52"/>
      <c r="V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row>
    <row r="46" spans="2:113" s="50" customFormat="1" x14ac:dyDescent="0.3">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80"/>
  <sheetViews>
    <sheetView view="pageBreakPreview" zoomScale="60" workbookViewId="0">
      <selection activeCell="A27" sqref="A27"/>
    </sheetView>
  </sheetViews>
  <sheetFormatPr defaultColWidth="10.6640625" defaultRowHeight="15.6" x14ac:dyDescent="0.3"/>
  <cols>
    <col min="1" max="1" width="10.6640625" style="49"/>
    <col min="2" max="3" width="20.44140625" style="49" customWidth="1"/>
    <col min="4" max="5" width="36.33203125" style="49" customWidth="1"/>
    <col min="6" max="6" width="8.6640625" style="49" customWidth="1"/>
    <col min="7" max="7" width="10.33203125" style="49" customWidth="1"/>
    <col min="8" max="8" width="8.6640625" style="49" customWidth="1"/>
    <col min="9" max="9" width="8.33203125" style="49" customWidth="1"/>
    <col min="10" max="10" width="20.109375" style="49" customWidth="1"/>
    <col min="11" max="11" width="11.109375" style="49" customWidth="1"/>
    <col min="12" max="12" width="8.88671875" style="49" customWidth="1"/>
    <col min="13" max="13" width="8.6640625" style="49" customWidth="1"/>
    <col min="14" max="14" width="13.6640625" style="49" customWidth="1"/>
    <col min="15" max="16" width="8.6640625" style="49" customWidth="1"/>
    <col min="17" max="17" width="11.88671875" style="49" customWidth="1"/>
    <col min="18" max="18" width="12" style="49" customWidth="1"/>
    <col min="19" max="19" width="18.33203125" style="49" customWidth="1"/>
    <col min="20" max="20" width="22.44140625" style="49" customWidth="1"/>
    <col min="21" max="21" width="30.6640625" style="49" customWidth="1"/>
    <col min="22" max="23" width="10.109375" style="49" customWidth="1"/>
    <col min="24" max="24" width="24.5546875" style="49" customWidth="1"/>
    <col min="25" max="25" width="16.33203125" style="49" customWidth="1"/>
    <col min="26" max="26" width="18.5546875" style="49" customWidth="1"/>
    <col min="27" max="27" width="38.6640625" style="49" customWidth="1"/>
    <col min="28" max="240" width="10.6640625" style="49"/>
    <col min="241" max="242" width="15.6640625" style="49" customWidth="1"/>
    <col min="243" max="245" width="14.6640625" style="49" customWidth="1"/>
    <col min="246" max="249" width="13.6640625" style="49" customWidth="1"/>
    <col min="250" max="253" width="15.6640625" style="49" customWidth="1"/>
    <col min="254" max="254" width="22.88671875" style="49" customWidth="1"/>
    <col min="255" max="255" width="20.6640625" style="49" customWidth="1"/>
    <col min="256" max="256" width="17.6640625" style="49" customWidth="1"/>
    <col min="257" max="265" width="14.6640625" style="49" customWidth="1"/>
    <col min="266" max="496" width="10.6640625" style="49"/>
    <col min="497" max="498" width="15.6640625" style="49" customWidth="1"/>
    <col min="499" max="501" width="14.6640625" style="49" customWidth="1"/>
    <col min="502" max="505" width="13.6640625" style="49" customWidth="1"/>
    <col min="506" max="509" width="15.6640625" style="49" customWidth="1"/>
    <col min="510" max="510" width="22.88671875" style="49" customWidth="1"/>
    <col min="511" max="511" width="20.6640625" style="49" customWidth="1"/>
    <col min="512" max="512" width="17.6640625" style="49" customWidth="1"/>
    <col min="513" max="521" width="14.6640625" style="49" customWidth="1"/>
    <col min="522" max="752" width="10.6640625" style="49"/>
    <col min="753" max="754" width="15.6640625" style="49" customWidth="1"/>
    <col min="755" max="757" width="14.6640625" style="49" customWidth="1"/>
    <col min="758" max="761" width="13.6640625" style="49" customWidth="1"/>
    <col min="762" max="765" width="15.6640625" style="49" customWidth="1"/>
    <col min="766" max="766" width="22.88671875" style="49" customWidth="1"/>
    <col min="767" max="767" width="20.6640625" style="49" customWidth="1"/>
    <col min="768" max="768" width="17.6640625" style="49" customWidth="1"/>
    <col min="769" max="777" width="14.6640625" style="49" customWidth="1"/>
    <col min="778" max="1008" width="10.6640625" style="49"/>
    <col min="1009" max="1010" width="15.6640625" style="49" customWidth="1"/>
    <col min="1011" max="1013" width="14.6640625" style="49" customWidth="1"/>
    <col min="1014" max="1017" width="13.6640625" style="49" customWidth="1"/>
    <col min="1018" max="1021" width="15.6640625" style="49" customWidth="1"/>
    <col min="1022" max="1022" width="22.88671875" style="49" customWidth="1"/>
    <col min="1023" max="1023" width="20.6640625" style="49" customWidth="1"/>
    <col min="1024" max="1024" width="17.6640625" style="49" customWidth="1"/>
    <col min="1025" max="1033" width="14.6640625" style="49" customWidth="1"/>
    <col min="1034" max="1264" width="10.6640625" style="49"/>
    <col min="1265" max="1266" width="15.6640625" style="49" customWidth="1"/>
    <col min="1267" max="1269" width="14.6640625" style="49" customWidth="1"/>
    <col min="1270" max="1273" width="13.6640625" style="49" customWidth="1"/>
    <col min="1274" max="1277" width="15.6640625" style="49" customWidth="1"/>
    <col min="1278" max="1278" width="22.88671875" style="49" customWidth="1"/>
    <col min="1279" max="1279" width="20.6640625" style="49" customWidth="1"/>
    <col min="1280" max="1280" width="17.6640625" style="49" customWidth="1"/>
    <col min="1281" max="1289" width="14.6640625" style="49" customWidth="1"/>
    <col min="1290" max="1520" width="10.6640625" style="49"/>
    <col min="1521" max="1522" width="15.6640625" style="49" customWidth="1"/>
    <col min="1523" max="1525" width="14.6640625" style="49" customWidth="1"/>
    <col min="1526" max="1529" width="13.6640625" style="49" customWidth="1"/>
    <col min="1530" max="1533" width="15.6640625" style="49" customWidth="1"/>
    <col min="1534" max="1534" width="22.88671875" style="49" customWidth="1"/>
    <col min="1535" max="1535" width="20.6640625" style="49" customWidth="1"/>
    <col min="1536" max="1536" width="17.6640625" style="49" customWidth="1"/>
    <col min="1537" max="1545" width="14.6640625" style="49" customWidth="1"/>
    <col min="1546" max="1776" width="10.6640625" style="49"/>
    <col min="1777" max="1778" width="15.6640625" style="49" customWidth="1"/>
    <col min="1779" max="1781" width="14.6640625" style="49" customWidth="1"/>
    <col min="1782" max="1785" width="13.6640625" style="49" customWidth="1"/>
    <col min="1786" max="1789" width="15.6640625" style="49" customWidth="1"/>
    <col min="1790" max="1790" width="22.88671875" style="49" customWidth="1"/>
    <col min="1791" max="1791" width="20.6640625" style="49" customWidth="1"/>
    <col min="1792" max="1792" width="17.6640625" style="49" customWidth="1"/>
    <col min="1793" max="1801" width="14.6640625" style="49" customWidth="1"/>
    <col min="1802" max="2032" width="10.6640625" style="49"/>
    <col min="2033" max="2034" width="15.6640625" style="49" customWidth="1"/>
    <col min="2035" max="2037" width="14.6640625" style="49" customWidth="1"/>
    <col min="2038" max="2041" width="13.6640625" style="49" customWidth="1"/>
    <col min="2042" max="2045" width="15.6640625" style="49" customWidth="1"/>
    <col min="2046" max="2046" width="22.88671875" style="49" customWidth="1"/>
    <col min="2047" max="2047" width="20.6640625" style="49" customWidth="1"/>
    <col min="2048" max="2048" width="17.6640625" style="49" customWidth="1"/>
    <col min="2049" max="2057" width="14.6640625" style="49" customWidth="1"/>
    <col min="2058" max="2288" width="10.6640625" style="49"/>
    <col min="2289" max="2290" width="15.6640625" style="49" customWidth="1"/>
    <col min="2291" max="2293" width="14.6640625" style="49" customWidth="1"/>
    <col min="2294" max="2297" width="13.6640625" style="49" customWidth="1"/>
    <col min="2298" max="2301" width="15.6640625" style="49" customWidth="1"/>
    <col min="2302" max="2302" width="22.88671875" style="49" customWidth="1"/>
    <col min="2303" max="2303" width="20.6640625" style="49" customWidth="1"/>
    <col min="2304" max="2304" width="17.6640625" style="49" customWidth="1"/>
    <col min="2305" max="2313" width="14.6640625" style="49" customWidth="1"/>
    <col min="2314" max="2544" width="10.6640625" style="49"/>
    <col min="2545" max="2546" width="15.6640625" style="49" customWidth="1"/>
    <col min="2547" max="2549" width="14.6640625" style="49" customWidth="1"/>
    <col min="2550" max="2553" width="13.6640625" style="49" customWidth="1"/>
    <col min="2554" max="2557" width="15.6640625" style="49" customWidth="1"/>
    <col min="2558" max="2558" width="22.88671875" style="49" customWidth="1"/>
    <col min="2559" max="2559" width="20.6640625" style="49" customWidth="1"/>
    <col min="2560" max="2560" width="17.6640625" style="49" customWidth="1"/>
    <col min="2561" max="2569" width="14.6640625" style="49" customWidth="1"/>
    <col min="2570" max="2800" width="10.6640625" style="49"/>
    <col min="2801" max="2802" width="15.6640625" style="49" customWidth="1"/>
    <col min="2803" max="2805" width="14.6640625" style="49" customWidth="1"/>
    <col min="2806" max="2809" width="13.6640625" style="49" customWidth="1"/>
    <col min="2810" max="2813" width="15.6640625" style="49" customWidth="1"/>
    <col min="2814" max="2814" width="22.88671875" style="49" customWidth="1"/>
    <col min="2815" max="2815" width="20.6640625" style="49" customWidth="1"/>
    <col min="2816" max="2816" width="17.6640625" style="49" customWidth="1"/>
    <col min="2817" max="2825" width="14.6640625" style="49" customWidth="1"/>
    <col min="2826" max="3056" width="10.6640625" style="49"/>
    <col min="3057" max="3058" width="15.6640625" style="49" customWidth="1"/>
    <col min="3059" max="3061" width="14.6640625" style="49" customWidth="1"/>
    <col min="3062" max="3065" width="13.6640625" style="49" customWidth="1"/>
    <col min="3066" max="3069" width="15.6640625" style="49" customWidth="1"/>
    <col min="3070" max="3070" width="22.88671875" style="49" customWidth="1"/>
    <col min="3071" max="3071" width="20.6640625" style="49" customWidth="1"/>
    <col min="3072" max="3072" width="17.6640625" style="49" customWidth="1"/>
    <col min="3073" max="3081" width="14.6640625" style="49" customWidth="1"/>
    <col min="3082" max="3312" width="10.6640625" style="49"/>
    <col min="3313" max="3314" width="15.6640625" style="49" customWidth="1"/>
    <col min="3315" max="3317" width="14.6640625" style="49" customWidth="1"/>
    <col min="3318" max="3321" width="13.6640625" style="49" customWidth="1"/>
    <col min="3322" max="3325" width="15.6640625" style="49" customWidth="1"/>
    <col min="3326" max="3326" width="22.88671875" style="49" customWidth="1"/>
    <col min="3327" max="3327" width="20.6640625" style="49" customWidth="1"/>
    <col min="3328" max="3328" width="17.6640625" style="49" customWidth="1"/>
    <col min="3329" max="3337" width="14.6640625" style="49" customWidth="1"/>
    <col min="3338" max="3568" width="10.6640625" style="49"/>
    <col min="3569" max="3570" width="15.6640625" style="49" customWidth="1"/>
    <col min="3571" max="3573" width="14.6640625" style="49" customWidth="1"/>
    <col min="3574" max="3577" width="13.6640625" style="49" customWidth="1"/>
    <col min="3578" max="3581" width="15.6640625" style="49" customWidth="1"/>
    <col min="3582" max="3582" width="22.88671875" style="49" customWidth="1"/>
    <col min="3583" max="3583" width="20.6640625" style="49" customWidth="1"/>
    <col min="3584" max="3584" width="17.6640625" style="49" customWidth="1"/>
    <col min="3585" max="3593" width="14.6640625" style="49" customWidth="1"/>
    <col min="3594" max="3824" width="10.6640625" style="49"/>
    <col min="3825" max="3826" width="15.6640625" style="49" customWidth="1"/>
    <col min="3827" max="3829" width="14.6640625" style="49" customWidth="1"/>
    <col min="3830" max="3833" width="13.6640625" style="49" customWidth="1"/>
    <col min="3834" max="3837" width="15.6640625" style="49" customWidth="1"/>
    <col min="3838" max="3838" width="22.88671875" style="49" customWidth="1"/>
    <col min="3839" max="3839" width="20.6640625" style="49" customWidth="1"/>
    <col min="3840" max="3840" width="17.6640625" style="49" customWidth="1"/>
    <col min="3841" max="3849" width="14.6640625" style="49" customWidth="1"/>
    <col min="3850" max="4080" width="10.6640625" style="49"/>
    <col min="4081" max="4082" width="15.6640625" style="49" customWidth="1"/>
    <col min="4083" max="4085" width="14.6640625" style="49" customWidth="1"/>
    <col min="4086" max="4089" width="13.6640625" style="49" customWidth="1"/>
    <col min="4090" max="4093" width="15.6640625" style="49" customWidth="1"/>
    <col min="4094" max="4094" width="22.88671875" style="49" customWidth="1"/>
    <col min="4095" max="4095" width="20.6640625" style="49" customWidth="1"/>
    <col min="4096" max="4096" width="17.6640625" style="49" customWidth="1"/>
    <col min="4097" max="4105" width="14.6640625" style="49" customWidth="1"/>
    <col min="4106" max="4336" width="10.6640625" style="49"/>
    <col min="4337" max="4338" width="15.6640625" style="49" customWidth="1"/>
    <col min="4339" max="4341" width="14.6640625" style="49" customWidth="1"/>
    <col min="4342" max="4345" width="13.6640625" style="49" customWidth="1"/>
    <col min="4346" max="4349" width="15.6640625" style="49" customWidth="1"/>
    <col min="4350" max="4350" width="22.88671875" style="49" customWidth="1"/>
    <col min="4351" max="4351" width="20.6640625" style="49" customWidth="1"/>
    <col min="4352" max="4352" width="17.6640625" style="49" customWidth="1"/>
    <col min="4353" max="4361" width="14.6640625" style="49" customWidth="1"/>
    <col min="4362" max="4592" width="10.6640625" style="49"/>
    <col min="4593" max="4594" width="15.6640625" style="49" customWidth="1"/>
    <col min="4595" max="4597" width="14.6640625" style="49" customWidth="1"/>
    <col min="4598" max="4601" width="13.6640625" style="49" customWidth="1"/>
    <col min="4602" max="4605" width="15.6640625" style="49" customWidth="1"/>
    <col min="4606" max="4606" width="22.88671875" style="49" customWidth="1"/>
    <col min="4607" max="4607" width="20.6640625" style="49" customWidth="1"/>
    <col min="4608" max="4608" width="17.6640625" style="49" customWidth="1"/>
    <col min="4609" max="4617" width="14.6640625" style="49" customWidth="1"/>
    <col min="4618" max="4848" width="10.6640625" style="49"/>
    <col min="4849" max="4850" width="15.6640625" style="49" customWidth="1"/>
    <col min="4851" max="4853" width="14.6640625" style="49" customWidth="1"/>
    <col min="4854" max="4857" width="13.6640625" style="49" customWidth="1"/>
    <col min="4858" max="4861" width="15.6640625" style="49" customWidth="1"/>
    <col min="4862" max="4862" width="22.88671875" style="49" customWidth="1"/>
    <col min="4863" max="4863" width="20.6640625" style="49" customWidth="1"/>
    <col min="4864" max="4864" width="17.6640625" style="49" customWidth="1"/>
    <col min="4865" max="4873" width="14.6640625" style="49" customWidth="1"/>
    <col min="4874" max="5104" width="10.6640625" style="49"/>
    <col min="5105" max="5106" width="15.6640625" style="49" customWidth="1"/>
    <col min="5107" max="5109" width="14.6640625" style="49" customWidth="1"/>
    <col min="5110" max="5113" width="13.6640625" style="49" customWidth="1"/>
    <col min="5114" max="5117" width="15.6640625" style="49" customWidth="1"/>
    <col min="5118" max="5118" width="22.88671875" style="49" customWidth="1"/>
    <col min="5119" max="5119" width="20.6640625" style="49" customWidth="1"/>
    <col min="5120" max="5120" width="17.6640625" style="49" customWidth="1"/>
    <col min="5121" max="5129" width="14.6640625" style="49" customWidth="1"/>
    <col min="5130" max="5360" width="10.6640625" style="49"/>
    <col min="5361" max="5362" width="15.6640625" style="49" customWidth="1"/>
    <col min="5363" max="5365" width="14.6640625" style="49" customWidth="1"/>
    <col min="5366" max="5369" width="13.6640625" style="49" customWidth="1"/>
    <col min="5370" max="5373" width="15.6640625" style="49" customWidth="1"/>
    <col min="5374" max="5374" width="22.88671875" style="49" customWidth="1"/>
    <col min="5375" max="5375" width="20.6640625" style="49" customWidth="1"/>
    <col min="5376" max="5376" width="17.6640625" style="49" customWidth="1"/>
    <col min="5377" max="5385" width="14.6640625" style="49" customWidth="1"/>
    <col min="5386" max="5616" width="10.6640625" style="49"/>
    <col min="5617" max="5618" width="15.6640625" style="49" customWidth="1"/>
    <col min="5619" max="5621" width="14.6640625" style="49" customWidth="1"/>
    <col min="5622" max="5625" width="13.6640625" style="49" customWidth="1"/>
    <col min="5626" max="5629" width="15.6640625" style="49" customWidth="1"/>
    <col min="5630" max="5630" width="22.88671875" style="49" customWidth="1"/>
    <col min="5631" max="5631" width="20.6640625" style="49" customWidth="1"/>
    <col min="5632" max="5632" width="17.6640625" style="49" customWidth="1"/>
    <col min="5633" max="5641" width="14.6640625" style="49" customWidth="1"/>
    <col min="5642" max="5872" width="10.6640625" style="49"/>
    <col min="5873" max="5874" width="15.6640625" style="49" customWidth="1"/>
    <col min="5875" max="5877" width="14.6640625" style="49" customWidth="1"/>
    <col min="5878" max="5881" width="13.6640625" style="49" customWidth="1"/>
    <col min="5882" max="5885" width="15.6640625" style="49" customWidth="1"/>
    <col min="5886" max="5886" width="22.88671875" style="49" customWidth="1"/>
    <col min="5887" max="5887" width="20.6640625" style="49" customWidth="1"/>
    <col min="5888" max="5888" width="17.6640625" style="49" customWidth="1"/>
    <col min="5889" max="5897" width="14.6640625" style="49" customWidth="1"/>
    <col min="5898" max="6128" width="10.6640625" style="49"/>
    <col min="6129" max="6130" width="15.6640625" style="49" customWidth="1"/>
    <col min="6131" max="6133" width="14.6640625" style="49" customWidth="1"/>
    <col min="6134" max="6137" width="13.6640625" style="49" customWidth="1"/>
    <col min="6138" max="6141" width="15.6640625" style="49" customWidth="1"/>
    <col min="6142" max="6142" width="22.88671875" style="49" customWidth="1"/>
    <col min="6143" max="6143" width="20.6640625" style="49" customWidth="1"/>
    <col min="6144" max="6144" width="17.6640625" style="49" customWidth="1"/>
    <col min="6145" max="6153" width="14.6640625" style="49" customWidth="1"/>
    <col min="6154" max="6384" width="10.6640625" style="49"/>
    <col min="6385" max="6386" width="15.6640625" style="49" customWidth="1"/>
    <col min="6387" max="6389" width="14.6640625" style="49" customWidth="1"/>
    <col min="6390" max="6393" width="13.6640625" style="49" customWidth="1"/>
    <col min="6394" max="6397" width="15.6640625" style="49" customWidth="1"/>
    <col min="6398" max="6398" width="22.88671875" style="49" customWidth="1"/>
    <col min="6399" max="6399" width="20.6640625" style="49" customWidth="1"/>
    <col min="6400" max="6400" width="17.6640625" style="49" customWidth="1"/>
    <col min="6401" max="6409" width="14.6640625" style="49" customWidth="1"/>
    <col min="6410" max="6640" width="10.6640625" style="49"/>
    <col min="6641" max="6642" width="15.6640625" style="49" customWidth="1"/>
    <col min="6643" max="6645" width="14.6640625" style="49" customWidth="1"/>
    <col min="6646" max="6649" width="13.6640625" style="49" customWidth="1"/>
    <col min="6650" max="6653" width="15.6640625" style="49" customWidth="1"/>
    <col min="6654" max="6654" width="22.88671875" style="49" customWidth="1"/>
    <col min="6655" max="6655" width="20.6640625" style="49" customWidth="1"/>
    <col min="6656" max="6656" width="17.6640625" style="49" customWidth="1"/>
    <col min="6657" max="6665" width="14.6640625" style="49" customWidth="1"/>
    <col min="6666" max="6896" width="10.6640625" style="49"/>
    <col min="6897" max="6898" width="15.6640625" style="49" customWidth="1"/>
    <col min="6899" max="6901" width="14.6640625" style="49" customWidth="1"/>
    <col min="6902" max="6905" width="13.6640625" style="49" customWidth="1"/>
    <col min="6906" max="6909" width="15.6640625" style="49" customWidth="1"/>
    <col min="6910" max="6910" width="22.88671875" style="49" customWidth="1"/>
    <col min="6911" max="6911" width="20.6640625" style="49" customWidth="1"/>
    <col min="6912" max="6912" width="17.6640625" style="49" customWidth="1"/>
    <col min="6913" max="6921" width="14.6640625" style="49" customWidth="1"/>
    <col min="6922" max="7152" width="10.6640625" style="49"/>
    <col min="7153" max="7154" width="15.6640625" style="49" customWidth="1"/>
    <col min="7155" max="7157" width="14.6640625" style="49" customWidth="1"/>
    <col min="7158" max="7161" width="13.6640625" style="49" customWidth="1"/>
    <col min="7162" max="7165" width="15.6640625" style="49" customWidth="1"/>
    <col min="7166" max="7166" width="22.88671875" style="49" customWidth="1"/>
    <col min="7167" max="7167" width="20.6640625" style="49" customWidth="1"/>
    <col min="7168" max="7168" width="17.6640625" style="49" customWidth="1"/>
    <col min="7169" max="7177" width="14.6640625" style="49" customWidth="1"/>
    <col min="7178" max="7408" width="10.6640625" style="49"/>
    <col min="7409" max="7410" width="15.6640625" style="49" customWidth="1"/>
    <col min="7411" max="7413" width="14.6640625" style="49" customWidth="1"/>
    <col min="7414" max="7417" width="13.6640625" style="49" customWidth="1"/>
    <col min="7418" max="7421" width="15.6640625" style="49" customWidth="1"/>
    <col min="7422" max="7422" width="22.88671875" style="49" customWidth="1"/>
    <col min="7423" max="7423" width="20.6640625" style="49" customWidth="1"/>
    <col min="7424" max="7424" width="17.6640625" style="49" customWidth="1"/>
    <col min="7425" max="7433" width="14.6640625" style="49" customWidth="1"/>
    <col min="7434" max="7664" width="10.6640625" style="49"/>
    <col min="7665" max="7666" width="15.6640625" style="49" customWidth="1"/>
    <col min="7667" max="7669" width="14.6640625" style="49" customWidth="1"/>
    <col min="7670" max="7673" width="13.6640625" style="49" customWidth="1"/>
    <col min="7674" max="7677" width="15.6640625" style="49" customWidth="1"/>
    <col min="7678" max="7678" width="22.88671875" style="49" customWidth="1"/>
    <col min="7679" max="7679" width="20.6640625" style="49" customWidth="1"/>
    <col min="7680" max="7680" width="17.6640625" style="49" customWidth="1"/>
    <col min="7681" max="7689" width="14.6640625" style="49" customWidth="1"/>
    <col min="7690" max="7920" width="10.6640625" style="49"/>
    <col min="7921" max="7922" width="15.6640625" style="49" customWidth="1"/>
    <col min="7923" max="7925" width="14.6640625" style="49" customWidth="1"/>
    <col min="7926" max="7929" width="13.6640625" style="49" customWidth="1"/>
    <col min="7930" max="7933" width="15.6640625" style="49" customWidth="1"/>
    <col min="7934" max="7934" width="22.88671875" style="49" customWidth="1"/>
    <col min="7935" max="7935" width="20.6640625" style="49" customWidth="1"/>
    <col min="7936" max="7936" width="17.6640625" style="49" customWidth="1"/>
    <col min="7937" max="7945" width="14.6640625" style="49" customWidth="1"/>
    <col min="7946" max="8176" width="10.6640625" style="49"/>
    <col min="8177" max="8178" width="15.6640625" style="49" customWidth="1"/>
    <col min="8179" max="8181" width="14.6640625" style="49" customWidth="1"/>
    <col min="8182" max="8185" width="13.6640625" style="49" customWidth="1"/>
    <col min="8186" max="8189" width="15.6640625" style="49" customWidth="1"/>
    <col min="8190" max="8190" width="22.88671875" style="49" customWidth="1"/>
    <col min="8191" max="8191" width="20.6640625" style="49" customWidth="1"/>
    <col min="8192" max="8192" width="17.6640625" style="49" customWidth="1"/>
    <col min="8193" max="8201" width="14.6640625" style="49" customWidth="1"/>
    <col min="8202" max="8432" width="10.6640625" style="49"/>
    <col min="8433" max="8434" width="15.6640625" style="49" customWidth="1"/>
    <col min="8435" max="8437" width="14.6640625" style="49" customWidth="1"/>
    <col min="8438" max="8441" width="13.6640625" style="49" customWidth="1"/>
    <col min="8442" max="8445" width="15.6640625" style="49" customWidth="1"/>
    <col min="8446" max="8446" width="22.88671875" style="49" customWidth="1"/>
    <col min="8447" max="8447" width="20.6640625" style="49" customWidth="1"/>
    <col min="8448" max="8448" width="17.6640625" style="49" customWidth="1"/>
    <col min="8449" max="8457" width="14.6640625" style="49" customWidth="1"/>
    <col min="8458" max="8688" width="10.6640625" style="49"/>
    <col min="8689" max="8690" width="15.6640625" style="49" customWidth="1"/>
    <col min="8691" max="8693" width="14.6640625" style="49" customWidth="1"/>
    <col min="8694" max="8697" width="13.6640625" style="49" customWidth="1"/>
    <col min="8698" max="8701" width="15.6640625" style="49" customWidth="1"/>
    <col min="8702" max="8702" width="22.88671875" style="49" customWidth="1"/>
    <col min="8703" max="8703" width="20.6640625" style="49" customWidth="1"/>
    <col min="8704" max="8704" width="17.6640625" style="49" customWidth="1"/>
    <col min="8705" max="8713" width="14.6640625" style="49" customWidth="1"/>
    <col min="8714" max="8944" width="10.6640625" style="49"/>
    <col min="8945" max="8946" width="15.6640625" style="49" customWidth="1"/>
    <col min="8947" max="8949" width="14.6640625" style="49" customWidth="1"/>
    <col min="8950" max="8953" width="13.6640625" style="49" customWidth="1"/>
    <col min="8954" max="8957" width="15.6640625" style="49" customWidth="1"/>
    <col min="8958" max="8958" width="22.88671875" style="49" customWidth="1"/>
    <col min="8959" max="8959" width="20.6640625" style="49" customWidth="1"/>
    <col min="8960" max="8960" width="17.6640625" style="49" customWidth="1"/>
    <col min="8961" max="8969" width="14.6640625" style="49" customWidth="1"/>
    <col min="8970" max="9200" width="10.6640625" style="49"/>
    <col min="9201" max="9202" width="15.6640625" style="49" customWidth="1"/>
    <col min="9203" max="9205" width="14.6640625" style="49" customWidth="1"/>
    <col min="9206" max="9209" width="13.6640625" style="49" customWidth="1"/>
    <col min="9210" max="9213" width="15.6640625" style="49" customWidth="1"/>
    <col min="9214" max="9214" width="22.88671875" style="49" customWidth="1"/>
    <col min="9215" max="9215" width="20.6640625" style="49" customWidth="1"/>
    <col min="9216" max="9216" width="17.6640625" style="49" customWidth="1"/>
    <col min="9217" max="9225" width="14.6640625" style="49" customWidth="1"/>
    <col min="9226" max="9456" width="10.6640625" style="49"/>
    <col min="9457" max="9458" width="15.6640625" style="49" customWidth="1"/>
    <col min="9459" max="9461" width="14.6640625" style="49" customWidth="1"/>
    <col min="9462" max="9465" width="13.6640625" style="49" customWidth="1"/>
    <col min="9466" max="9469" width="15.6640625" style="49" customWidth="1"/>
    <col min="9470" max="9470" width="22.88671875" style="49" customWidth="1"/>
    <col min="9471" max="9471" width="20.6640625" style="49" customWidth="1"/>
    <col min="9472" max="9472" width="17.6640625" style="49" customWidth="1"/>
    <col min="9473" max="9481" width="14.6640625" style="49" customWidth="1"/>
    <col min="9482" max="9712" width="10.6640625" style="49"/>
    <col min="9713" max="9714" width="15.6640625" style="49" customWidth="1"/>
    <col min="9715" max="9717" width="14.6640625" style="49" customWidth="1"/>
    <col min="9718" max="9721" width="13.6640625" style="49" customWidth="1"/>
    <col min="9722" max="9725" width="15.6640625" style="49" customWidth="1"/>
    <col min="9726" max="9726" width="22.88671875" style="49" customWidth="1"/>
    <col min="9727" max="9727" width="20.6640625" style="49" customWidth="1"/>
    <col min="9728" max="9728" width="17.6640625" style="49" customWidth="1"/>
    <col min="9729" max="9737" width="14.6640625" style="49" customWidth="1"/>
    <col min="9738" max="9968" width="10.6640625" style="49"/>
    <col min="9969" max="9970" width="15.6640625" style="49" customWidth="1"/>
    <col min="9971" max="9973" width="14.6640625" style="49" customWidth="1"/>
    <col min="9974" max="9977" width="13.6640625" style="49" customWidth="1"/>
    <col min="9978" max="9981" width="15.6640625" style="49" customWidth="1"/>
    <col min="9982" max="9982" width="22.88671875" style="49" customWidth="1"/>
    <col min="9983" max="9983" width="20.6640625" style="49" customWidth="1"/>
    <col min="9984" max="9984" width="17.6640625" style="49" customWidth="1"/>
    <col min="9985" max="9993" width="14.6640625" style="49" customWidth="1"/>
    <col min="9994" max="10224" width="10.6640625" style="49"/>
    <col min="10225" max="10226" width="15.6640625" style="49" customWidth="1"/>
    <col min="10227" max="10229" width="14.6640625" style="49" customWidth="1"/>
    <col min="10230" max="10233" width="13.6640625" style="49" customWidth="1"/>
    <col min="10234" max="10237" width="15.6640625" style="49" customWidth="1"/>
    <col min="10238" max="10238" width="22.88671875" style="49" customWidth="1"/>
    <col min="10239" max="10239" width="20.6640625" style="49" customWidth="1"/>
    <col min="10240" max="10240" width="17.6640625" style="49" customWidth="1"/>
    <col min="10241" max="10249" width="14.6640625" style="49" customWidth="1"/>
    <col min="10250" max="10480" width="10.6640625" style="49"/>
    <col min="10481" max="10482" width="15.6640625" style="49" customWidth="1"/>
    <col min="10483" max="10485" width="14.6640625" style="49" customWidth="1"/>
    <col min="10486" max="10489" width="13.6640625" style="49" customWidth="1"/>
    <col min="10490" max="10493" width="15.6640625" style="49" customWidth="1"/>
    <col min="10494" max="10494" width="22.88671875" style="49" customWidth="1"/>
    <col min="10495" max="10495" width="20.6640625" style="49" customWidth="1"/>
    <col min="10496" max="10496" width="17.6640625" style="49" customWidth="1"/>
    <col min="10497" max="10505" width="14.6640625" style="49" customWidth="1"/>
    <col min="10506" max="10736" width="10.6640625" style="49"/>
    <col min="10737" max="10738" width="15.6640625" style="49" customWidth="1"/>
    <col min="10739" max="10741" width="14.6640625" style="49" customWidth="1"/>
    <col min="10742" max="10745" width="13.6640625" style="49" customWidth="1"/>
    <col min="10746" max="10749" width="15.6640625" style="49" customWidth="1"/>
    <col min="10750" max="10750" width="22.88671875" style="49" customWidth="1"/>
    <col min="10751" max="10751" width="20.6640625" style="49" customWidth="1"/>
    <col min="10752" max="10752" width="17.6640625" style="49" customWidth="1"/>
    <col min="10753" max="10761" width="14.6640625" style="49" customWidth="1"/>
    <col min="10762" max="10992" width="10.6640625" style="49"/>
    <col min="10993" max="10994" width="15.6640625" style="49" customWidth="1"/>
    <col min="10995" max="10997" width="14.6640625" style="49" customWidth="1"/>
    <col min="10998" max="11001" width="13.6640625" style="49" customWidth="1"/>
    <col min="11002" max="11005" width="15.6640625" style="49" customWidth="1"/>
    <col min="11006" max="11006" width="22.88671875" style="49" customWidth="1"/>
    <col min="11007" max="11007" width="20.6640625" style="49" customWidth="1"/>
    <col min="11008" max="11008" width="17.6640625" style="49" customWidth="1"/>
    <col min="11009" max="11017" width="14.6640625" style="49" customWidth="1"/>
    <col min="11018" max="11248" width="10.6640625" style="49"/>
    <col min="11249" max="11250" width="15.6640625" style="49" customWidth="1"/>
    <col min="11251" max="11253" width="14.6640625" style="49" customWidth="1"/>
    <col min="11254" max="11257" width="13.6640625" style="49" customWidth="1"/>
    <col min="11258" max="11261" width="15.6640625" style="49" customWidth="1"/>
    <col min="11262" max="11262" width="22.88671875" style="49" customWidth="1"/>
    <col min="11263" max="11263" width="20.6640625" style="49" customWidth="1"/>
    <col min="11264" max="11264" width="17.6640625" style="49" customWidth="1"/>
    <col min="11265" max="11273" width="14.6640625" style="49" customWidth="1"/>
    <col min="11274" max="11504" width="10.6640625" style="49"/>
    <col min="11505" max="11506" width="15.6640625" style="49" customWidth="1"/>
    <col min="11507" max="11509" width="14.6640625" style="49" customWidth="1"/>
    <col min="11510" max="11513" width="13.6640625" style="49" customWidth="1"/>
    <col min="11514" max="11517" width="15.6640625" style="49" customWidth="1"/>
    <col min="11518" max="11518" width="22.88671875" style="49" customWidth="1"/>
    <col min="11519" max="11519" width="20.6640625" style="49" customWidth="1"/>
    <col min="11520" max="11520" width="17.6640625" style="49" customWidth="1"/>
    <col min="11521" max="11529" width="14.6640625" style="49" customWidth="1"/>
    <col min="11530" max="11760" width="10.6640625" style="49"/>
    <col min="11761" max="11762" width="15.6640625" style="49" customWidth="1"/>
    <col min="11763" max="11765" width="14.6640625" style="49" customWidth="1"/>
    <col min="11766" max="11769" width="13.6640625" style="49" customWidth="1"/>
    <col min="11770" max="11773" width="15.6640625" style="49" customWidth="1"/>
    <col min="11774" max="11774" width="22.88671875" style="49" customWidth="1"/>
    <col min="11775" max="11775" width="20.6640625" style="49" customWidth="1"/>
    <col min="11776" max="11776" width="17.6640625" style="49" customWidth="1"/>
    <col min="11777" max="11785" width="14.6640625" style="49" customWidth="1"/>
    <col min="11786" max="12016" width="10.6640625" style="49"/>
    <col min="12017" max="12018" width="15.6640625" style="49" customWidth="1"/>
    <col min="12019" max="12021" width="14.6640625" style="49" customWidth="1"/>
    <col min="12022" max="12025" width="13.6640625" style="49" customWidth="1"/>
    <col min="12026" max="12029" width="15.6640625" style="49" customWidth="1"/>
    <col min="12030" max="12030" width="22.88671875" style="49" customWidth="1"/>
    <col min="12031" max="12031" width="20.6640625" style="49" customWidth="1"/>
    <col min="12032" max="12032" width="17.6640625" style="49" customWidth="1"/>
    <col min="12033" max="12041" width="14.6640625" style="49" customWidth="1"/>
    <col min="12042" max="12272" width="10.6640625" style="49"/>
    <col min="12273" max="12274" width="15.6640625" style="49" customWidth="1"/>
    <col min="12275" max="12277" width="14.6640625" style="49" customWidth="1"/>
    <col min="12278" max="12281" width="13.6640625" style="49" customWidth="1"/>
    <col min="12282" max="12285" width="15.6640625" style="49" customWidth="1"/>
    <col min="12286" max="12286" width="22.88671875" style="49" customWidth="1"/>
    <col min="12287" max="12287" width="20.6640625" style="49" customWidth="1"/>
    <col min="12288" max="12288" width="17.6640625" style="49" customWidth="1"/>
    <col min="12289" max="12297" width="14.6640625" style="49" customWidth="1"/>
    <col min="12298" max="12528" width="10.6640625" style="49"/>
    <col min="12529" max="12530" width="15.6640625" style="49" customWidth="1"/>
    <col min="12531" max="12533" width="14.6640625" style="49" customWidth="1"/>
    <col min="12534" max="12537" width="13.6640625" style="49" customWidth="1"/>
    <col min="12538" max="12541" width="15.6640625" style="49" customWidth="1"/>
    <col min="12542" max="12542" width="22.88671875" style="49" customWidth="1"/>
    <col min="12543" max="12543" width="20.6640625" style="49" customWidth="1"/>
    <col min="12544" max="12544" width="17.6640625" style="49" customWidth="1"/>
    <col min="12545" max="12553" width="14.6640625" style="49" customWidth="1"/>
    <col min="12554" max="12784" width="10.6640625" style="49"/>
    <col min="12785" max="12786" width="15.6640625" style="49" customWidth="1"/>
    <col min="12787" max="12789" width="14.6640625" style="49" customWidth="1"/>
    <col min="12790" max="12793" width="13.6640625" style="49" customWidth="1"/>
    <col min="12794" max="12797" width="15.6640625" style="49" customWidth="1"/>
    <col min="12798" max="12798" width="22.88671875" style="49" customWidth="1"/>
    <col min="12799" max="12799" width="20.6640625" style="49" customWidth="1"/>
    <col min="12800" max="12800" width="17.6640625" style="49" customWidth="1"/>
    <col min="12801" max="12809" width="14.6640625" style="49" customWidth="1"/>
    <col min="12810" max="13040" width="10.6640625" style="49"/>
    <col min="13041" max="13042" width="15.6640625" style="49" customWidth="1"/>
    <col min="13043" max="13045" width="14.6640625" style="49" customWidth="1"/>
    <col min="13046" max="13049" width="13.6640625" style="49" customWidth="1"/>
    <col min="13050" max="13053" width="15.6640625" style="49" customWidth="1"/>
    <col min="13054" max="13054" width="22.88671875" style="49" customWidth="1"/>
    <col min="13055" max="13055" width="20.6640625" style="49" customWidth="1"/>
    <col min="13056" max="13056" width="17.6640625" style="49" customWidth="1"/>
    <col min="13057" max="13065" width="14.6640625" style="49" customWidth="1"/>
    <col min="13066" max="13296" width="10.6640625" style="49"/>
    <col min="13297" max="13298" width="15.6640625" style="49" customWidth="1"/>
    <col min="13299" max="13301" width="14.6640625" style="49" customWidth="1"/>
    <col min="13302" max="13305" width="13.6640625" style="49" customWidth="1"/>
    <col min="13306" max="13309" width="15.6640625" style="49" customWidth="1"/>
    <col min="13310" max="13310" width="22.88671875" style="49" customWidth="1"/>
    <col min="13311" max="13311" width="20.6640625" style="49" customWidth="1"/>
    <col min="13312" max="13312" width="17.6640625" style="49" customWidth="1"/>
    <col min="13313" max="13321" width="14.6640625" style="49" customWidth="1"/>
    <col min="13322" max="13552" width="10.6640625" style="49"/>
    <col min="13553" max="13554" width="15.6640625" style="49" customWidth="1"/>
    <col min="13555" max="13557" width="14.6640625" style="49" customWidth="1"/>
    <col min="13558" max="13561" width="13.6640625" style="49" customWidth="1"/>
    <col min="13562" max="13565" width="15.6640625" style="49" customWidth="1"/>
    <col min="13566" max="13566" width="22.88671875" style="49" customWidth="1"/>
    <col min="13567" max="13567" width="20.6640625" style="49" customWidth="1"/>
    <col min="13568" max="13568" width="17.6640625" style="49" customWidth="1"/>
    <col min="13569" max="13577" width="14.6640625" style="49" customWidth="1"/>
    <col min="13578" max="13808" width="10.6640625" style="49"/>
    <col min="13809" max="13810" width="15.6640625" style="49" customWidth="1"/>
    <col min="13811" max="13813" width="14.6640625" style="49" customWidth="1"/>
    <col min="13814" max="13817" width="13.6640625" style="49" customWidth="1"/>
    <col min="13818" max="13821" width="15.6640625" style="49" customWidth="1"/>
    <col min="13822" max="13822" width="22.88671875" style="49" customWidth="1"/>
    <col min="13823" max="13823" width="20.6640625" style="49" customWidth="1"/>
    <col min="13824" max="13824" width="17.6640625" style="49" customWidth="1"/>
    <col min="13825" max="13833" width="14.6640625" style="49" customWidth="1"/>
    <col min="13834" max="14064" width="10.6640625" style="49"/>
    <col min="14065" max="14066" width="15.6640625" style="49" customWidth="1"/>
    <col min="14067" max="14069" width="14.6640625" style="49" customWidth="1"/>
    <col min="14070" max="14073" width="13.6640625" style="49" customWidth="1"/>
    <col min="14074" max="14077" width="15.6640625" style="49" customWidth="1"/>
    <col min="14078" max="14078" width="22.88671875" style="49" customWidth="1"/>
    <col min="14079" max="14079" width="20.6640625" style="49" customWidth="1"/>
    <col min="14080" max="14080" width="17.6640625" style="49" customWidth="1"/>
    <col min="14081" max="14089" width="14.6640625" style="49" customWidth="1"/>
    <col min="14090" max="14320" width="10.6640625" style="49"/>
    <col min="14321" max="14322" width="15.6640625" style="49" customWidth="1"/>
    <col min="14323" max="14325" width="14.6640625" style="49" customWidth="1"/>
    <col min="14326" max="14329" width="13.6640625" style="49" customWidth="1"/>
    <col min="14330" max="14333" width="15.6640625" style="49" customWidth="1"/>
    <col min="14334" max="14334" width="22.88671875" style="49" customWidth="1"/>
    <col min="14335" max="14335" width="20.6640625" style="49" customWidth="1"/>
    <col min="14336" max="14336" width="17.6640625" style="49" customWidth="1"/>
    <col min="14337" max="14345" width="14.6640625" style="49" customWidth="1"/>
    <col min="14346" max="14576" width="10.6640625" style="49"/>
    <col min="14577" max="14578" width="15.6640625" style="49" customWidth="1"/>
    <col min="14579" max="14581" width="14.6640625" style="49" customWidth="1"/>
    <col min="14582" max="14585" width="13.6640625" style="49" customWidth="1"/>
    <col min="14586" max="14589" width="15.6640625" style="49" customWidth="1"/>
    <col min="14590" max="14590" width="22.88671875" style="49" customWidth="1"/>
    <col min="14591" max="14591" width="20.6640625" style="49" customWidth="1"/>
    <col min="14592" max="14592" width="17.6640625" style="49" customWidth="1"/>
    <col min="14593" max="14601" width="14.6640625" style="49" customWidth="1"/>
    <col min="14602" max="14832" width="10.6640625" style="49"/>
    <col min="14833" max="14834" width="15.6640625" style="49" customWidth="1"/>
    <col min="14835" max="14837" width="14.6640625" style="49" customWidth="1"/>
    <col min="14838" max="14841" width="13.6640625" style="49" customWidth="1"/>
    <col min="14842" max="14845" width="15.6640625" style="49" customWidth="1"/>
    <col min="14846" max="14846" width="22.88671875" style="49" customWidth="1"/>
    <col min="14847" max="14847" width="20.6640625" style="49" customWidth="1"/>
    <col min="14848" max="14848" width="17.6640625" style="49" customWidth="1"/>
    <col min="14849" max="14857" width="14.6640625" style="49" customWidth="1"/>
    <col min="14858" max="15088" width="10.6640625" style="49"/>
    <col min="15089" max="15090" width="15.6640625" style="49" customWidth="1"/>
    <col min="15091" max="15093" width="14.6640625" style="49" customWidth="1"/>
    <col min="15094" max="15097" width="13.6640625" style="49" customWidth="1"/>
    <col min="15098" max="15101" width="15.6640625" style="49" customWidth="1"/>
    <col min="15102" max="15102" width="22.88671875" style="49" customWidth="1"/>
    <col min="15103" max="15103" width="20.6640625" style="49" customWidth="1"/>
    <col min="15104" max="15104" width="17.6640625" style="49" customWidth="1"/>
    <col min="15105" max="15113" width="14.6640625" style="49" customWidth="1"/>
    <col min="15114" max="15344" width="10.6640625" style="49"/>
    <col min="15345" max="15346" width="15.6640625" style="49" customWidth="1"/>
    <col min="15347" max="15349" width="14.6640625" style="49" customWidth="1"/>
    <col min="15350" max="15353" width="13.6640625" style="49" customWidth="1"/>
    <col min="15354" max="15357" width="15.6640625" style="49" customWidth="1"/>
    <col min="15358" max="15358" width="22.88671875" style="49" customWidth="1"/>
    <col min="15359" max="15359" width="20.6640625" style="49" customWidth="1"/>
    <col min="15360" max="15360" width="17.6640625" style="49" customWidth="1"/>
    <col min="15361" max="15369" width="14.6640625" style="49" customWidth="1"/>
    <col min="15370" max="15600" width="10.6640625" style="49"/>
    <col min="15601" max="15602" width="15.6640625" style="49" customWidth="1"/>
    <col min="15603" max="15605" width="14.6640625" style="49" customWidth="1"/>
    <col min="15606" max="15609" width="13.6640625" style="49" customWidth="1"/>
    <col min="15610" max="15613" width="15.6640625" style="49" customWidth="1"/>
    <col min="15614" max="15614" width="22.88671875" style="49" customWidth="1"/>
    <col min="15615" max="15615" width="20.6640625" style="49" customWidth="1"/>
    <col min="15616" max="15616" width="17.6640625" style="49" customWidth="1"/>
    <col min="15617" max="15625" width="14.6640625" style="49" customWidth="1"/>
    <col min="15626" max="15856" width="10.6640625" style="49"/>
    <col min="15857" max="15858" width="15.6640625" style="49" customWidth="1"/>
    <col min="15859" max="15861" width="14.6640625" style="49" customWidth="1"/>
    <col min="15862" max="15865" width="13.6640625" style="49" customWidth="1"/>
    <col min="15866" max="15869" width="15.6640625" style="49" customWidth="1"/>
    <col min="15870" max="15870" width="22.88671875" style="49" customWidth="1"/>
    <col min="15871" max="15871" width="20.6640625" style="49" customWidth="1"/>
    <col min="15872" max="15872" width="17.6640625" style="49" customWidth="1"/>
    <col min="15873" max="15881" width="14.6640625" style="49" customWidth="1"/>
    <col min="15882" max="16112" width="10.6640625" style="49"/>
    <col min="16113" max="16114" width="15.6640625" style="49" customWidth="1"/>
    <col min="16115" max="16117" width="14.6640625" style="49" customWidth="1"/>
    <col min="16118" max="16121" width="13.6640625" style="49" customWidth="1"/>
    <col min="16122" max="16125" width="15.6640625" style="49" customWidth="1"/>
    <col min="16126" max="16126" width="22.88671875" style="49" customWidth="1"/>
    <col min="16127" max="16127" width="20.6640625" style="49" customWidth="1"/>
    <col min="16128" max="16128" width="17.6640625" style="49" customWidth="1"/>
    <col min="16129" max="16137" width="14.6640625" style="49" customWidth="1"/>
    <col min="16138" max="16384" width="10.6640625" style="49"/>
  </cols>
  <sheetData>
    <row r="1" spans="1:27" ht="25.5" customHeight="1" x14ac:dyDescent="0.3">
      <c r="AA1" s="38" t="s">
        <v>65</v>
      </c>
    </row>
    <row r="2" spans="1:27" s="12" customFormat="1" ht="18.75" customHeight="1" x14ac:dyDescent="0.35">
      <c r="E2" s="18"/>
      <c r="Q2" s="16"/>
      <c r="R2" s="16"/>
      <c r="AA2" s="15" t="s">
        <v>7</v>
      </c>
    </row>
    <row r="3" spans="1:27" s="12" customFormat="1" ht="18.75" customHeight="1" x14ac:dyDescent="0.35">
      <c r="E3" s="18"/>
      <c r="Q3" s="16"/>
      <c r="R3" s="16"/>
      <c r="AA3" s="15" t="s">
        <v>64</v>
      </c>
    </row>
    <row r="4" spans="1:27" s="12" customFormat="1" x14ac:dyDescent="0.25">
      <c r="E4" s="17"/>
      <c r="Q4" s="16"/>
      <c r="R4" s="16"/>
    </row>
    <row r="5" spans="1:27" s="12" customFormat="1" x14ac:dyDescent="0.25">
      <c r="A5" s="401" t="str">
        <f>'1. паспорт местоположение'!A5:C5</f>
        <v>Год раскрытия информации: 2023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2" customFormat="1" x14ac:dyDescent="0.25">
      <c r="A6" s="115"/>
      <c r="B6" s="115"/>
      <c r="C6" s="115"/>
      <c r="D6" s="115"/>
      <c r="E6" s="115"/>
      <c r="F6" s="115"/>
      <c r="G6" s="115"/>
      <c r="H6" s="115"/>
      <c r="I6" s="115"/>
      <c r="J6" s="115"/>
      <c r="K6" s="115"/>
      <c r="L6" s="115"/>
      <c r="M6" s="115"/>
      <c r="N6" s="115"/>
      <c r="O6" s="115"/>
      <c r="P6" s="115"/>
      <c r="Q6" s="115"/>
      <c r="R6" s="115"/>
      <c r="S6" s="115"/>
      <c r="T6" s="115"/>
    </row>
    <row r="7" spans="1:27" s="12" customFormat="1" ht="17.399999999999999" x14ac:dyDescent="0.25">
      <c r="E7" s="405" t="s">
        <v>6</v>
      </c>
      <c r="F7" s="405"/>
      <c r="G7" s="405"/>
      <c r="H7" s="405"/>
      <c r="I7" s="405"/>
      <c r="J7" s="405"/>
      <c r="K7" s="405"/>
      <c r="L7" s="405"/>
      <c r="M7" s="405"/>
      <c r="N7" s="405"/>
      <c r="O7" s="405"/>
      <c r="P7" s="405"/>
      <c r="Q7" s="405"/>
      <c r="R7" s="405"/>
      <c r="S7" s="405"/>
      <c r="T7" s="405"/>
      <c r="U7" s="405"/>
      <c r="V7" s="405"/>
      <c r="W7" s="405"/>
      <c r="X7" s="405"/>
      <c r="Y7" s="405"/>
    </row>
    <row r="8" spans="1:27" s="12" customFormat="1" ht="17.399999999999999"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408" t="str">
        <f>'1. паспорт местоположение'!A9</f>
        <v>Акционерное общество "Россети Янтарь"</v>
      </c>
      <c r="F9" s="408"/>
      <c r="G9" s="408"/>
      <c r="H9" s="408"/>
      <c r="I9" s="408"/>
      <c r="J9" s="408"/>
      <c r="K9" s="408"/>
      <c r="L9" s="408"/>
      <c r="M9" s="408"/>
      <c r="N9" s="408"/>
      <c r="O9" s="408"/>
      <c r="P9" s="408"/>
      <c r="Q9" s="408"/>
      <c r="R9" s="408"/>
      <c r="S9" s="408"/>
      <c r="T9" s="408"/>
      <c r="U9" s="408"/>
      <c r="V9" s="408"/>
      <c r="W9" s="408"/>
      <c r="X9" s="408"/>
      <c r="Y9" s="408"/>
    </row>
    <row r="10" spans="1:27" s="12" customFormat="1" ht="18.75" customHeight="1" x14ac:dyDescent="0.25">
      <c r="E10" s="402" t="s">
        <v>5</v>
      </c>
      <c r="F10" s="402"/>
      <c r="G10" s="402"/>
      <c r="H10" s="402"/>
      <c r="I10" s="402"/>
      <c r="J10" s="402"/>
      <c r="K10" s="402"/>
      <c r="L10" s="402"/>
      <c r="M10" s="402"/>
      <c r="N10" s="402"/>
      <c r="O10" s="402"/>
      <c r="P10" s="402"/>
      <c r="Q10" s="402"/>
      <c r="R10" s="402"/>
      <c r="S10" s="402"/>
      <c r="T10" s="402"/>
      <c r="U10" s="402"/>
      <c r="V10" s="402"/>
      <c r="W10" s="402"/>
      <c r="X10" s="402"/>
      <c r="Y10" s="402"/>
    </row>
    <row r="11" spans="1:27" s="12" customFormat="1" ht="17.399999999999999"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408" t="str">
        <f>'1. паспорт местоположение'!A12</f>
        <v>M_22-0200</v>
      </c>
      <c r="F12" s="408"/>
      <c r="G12" s="408"/>
      <c r="H12" s="408"/>
      <c r="I12" s="408"/>
      <c r="J12" s="408"/>
      <c r="K12" s="408"/>
      <c r="L12" s="408"/>
      <c r="M12" s="408"/>
      <c r="N12" s="408"/>
      <c r="O12" s="408"/>
      <c r="P12" s="408"/>
      <c r="Q12" s="408"/>
      <c r="R12" s="408"/>
      <c r="S12" s="408"/>
      <c r="T12" s="408"/>
      <c r="U12" s="408"/>
      <c r="V12" s="408"/>
      <c r="W12" s="408"/>
      <c r="X12" s="408"/>
      <c r="Y12" s="408"/>
    </row>
    <row r="13" spans="1:27" s="12" customFormat="1" ht="18.75" customHeight="1" x14ac:dyDescent="0.25">
      <c r="E13" s="402" t="s">
        <v>4</v>
      </c>
      <c r="F13" s="402"/>
      <c r="G13" s="402"/>
      <c r="H13" s="402"/>
      <c r="I13" s="402"/>
      <c r="J13" s="402"/>
      <c r="K13" s="402"/>
      <c r="L13" s="402"/>
      <c r="M13" s="402"/>
      <c r="N13" s="402"/>
      <c r="O13" s="402"/>
      <c r="P13" s="402"/>
      <c r="Q13" s="402"/>
      <c r="R13" s="402"/>
      <c r="S13" s="402"/>
      <c r="T13" s="402"/>
      <c r="U13" s="402"/>
      <c r="V13" s="402"/>
      <c r="W13" s="402"/>
      <c r="X13" s="402"/>
      <c r="Y13" s="402"/>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72" customHeight="1" x14ac:dyDescent="0.25">
      <c r="E15" s="413" t="str">
        <f>'1. паспорт местоположение'!A15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5">
      <c r="E16" s="402" t="s">
        <v>3</v>
      </c>
      <c r="F16" s="402"/>
      <c r="G16" s="402"/>
      <c r="H16" s="402"/>
      <c r="I16" s="402"/>
      <c r="J16" s="402"/>
      <c r="K16" s="402"/>
      <c r="L16" s="402"/>
      <c r="M16" s="402"/>
      <c r="N16" s="402"/>
      <c r="O16" s="402"/>
      <c r="P16" s="402"/>
      <c r="Q16" s="402"/>
      <c r="R16" s="402"/>
      <c r="S16" s="402"/>
      <c r="T16" s="402"/>
      <c r="U16" s="402"/>
      <c r="V16" s="402"/>
      <c r="W16" s="402"/>
      <c r="X16" s="402"/>
      <c r="Y16" s="402"/>
    </row>
    <row r="17" spans="1:28" s="3" customFormat="1" ht="15" customHeight="1" x14ac:dyDescent="0.25">
      <c r="E17" s="4"/>
      <c r="F17" s="4"/>
      <c r="G17" s="4"/>
      <c r="H17" s="4"/>
      <c r="I17" s="4"/>
      <c r="J17" s="4"/>
      <c r="K17" s="4"/>
      <c r="L17" s="4"/>
      <c r="M17" s="4"/>
      <c r="N17" s="4"/>
      <c r="O17" s="4"/>
      <c r="P17" s="4"/>
      <c r="Q17" s="4"/>
      <c r="R17" s="4"/>
      <c r="S17" s="4"/>
      <c r="T17" s="4"/>
      <c r="U17" s="4"/>
      <c r="V17" s="4"/>
      <c r="W17" s="4"/>
    </row>
    <row r="18" spans="1:28" s="3" customFormat="1" ht="15" customHeight="1" x14ac:dyDescent="0.25">
      <c r="E18" s="404"/>
      <c r="F18" s="404"/>
      <c r="G18" s="404"/>
      <c r="H18" s="404"/>
      <c r="I18" s="404"/>
      <c r="J18" s="404"/>
      <c r="K18" s="404"/>
      <c r="L18" s="404"/>
      <c r="M18" s="404"/>
      <c r="N18" s="404"/>
      <c r="O18" s="404"/>
      <c r="P18" s="404"/>
      <c r="Q18" s="404"/>
      <c r="R18" s="404"/>
      <c r="S18" s="404"/>
      <c r="T18" s="404"/>
      <c r="U18" s="404"/>
      <c r="V18" s="404"/>
      <c r="W18" s="404"/>
      <c r="X18" s="404"/>
      <c r="Y18" s="404"/>
    </row>
    <row r="19" spans="1:28" ht="25.5" customHeight="1" x14ac:dyDescent="0.3">
      <c r="A19" s="404" t="s">
        <v>388</v>
      </c>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row>
    <row r="20" spans="1:28" s="57" customFormat="1" ht="21" customHeight="1" x14ac:dyDescent="0.3"/>
    <row r="21" spans="1:28" ht="15.75" customHeight="1" x14ac:dyDescent="0.3">
      <c r="A21" s="431" t="s">
        <v>2</v>
      </c>
      <c r="B21" s="434" t="s">
        <v>395</v>
      </c>
      <c r="C21" s="435"/>
      <c r="D21" s="434" t="s">
        <v>397</v>
      </c>
      <c r="E21" s="435"/>
      <c r="F21" s="427" t="s">
        <v>87</v>
      </c>
      <c r="G21" s="429"/>
      <c r="H21" s="429"/>
      <c r="I21" s="428"/>
      <c r="J21" s="431" t="s">
        <v>398</v>
      </c>
      <c r="K21" s="434" t="s">
        <v>399</v>
      </c>
      <c r="L21" s="435"/>
      <c r="M21" s="434" t="s">
        <v>400</v>
      </c>
      <c r="N21" s="435"/>
      <c r="O21" s="434" t="s">
        <v>387</v>
      </c>
      <c r="P21" s="435"/>
      <c r="Q21" s="434" t="s">
        <v>120</v>
      </c>
      <c r="R21" s="435"/>
      <c r="S21" s="431" t="s">
        <v>119</v>
      </c>
      <c r="T21" s="431" t="s">
        <v>401</v>
      </c>
      <c r="U21" s="431" t="s">
        <v>396</v>
      </c>
      <c r="V21" s="434" t="s">
        <v>118</v>
      </c>
      <c r="W21" s="435"/>
      <c r="X21" s="427" t="s">
        <v>110</v>
      </c>
      <c r="Y21" s="429"/>
      <c r="Z21" s="427" t="s">
        <v>109</v>
      </c>
      <c r="AA21" s="429"/>
    </row>
    <row r="22" spans="1:28" ht="216" customHeight="1" x14ac:dyDescent="0.3">
      <c r="A22" s="432"/>
      <c r="B22" s="436"/>
      <c r="C22" s="437"/>
      <c r="D22" s="436"/>
      <c r="E22" s="437"/>
      <c r="F22" s="427" t="s">
        <v>117</v>
      </c>
      <c r="G22" s="428"/>
      <c r="H22" s="427" t="s">
        <v>116</v>
      </c>
      <c r="I22" s="428"/>
      <c r="J22" s="433"/>
      <c r="K22" s="436"/>
      <c r="L22" s="437"/>
      <c r="M22" s="436"/>
      <c r="N22" s="437"/>
      <c r="O22" s="436"/>
      <c r="P22" s="437"/>
      <c r="Q22" s="436"/>
      <c r="R22" s="437"/>
      <c r="S22" s="433"/>
      <c r="T22" s="433"/>
      <c r="U22" s="433"/>
      <c r="V22" s="436"/>
      <c r="W22" s="437"/>
      <c r="X22" s="83" t="s">
        <v>108</v>
      </c>
      <c r="Y22" s="83" t="s">
        <v>385</v>
      </c>
      <c r="Z22" s="83" t="s">
        <v>107</v>
      </c>
      <c r="AA22" s="83" t="s">
        <v>106</v>
      </c>
    </row>
    <row r="23" spans="1:28" ht="60" customHeight="1" x14ac:dyDescent="0.3">
      <c r="A23" s="433"/>
      <c r="B23" s="110" t="s">
        <v>104</v>
      </c>
      <c r="C23" s="110"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8" x14ac:dyDescent="0.3">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8" s="382" customFormat="1" ht="46.8" x14ac:dyDescent="0.3">
      <c r="A25" s="438">
        <v>1</v>
      </c>
      <c r="B25" s="440" t="s">
        <v>616</v>
      </c>
      <c r="C25" s="440" t="s">
        <v>616</v>
      </c>
      <c r="D25" s="377" t="s">
        <v>295</v>
      </c>
      <c r="E25" s="373" t="s">
        <v>617</v>
      </c>
      <c r="F25" s="373" t="s">
        <v>295</v>
      </c>
      <c r="G25" s="377">
        <v>15</v>
      </c>
      <c r="H25" s="377" t="s">
        <v>295</v>
      </c>
      <c r="I25" s="377">
        <v>15</v>
      </c>
      <c r="J25" s="377" t="s">
        <v>295</v>
      </c>
      <c r="K25" s="378" t="s">
        <v>295</v>
      </c>
      <c r="L25" s="379" t="s">
        <v>61</v>
      </c>
      <c r="M25" s="379" t="s">
        <v>295</v>
      </c>
      <c r="N25" s="380">
        <v>70</v>
      </c>
      <c r="O25" s="380" t="s">
        <v>295</v>
      </c>
      <c r="P25" s="380" t="s">
        <v>509</v>
      </c>
      <c r="Q25" s="380" t="s">
        <v>295</v>
      </c>
      <c r="R25" s="381">
        <v>6.0000000000000001E-3</v>
      </c>
      <c r="S25" s="378" t="s">
        <v>295</v>
      </c>
      <c r="T25" s="378" t="s">
        <v>295</v>
      </c>
      <c r="U25" s="378" t="s">
        <v>295</v>
      </c>
      <c r="V25" s="378" t="s">
        <v>295</v>
      </c>
      <c r="W25" s="373" t="s">
        <v>523</v>
      </c>
      <c r="X25" s="377" t="s">
        <v>295</v>
      </c>
      <c r="Y25" s="377" t="s">
        <v>295</v>
      </c>
      <c r="Z25" s="377" t="s">
        <v>295</v>
      </c>
      <c r="AA25" s="377" t="s">
        <v>295</v>
      </c>
      <c r="AB25" s="382" t="s">
        <v>607</v>
      </c>
    </row>
    <row r="26" spans="1:28" s="382" customFormat="1" x14ac:dyDescent="0.3">
      <c r="A26" s="439"/>
      <c r="B26" s="441"/>
      <c r="C26" s="441"/>
      <c r="D26" s="383" t="s">
        <v>295</v>
      </c>
      <c r="E26" s="384" t="s">
        <v>618</v>
      </c>
      <c r="F26" s="384" t="s">
        <v>295</v>
      </c>
      <c r="G26" s="383">
        <v>15</v>
      </c>
      <c r="H26" s="383" t="s">
        <v>295</v>
      </c>
      <c r="I26" s="383">
        <v>15</v>
      </c>
      <c r="J26" s="383" t="s">
        <v>295</v>
      </c>
      <c r="K26" s="385" t="s">
        <v>295</v>
      </c>
      <c r="L26" s="386" t="s">
        <v>61</v>
      </c>
      <c r="M26" s="386" t="s">
        <v>295</v>
      </c>
      <c r="N26" s="387">
        <v>70</v>
      </c>
      <c r="O26" s="387" t="s">
        <v>295</v>
      </c>
      <c r="P26" s="387" t="s">
        <v>511</v>
      </c>
      <c r="Q26" s="387" t="s">
        <v>295</v>
      </c>
      <c r="R26" s="388">
        <v>5.1999999999999998E-2</v>
      </c>
      <c r="S26" s="385" t="s">
        <v>295</v>
      </c>
      <c r="T26" s="385" t="s">
        <v>295</v>
      </c>
      <c r="U26" s="385" t="s">
        <v>295</v>
      </c>
      <c r="V26" s="385" t="s">
        <v>295</v>
      </c>
      <c r="W26" s="387" t="s">
        <v>580</v>
      </c>
      <c r="X26" s="383" t="s">
        <v>295</v>
      </c>
      <c r="Y26" s="383" t="s">
        <v>295</v>
      </c>
      <c r="Z26" s="383" t="s">
        <v>295</v>
      </c>
      <c r="AA26" s="383" t="s">
        <v>295</v>
      </c>
      <c r="AB26" s="382" t="s">
        <v>607</v>
      </c>
    </row>
    <row r="27" spans="1:28" s="382" customFormat="1" ht="31.2" x14ac:dyDescent="0.3">
      <c r="A27" s="383">
        <f>A25+1</f>
        <v>2</v>
      </c>
      <c r="B27" s="384" t="s">
        <v>619</v>
      </c>
      <c r="C27" s="384" t="s">
        <v>619</v>
      </c>
      <c r="D27" s="383" t="s">
        <v>295</v>
      </c>
      <c r="E27" s="384" t="s">
        <v>620</v>
      </c>
      <c r="F27" s="384" t="s">
        <v>295</v>
      </c>
      <c r="G27" s="383">
        <v>15</v>
      </c>
      <c r="H27" s="383" t="s">
        <v>295</v>
      </c>
      <c r="I27" s="383">
        <v>15</v>
      </c>
      <c r="J27" s="383" t="s">
        <v>295</v>
      </c>
      <c r="K27" s="385" t="s">
        <v>295</v>
      </c>
      <c r="L27" s="386" t="s">
        <v>61</v>
      </c>
      <c r="M27" s="386" t="s">
        <v>295</v>
      </c>
      <c r="N27" s="387">
        <v>70</v>
      </c>
      <c r="O27" s="387" t="s">
        <v>295</v>
      </c>
      <c r="P27" s="387" t="s">
        <v>509</v>
      </c>
      <c r="Q27" s="387" t="s">
        <v>295</v>
      </c>
      <c r="R27" s="388">
        <v>0.01</v>
      </c>
      <c r="S27" s="385" t="s">
        <v>295</v>
      </c>
      <c r="T27" s="385" t="s">
        <v>295</v>
      </c>
      <c r="U27" s="385" t="s">
        <v>295</v>
      </c>
      <c r="V27" s="385" t="s">
        <v>295</v>
      </c>
      <c r="W27" s="384" t="s">
        <v>523</v>
      </c>
      <c r="X27" s="383" t="s">
        <v>295</v>
      </c>
      <c r="Y27" s="383" t="s">
        <v>295</v>
      </c>
      <c r="Z27" s="383" t="s">
        <v>295</v>
      </c>
      <c r="AA27" s="383" t="s">
        <v>295</v>
      </c>
      <c r="AB27" s="382" t="s">
        <v>609</v>
      </c>
    </row>
    <row r="28" spans="1:28" s="382" customFormat="1" x14ac:dyDescent="0.3">
      <c r="A28" s="438">
        <f t="shared" ref="A28" si="0">A27+1</f>
        <v>3</v>
      </c>
      <c r="B28" s="440" t="s">
        <v>616</v>
      </c>
      <c r="C28" s="440" t="s">
        <v>616</v>
      </c>
      <c r="D28" s="383" t="s">
        <v>295</v>
      </c>
      <c r="E28" s="384" t="s">
        <v>621</v>
      </c>
      <c r="F28" s="384" t="s">
        <v>295</v>
      </c>
      <c r="G28" s="383">
        <v>15</v>
      </c>
      <c r="H28" s="383" t="s">
        <v>295</v>
      </c>
      <c r="I28" s="383">
        <v>15</v>
      </c>
      <c r="J28" s="383" t="s">
        <v>295</v>
      </c>
      <c r="K28" s="385" t="s">
        <v>295</v>
      </c>
      <c r="L28" s="386" t="s">
        <v>61</v>
      </c>
      <c r="M28" s="386" t="s">
        <v>295</v>
      </c>
      <c r="N28" s="387">
        <v>120</v>
      </c>
      <c r="O28" s="387" t="s">
        <v>295</v>
      </c>
      <c r="P28" s="387" t="s">
        <v>511</v>
      </c>
      <c r="Q28" s="387" t="s">
        <v>295</v>
      </c>
      <c r="R28" s="388">
        <v>1.1359999999999999</v>
      </c>
      <c r="S28" s="385" t="s">
        <v>295</v>
      </c>
      <c r="T28" s="385" t="s">
        <v>295</v>
      </c>
      <c r="U28" s="385" t="s">
        <v>295</v>
      </c>
      <c r="V28" s="385" t="s">
        <v>295</v>
      </c>
      <c r="W28" s="387" t="s">
        <v>580</v>
      </c>
      <c r="X28" s="383"/>
      <c r="Y28" s="383"/>
      <c r="Z28" s="383"/>
      <c r="AA28" s="383" t="s">
        <v>295</v>
      </c>
      <c r="AB28" s="382" t="s">
        <v>622</v>
      </c>
    </row>
    <row r="29" spans="1:28" s="382" customFormat="1" x14ac:dyDescent="0.3">
      <c r="A29" s="439"/>
      <c r="B29" s="441"/>
      <c r="C29" s="441"/>
      <c r="D29" s="383" t="s">
        <v>295</v>
      </c>
      <c r="E29" s="384" t="s">
        <v>623</v>
      </c>
      <c r="F29" s="384" t="s">
        <v>295</v>
      </c>
      <c r="G29" s="383">
        <v>15</v>
      </c>
      <c r="H29" s="383" t="s">
        <v>295</v>
      </c>
      <c r="I29" s="383">
        <v>15</v>
      </c>
      <c r="J29" s="383" t="s">
        <v>295</v>
      </c>
      <c r="K29" s="385" t="s">
        <v>295</v>
      </c>
      <c r="L29" s="386" t="s">
        <v>61</v>
      </c>
      <c r="M29" s="386" t="s">
        <v>295</v>
      </c>
      <c r="N29" s="387">
        <v>70</v>
      </c>
      <c r="O29" s="387" t="s">
        <v>295</v>
      </c>
      <c r="P29" s="387" t="s">
        <v>509</v>
      </c>
      <c r="Q29" s="387" t="s">
        <v>295</v>
      </c>
      <c r="R29" s="388">
        <v>4.0000000000000001E-3</v>
      </c>
      <c r="S29" s="385" t="s">
        <v>295</v>
      </c>
      <c r="T29" s="385" t="s">
        <v>295</v>
      </c>
      <c r="U29" s="385" t="s">
        <v>295</v>
      </c>
      <c r="V29" s="385" t="s">
        <v>295</v>
      </c>
      <c r="W29" s="384" t="s">
        <v>523</v>
      </c>
      <c r="X29" s="383"/>
      <c r="Y29" s="383"/>
      <c r="Z29" s="383"/>
      <c r="AA29" s="383" t="s">
        <v>295</v>
      </c>
      <c r="AB29" s="382" t="s">
        <v>622</v>
      </c>
    </row>
    <row r="30" spans="1:28" s="382" customFormat="1" x14ac:dyDescent="0.3">
      <c r="A30" s="438">
        <f t="shared" ref="A30" si="1">A28+1</f>
        <v>4</v>
      </c>
      <c r="B30" s="440" t="s">
        <v>295</v>
      </c>
      <c r="C30" s="440" t="s">
        <v>531</v>
      </c>
      <c r="D30" s="383" t="s">
        <v>295</v>
      </c>
      <c r="E30" s="384" t="s">
        <v>624</v>
      </c>
      <c r="F30" s="384" t="s">
        <v>295</v>
      </c>
      <c r="G30" s="383">
        <v>15</v>
      </c>
      <c r="H30" s="383" t="s">
        <v>295</v>
      </c>
      <c r="I30" s="383">
        <v>15</v>
      </c>
      <c r="J30" s="383" t="s">
        <v>295</v>
      </c>
      <c r="K30" s="385" t="s">
        <v>295</v>
      </c>
      <c r="L30" s="386" t="s">
        <v>61</v>
      </c>
      <c r="M30" s="386" t="s">
        <v>295</v>
      </c>
      <c r="N30" s="387">
        <v>120</v>
      </c>
      <c r="O30" s="387" t="s">
        <v>295</v>
      </c>
      <c r="P30" s="387" t="s">
        <v>511</v>
      </c>
      <c r="Q30" s="387" t="s">
        <v>295</v>
      </c>
      <c r="R30" s="388">
        <v>0.29899999999999999</v>
      </c>
      <c r="S30" s="385" t="s">
        <v>295</v>
      </c>
      <c r="T30" s="385" t="s">
        <v>295</v>
      </c>
      <c r="U30" s="385" t="s">
        <v>295</v>
      </c>
      <c r="V30" s="385" t="s">
        <v>295</v>
      </c>
      <c r="W30" s="387" t="s">
        <v>580</v>
      </c>
      <c r="X30" s="383"/>
      <c r="Y30" s="383"/>
      <c r="Z30" s="383"/>
      <c r="AA30" s="383" t="s">
        <v>295</v>
      </c>
      <c r="AB30" s="382" t="s">
        <v>613</v>
      </c>
    </row>
    <row r="31" spans="1:28" s="382" customFormat="1" x14ac:dyDescent="0.3">
      <c r="A31" s="439"/>
      <c r="B31" s="441"/>
      <c r="C31" s="441"/>
      <c r="D31" s="383" t="s">
        <v>295</v>
      </c>
      <c r="E31" s="384" t="s">
        <v>623</v>
      </c>
      <c r="F31" s="384" t="s">
        <v>295</v>
      </c>
      <c r="G31" s="383">
        <v>15</v>
      </c>
      <c r="H31" s="383" t="s">
        <v>295</v>
      </c>
      <c r="I31" s="383">
        <v>15</v>
      </c>
      <c r="J31" s="383" t="s">
        <v>295</v>
      </c>
      <c r="K31" s="385" t="s">
        <v>295</v>
      </c>
      <c r="L31" s="386" t="s">
        <v>61</v>
      </c>
      <c r="M31" s="386" t="s">
        <v>295</v>
      </c>
      <c r="N31" s="387">
        <v>70</v>
      </c>
      <c r="O31" s="387" t="s">
        <v>295</v>
      </c>
      <c r="P31" s="387" t="s">
        <v>509</v>
      </c>
      <c r="Q31" s="387" t="s">
        <v>295</v>
      </c>
      <c r="R31" s="388">
        <v>0.253</v>
      </c>
      <c r="S31" s="385" t="s">
        <v>295</v>
      </c>
      <c r="T31" s="385" t="s">
        <v>295</v>
      </c>
      <c r="U31" s="385" t="s">
        <v>295</v>
      </c>
      <c r="V31" s="385" t="s">
        <v>295</v>
      </c>
      <c r="W31" s="384" t="s">
        <v>523</v>
      </c>
      <c r="X31" s="383" t="s">
        <v>295</v>
      </c>
      <c r="Y31" s="383" t="s">
        <v>295</v>
      </c>
      <c r="Z31" s="383" t="s">
        <v>295</v>
      </c>
      <c r="AA31" s="383" t="s">
        <v>295</v>
      </c>
      <c r="AB31" s="382" t="s">
        <v>613</v>
      </c>
    </row>
    <row r="32" spans="1:28" s="382" customFormat="1" x14ac:dyDescent="0.3">
      <c r="A32" s="383">
        <f>A30+1</f>
        <v>5</v>
      </c>
      <c r="B32" s="383" t="s">
        <v>295</v>
      </c>
      <c r="C32" s="384" t="s">
        <v>532</v>
      </c>
      <c r="D32" s="383" t="s">
        <v>295</v>
      </c>
      <c r="E32" s="384" t="s">
        <v>625</v>
      </c>
      <c r="F32" s="384" t="s">
        <v>295</v>
      </c>
      <c r="G32" s="383">
        <v>15</v>
      </c>
      <c r="H32" s="383" t="s">
        <v>295</v>
      </c>
      <c r="I32" s="383">
        <v>15</v>
      </c>
      <c r="J32" s="383" t="s">
        <v>295</v>
      </c>
      <c r="K32" s="385" t="s">
        <v>295</v>
      </c>
      <c r="L32" s="386" t="s">
        <v>61</v>
      </c>
      <c r="M32" s="386" t="s">
        <v>295</v>
      </c>
      <c r="N32" s="387">
        <v>70</v>
      </c>
      <c r="O32" s="387" t="s">
        <v>295</v>
      </c>
      <c r="P32" s="387" t="s">
        <v>509</v>
      </c>
      <c r="Q32" s="387" t="s">
        <v>295</v>
      </c>
      <c r="R32" s="388">
        <v>6.0000000000000001E-3</v>
      </c>
      <c r="S32" s="385" t="s">
        <v>295</v>
      </c>
      <c r="T32" s="385" t="s">
        <v>295</v>
      </c>
      <c r="U32" s="385" t="s">
        <v>295</v>
      </c>
      <c r="V32" s="385" t="s">
        <v>295</v>
      </c>
      <c r="W32" s="384" t="s">
        <v>523</v>
      </c>
      <c r="X32" s="383"/>
      <c r="Y32" s="383"/>
      <c r="Z32" s="383"/>
      <c r="AA32" s="383" t="s">
        <v>295</v>
      </c>
      <c r="AB32" s="382" t="s">
        <v>615</v>
      </c>
    </row>
    <row r="33" spans="1:28" s="382" customFormat="1" x14ac:dyDescent="0.3">
      <c r="A33" s="438">
        <f t="shared" ref="A33:A46" si="2">A32+1</f>
        <v>6</v>
      </c>
      <c r="B33" s="440" t="s">
        <v>626</v>
      </c>
      <c r="C33" s="440" t="s">
        <v>627</v>
      </c>
      <c r="D33" s="383" t="s">
        <v>295</v>
      </c>
      <c r="E33" s="384" t="s">
        <v>628</v>
      </c>
      <c r="F33" s="384" t="s">
        <v>295</v>
      </c>
      <c r="G33" s="383">
        <v>15</v>
      </c>
      <c r="H33" s="383" t="s">
        <v>295</v>
      </c>
      <c r="I33" s="383">
        <v>15</v>
      </c>
      <c r="J33" s="383" t="s">
        <v>295</v>
      </c>
      <c r="K33" s="385" t="s">
        <v>295</v>
      </c>
      <c r="L33" s="386" t="s">
        <v>61</v>
      </c>
      <c r="M33" s="386" t="s">
        <v>295</v>
      </c>
      <c r="N33" s="387">
        <v>70</v>
      </c>
      <c r="O33" s="387" t="s">
        <v>295</v>
      </c>
      <c r="P33" s="387" t="s">
        <v>509</v>
      </c>
      <c r="Q33" s="387" t="s">
        <v>295</v>
      </c>
      <c r="R33" s="388">
        <v>8.9999999999999993E-3</v>
      </c>
      <c r="S33" s="385" t="s">
        <v>295</v>
      </c>
      <c r="T33" s="385" t="s">
        <v>295</v>
      </c>
      <c r="U33" s="385" t="s">
        <v>295</v>
      </c>
      <c r="V33" s="385" t="s">
        <v>295</v>
      </c>
      <c r="W33" s="387" t="s">
        <v>523</v>
      </c>
      <c r="X33" s="383"/>
      <c r="Y33" s="383"/>
      <c r="Z33" s="383"/>
      <c r="AA33" s="383" t="s">
        <v>295</v>
      </c>
      <c r="AB33" s="382" t="s">
        <v>611</v>
      </c>
    </row>
    <row r="34" spans="1:28" s="382" customFormat="1" x14ac:dyDescent="0.3">
      <c r="A34" s="439"/>
      <c r="B34" s="441"/>
      <c r="C34" s="441"/>
      <c r="D34" s="383" t="s">
        <v>295</v>
      </c>
      <c r="E34" s="384" t="s">
        <v>629</v>
      </c>
      <c r="F34" s="384" t="s">
        <v>295</v>
      </c>
      <c r="G34" s="383">
        <v>15</v>
      </c>
      <c r="H34" s="383" t="s">
        <v>295</v>
      </c>
      <c r="I34" s="383">
        <v>15</v>
      </c>
      <c r="J34" s="383" t="s">
        <v>295</v>
      </c>
      <c r="K34" s="385" t="s">
        <v>295</v>
      </c>
      <c r="L34" s="386" t="s">
        <v>61</v>
      </c>
      <c r="M34" s="386" t="s">
        <v>295</v>
      </c>
      <c r="N34" s="387">
        <v>120</v>
      </c>
      <c r="O34" s="387" t="s">
        <v>295</v>
      </c>
      <c r="P34" s="387" t="s">
        <v>511</v>
      </c>
      <c r="Q34" s="387" t="s">
        <v>295</v>
      </c>
      <c r="R34" s="388">
        <v>0.68899999999999995</v>
      </c>
      <c r="S34" s="385" t="s">
        <v>295</v>
      </c>
      <c r="T34" s="385" t="s">
        <v>295</v>
      </c>
      <c r="U34" s="385" t="s">
        <v>295</v>
      </c>
      <c r="V34" s="385" t="s">
        <v>295</v>
      </c>
      <c r="W34" s="387" t="s">
        <v>580</v>
      </c>
      <c r="X34" s="383"/>
      <c r="Y34" s="383"/>
      <c r="Z34" s="383"/>
      <c r="AA34" s="383" t="s">
        <v>295</v>
      </c>
      <c r="AB34" s="382" t="s">
        <v>611</v>
      </c>
    </row>
    <row r="35" spans="1:28" s="382" customFormat="1" ht="46.8" x14ac:dyDescent="0.3">
      <c r="A35" s="383">
        <f>A33+1</f>
        <v>7</v>
      </c>
      <c r="B35" s="383" t="s">
        <v>295</v>
      </c>
      <c r="C35" s="384" t="s">
        <v>630</v>
      </c>
      <c r="D35" s="383" t="s">
        <v>295</v>
      </c>
      <c r="E35" s="384" t="s">
        <v>631</v>
      </c>
      <c r="F35" s="384" t="s">
        <v>295</v>
      </c>
      <c r="G35" s="383">
        <v>0.4</v>
      </c>
      <c r="H35" s="383" t="s">
        <v>295</v>
      </c>
      <c r="I35" s="383">
        <v>0.4</v>
      </c>
      <c r="J35" s="383" t="s">
        <v>295</v>
      </c>
      <c r="K35" s="385" t="s">
        <v>295</v>
      </c>
      <c r="L35" s="386" t="s">
        <v>59</v>
      </c>
      <c r="M35" s="386" t="s">
        <v>295</v>
      </c>
      <c r="N35" s="387">
        <v>120</v>
      </c>
      <c r="O35" s="387" t="s">
        <v>295</v>
      </c>
      <c r="P35" s="387" t="s">
        <v>511</v>
      </c>
      <c r="Q35" s="387" t="s">
        <v>295</v>
      </c>
      <c r="R35" s="388">
        <v>3.6999999999999998E-2</v>
      </c>
      <c r="S35" s="385" t="s">
        <v>295</v>
      </c>
      <c r="T35" s="385" t="s">
        <v>295</v>
      </c>
      <c r="U35" s="385" t="s">
        <v>295</v>
      </c>
      <c r="V35" s="385" t="s">
        <v>295</v>
      </c>
      <c r="W35" s="387" t="s">
        <v>580</v>
      </c>
      <c r="X35" s="383" t="s">
        <v>295</v>
      </c>
      <c r="Y35" s="383" t="s">
        <v>295</v>
      </c>
      <c r="Z35" s="384" t="s">
        <v>568</v>
      </c>
      <c r="AA35" s="383" t="s">
        <v>570</v>
      </c>
      <c r="AB35" s="382" t="s">
        <v>607</v>
      </c>
    </row>
    <row r="36" spans="1:28" s="382" customFormat="1" ht="31.2" x14ac:dyDescent="0.3">
      <c r="A36" s="438">
        <f t="shared" si="2"/>
        <v>8</v>
      </c>
      <c r="B36" s="440" t="s">
        <v>295</v>
      </c>
      <c r="C36" s="440" t="s">
        <v>632</v>
      </c>
      <c r="D36" s="440" t="s">
        <v>295</v>
      </c>
      <c r="E36" s="384" t="s">
        <v>633</v>
      </c>
      <c r="F36" s="384" t="s">
        <v>295</v>
      </c>
      <c r="G36" s="383">
        <v>0.4</v>
      </c>
      <c r="H36" s="383" t="s">
        <v>295</v>
      </c>
      <c r="I36" s="383">
        <v>0.4</v>
      </c>
      <c r="J36" s="383" t="s">
        <v>295</v>
      </c>
      <c r="K36" s="385" t="s">
        <v>295</v>
      </c>
      <c r="L36" s="386" t="s">
        <v>60</v>
      </c>
      <c r="M36" s="386" t="s">
        <v>295</v>
      </c>
      <c r="N36" s="387">
        <v>240</v>
      </c>
      <c r="O36" s="387" t="s">
        <v>295</v>
      </c>
      <c r="P36" s="387" t="s">
        <v>511</v>
      </c>
      <c r="Q36" s="387" t="s">
        <v>295</v>
      </c>
      <c r="R36" s="388">
        <v>2.8000000000000001E-2</v>
      </c>
      <c r="S36" s="385" t="s">
        <v>295</v>
      </c>
      <c r="T36" s="385" t="s">
        <v>295</v>
      </c>
      <c r="U36" s="385" t="s">
        <v>295</v>
      </c>
      <c r="V36" s="385" t="s">
        <v>295</v>
      </c>
      <c r="W36" s="387" t="s">
        <v>580</v>
      </c>
      <c r="X36" s="383" t="s">
        <v>295</v>
      </c>
      <c r="Y36" s="383" t="s">
        <v>295</v>
      </c>
      <c r="Z36" s="384" t="s">
        <v>568</v>
      </c>
      <c r="AA36" s="383" t="s">
        <v>570</v>
      </c>
      <c r="AB36" s="382" t="s">
        <v>607</v>
      </c>
    </row>
    <row r="37" spans="1:28" s="382" customFormat="1" ht="31.2" x14ac:dyDescent="0.3">
      <c r="A37" s="439"/>
      <c r="B37" s="441"/>
      <c r="C37" s="441"/>
      <c r="D37" s="441"/>
      <c r="E37" s="384" t="s">
        <v>634</v>
      </c>
      <c r="F37" s="384" t="s">
        <v>295</v>
      </c>
      <c r="G37" s="383">
        <v>0.4</v>
      </c>
      <c r="H37" s="383" t="s">
        <v>295</v>
      </c>
      <c r="I37" s="383">
        <v>0.4</v>
      </c>
      <c r="J37" s="383" t="s">
        <v>295</v>
      </c>
      <c r="K37" s="385" t="s">
        <v>295</v>
      </c>
      <c r="L37" s="386" t="s">
        <v>60</v>
      </c>
      <c r="M37" s="386" t="s">
        <v>295</v>
      </c>
      <c r="N37" s="387">
        <v>120</v>
      </c>
      <c r="O37" s="387" t="s">
        <v>295</v>
      </c>
      <c r="P37" s="387" t="s">
        <v>509</v>
      </c>
      <c r="Q37" s="387" t="s">
        <v>295</v>
      </c>
      <c r="R37" s="388">
        <v>1.9E-2</v>
      </c>
      <c r="S37" s="385" t="s">
        <v>295</v>
      </c>
      <c r="T37" s="385" t="s">
        <v>295</v>
      </c>
      <c r="U37" s="385" t="s">
        <v>295</v>
      </c>
      <c r="V37" s="385" t="s">
        <v>295</v>
      </c>
      <c r="W37" s="384" t="s">
        <v>523</v>
      </c>
      <c r="X37" s="383" t="s">
        <v>295</v>
      </c>
      <c r="Y37" s="383" t="s">
        <v>295</v>
      </c>
      <c r="Z37" s="384" t="s">
        <v>568</v>
      </c>
      <c r="AA37" s="383" t="s">
        <v>570</v>
      </c>
      <c r="AB37" s="382" t="s">
        <v>607</v>
      </c>
    </row>
    <row r="38" spans="1:28" s="382" customFormat="1" ht="31.2" x14ac:dyDescent="0.3">
      <c r="A38" s="383">
        <f>A36+1</f>
        <v>9</v>
      </c>
      <c r="B38" s="384" t="s">
        <v>635</v>
      </c>
      <c r="C38" s="384" t="s">
        <v>635</v>
      </c>
      <c r="D38" s="384" t="s">
        <v>636</v>
      </c>
      <c r="E38" s="383" t="s">
        <v>295</v>
      </c>
      <c r="F38" s="383">
        <v>0.4</v>
      </c>
      <c r="G38" s="383" t="s">
        <v>295</v>
      </c>
      <c r="H38" s="383">
        <v>0.4</v>
      </c>
      <c r="I38" s="383" t="s">
        <v>295</v>
      </c>
      <c r="J38" s="383">
        <v>2011</v>
      </c>
      <c r="K38" s="385" t="s">
        <v>60</v>
      </c>
      <c r="L38" s="383" t="s">
        <v>295</v>
      </c>
      <c r="M38" s="386" t="s">
        <v>372</v>
      </c>
      <c r="N38" s="383" t="s">
        <v>295</v>
      </c>
      <c r="O38" s="387" t="s">
        <v>509</v>
      </c>
      <c r="P38" s="383" t="s">
        <v>295</v>
      </c>
      <c r="Q38" s="387">
        <v>0.05</v>
      </c>
      <c r="R38" s="385" t="s">
        <v>295</v>
      </c>
      <c r="S38" s="385" t="s">
        <v>295</v>
      </c>
      <c r="T38" s="385" t="s">
        <v>561</v>
      </c>
      <c r="U38" s="385" t="s">
        <v>61</v>
      </c>
      <c r="V38" s="384" t="s">
        <v>560</v>
      </c>
      <c r="W38" s="385" t="s">
        <v>295</v>
      </c>
      <c r="X38" s="383" t="s">
        <v>295</v>
      </c>
      <c r="Y38" s="383" t="s">
        <v>295</v>
      </c>
      <c r="Z38" s="384" t="s">
        <v>568</v>
      </c>
      <c r="AA38" s="383" t="s">
        <v>569</v>
      </c>
      <c r="AB38" s="382" t="s">
        <v>607</v>
      </c>
    </row>
    <row r="39" spans="1:28" s="382" customFormat="1" ht="31.2" x14ac:dyDescent="0.3">
      <c r="A39" s="383">
        <f>A38+1</f>
        <v>10</v>
      </c>
      <c r="B39" s="383" t="s">
        <v>295</v>
      </c>
      <c r="C39" s="384" t="s">
        <v>637</v>
      </c>
      <c r="D39" s="383" t="s">
        <v>295</v>
      </c>
      <c r="E39" s="384" t="s">
        <v>638</v>
      </c>
      <c r="F39" s="384" t="s">
        <v>295</v>
      </c>
      <c r="G39" s="383">
        <v>0.4</v>
      </c>
      <c r="H39" s="383" t="s">
        <v>295</v>
      </c>
      <c r="I39" s="383">
        <v>0.4</v>
      </c>
      <c r="J39" s="383" t="s">
        <v>295</v>
      </c>
      <c r="K39" s="385" t="s">
        <v>295</v>
      </c>
      <c r="L39" s="386" t="s">
        <v>60</v>
      </c>
      <c r="M39" s="386" t="s">
        <v>295</v>
      </c>
      <c r="N39" s="387">
        <v>120</v>
      </c>
      <c r="O39" s="387" t="s">
        <v>295</v>
      </c>
      <c r="P39" s="387" t="s">
        <v>509</v>
      </c>
      <c r="Q39" s="387" t="s">
        <v>295</v>
      </c>
      <c r="R39" s="388">
        <v>1.0999999999999999E-2</v>
      </c>
      <c r="S39" s="385" t="s">
        <v>295</v>
      </c>
      <c r="T39" s="385" t="s">
        <v>295</v>
      </c>
      <c r="U39" s="385" t="s">
        <v>295</v>
      </c>
      <c r="V39" s="385" t="s">
        <v>295</v>
      </c>
      <c r="W39" s="384" t="s">
        <v>523</v>
      </c>
      <c r="X39" s="383" t="s">
        <v>295</v>
      </c>
      <c r="Y39" s="383" t="s">
        <v>295</v>
      </c>
      <c r="Z39" s="384" t="s">
        <v>571</v>
      </c>
      <c r="AA39" s="383" t="s">
        <v>570</v>
      </c>
      <c r="AB39" s="382" t="s">
        <v>609</v>
      </c>
    </row>
    <row r="40" spans="1:28" s="382" customFormat="1" ht="31.2" x14ac:dyDescent="0.3">
      <c r="A40" s="383">
        <f t="shared" si="2"/>
        <v>11</v>
      </c>
      <c r="B40" s="384" t="s">
        <v>639</v>
      </c>
      <c r="C40" s="384" t="s">
        <v>640</v>
      </c>
      <c r="D40" s="384" t="s">
        <v>641</v>
      </c>
      <c r="E40" s="384" t="s">
        <v>641</v>
      </c>
      <c r="F40" s="383">
        <v>0.4</v>
      </c>
      <c r="G40" s="383">
        <v>0.4</v>
      </c>
      <c r="H40" s="383">
        <v>0.4</v>
      </c>
      <c r="I40" s="383">
        <v>0.4</v>
      </c>
      <c r="J40" s="383" t="s">
        <v>556</v>
      </c>
      <c r="K40" s="385" t="s">
        <v>61</v>
      </c>
      <c r="L40" s="386" t="s">
        <v>61</v>
      </c>
      <c r="M40" s="386" t="s">
        <v>372</v>
      </c>
      <c r="N40" s="387">
        <v>120</v>
      </c>
      <c r="O40" s="387" t="s">
        <v>509</v>
      </c>
      <c r="P40" s="387" t="s">
        <v>509</v>
      </c>
      <c r="Q40" s="388">
        <v>4.4999999999999998E-2</v>
      </c>
      <c r="R40" s="388">
        <v>4.4999999999999998E-2</v>
      </c>
      <c r="S40" s="385" t="s">
        <v>295</v>
      </c>
      <c r="T40" s="385" t="s">
        <v>295</v>
      </c>
      <c r="U40" s="385" t="s">
        <v>295</v>
      </c>
      <c r="V40" s="384" t="s">
        <v>523</v>
      </c>
      <c r="W40" s="384" t="s">
        <v>523</v>
      </c>
      <c r="X40" s="383" t="s">
        <v>295</v>
      </c>
      <c r="Y40" s="383" t="s">
        <v>295</v>
      </c>
      <c r="Z40" s="384" t="s">
        <v>571</v>
      </c>
      <c r="AA40" s="384" t="s">
        <v>572</v>
      </c>
      <c r="AB40" s="382" t="s">
        <v>609</v>
      </c>
    </row>
    <row r="41" spans="1:28" s="382" customFormat="1" ht="31.2" x14ac:dyDescent="0.3">
      <c r="A41" s="383">
        <f t="shared" si="2"/>
        <v>12</v>
      </c>
      <c r="B41" s="384" t="s">
        <v>295</v>
      </c>
      <c r="C41" s="384" t="s">
        <v>640</v>
      </c>
      <c r="D41" s="383" t="s">
        <v>295</v>
      </c>
      <c r="E41" s="384" t="s">
        <v>642</v>
      </c>
      <c r="F41" s="384" t="s">
        <v>295</v>
      </c>
      <c r="G41" s="383">
        <v>0.4</v>
      </c>
      <c r="H41" s="383" t="s">
        <v>295</v>
      </c>
      <c r="I41" s="383">
        <v>0.4</v>
      </c>
      <c r="J41" s="383" t="s">
        <v>295</v>
      </c>
      <c r="K41" s="385" t="s">
        <v>295</v>
      </c>
      <c r="L41" s="386" t="s">
        <v>61</v>
      </c>
      <c r="M41" s="386" t="s">
        <v>295</v>
      </c>
      <c r="N41" s="387">
        <v>120</v>
      </c>
      <c r="O41" s="387" t="s">
        <v>295</v>
      </c>
      <c r="P41" s="387" t="s">
        <v>509</v>
      </c>
      <c r="Q41" s="387" t="s">
        <v>295</v>
      </c>
      <c r="R41" s="388">
        <v>7.3999999999999996E-2</v>
      </c>
      <c r="S41" s="385" t="s">
        <v>295</v>
      </c>
      <c r="T41" s="385" t="s">
        <v>295</v>
      </c>
      <c r="U41" s="385" t="s">
        <v>295</v>
      </c>
      <c r="V41" s="385" t="s">
        <v>295</v>
      </c>
      <c r="W41" s="384" t="s">
        <v>523</v>
      </c>
      <c r="X41" s="383" t="s">
        <v>295</v>
      </c>
      <c r="Y41" s="383" t="s">
        <v>295</v>
      </c>
      <c r="Z41" s="384" t="s">
        <v>571</v>
      </c>
      <c r="AA41" s="383" t="s">
        <v>570</v>
      </c>
      <c r="AB41" s="382" t="s">
        <v>609</v>
      </c>
    </row>
    <row r="42" spans="1:28" s="382" customFormat="1" ht="31.2" x14ac:dyDescent="0.3">
      <c r="A42" s="383">
        <f t="shared" si="2"/>
        <v>13</v>
      </c>
      <c r="B42" s="384" t="s">
        <v>639</v>
      </c>
      <c r="C42" s="384" t="s">
        <v>639</v>
      </c>
      <c r="D42" s="384" t="s">
        <v>643</v>
      </c>
      <c r="E42" s="383" t="s">
        <v>295</v>
      </c>
      <c r="F42" s="383">
        <v>0.4</v>
      </c>
      <c r="G42" s="383" t="s">
        <v>295</v>
      </c>
      <c r="H42" s="383">
        <v>0.4</v>
      </c>
      <c r="I42" s="383" t="s">
        <v>295</v>
      </c>
      <c r="J42" s="383">
        <v>2014</v>
      </c>
      <c r="K42" s="385" t="s">
        <v>61</v>
      </c>
      <c r="L42" s="383" t="s">
        <v>295</v>
      </c>
      <c r="M42" s="386" t="s">
        <v>565</v>
      </c>
      <c r="N42" s="383" t="s">
        <v>295</v>
      </c>
      <c r="O42" s="387" t="s">
        <v>509</v>
      </c>
      <c r="P42" s="383" t="s">
        <v>295</v>
      </c>
      <c r="Q42" s="387">
        <v>0.04</v>
      </c>
      <c r="R42" s="385" t="s">
        <v>295</v>
      </c>
      <c r="S42" s="385" t="s">
        <v>295</v>
      </c>
      <c r="T42" s="385" t="s">
        <v>295</v>
      </c>
      <c r="U42" s="385" t="s">
        <v>563</v>
      </c>
      <c r="V42" s="384" t="s">
        <v>523</v>
      </c>
      <c r="W42" s="385" t="s">
        <v>295</v>
      </c>
      <c r="X42" s="383" t="s">
        <v>295</v>
      </c>
      <c r="Y42" s="383" t="s">
        <v>295</v>
      </c>
      <c r="Z42" s="384" t="s">
        <v>571</v>
      </c>
      <c r="AA42" s="383" t="s">
        <v>569</v>
      </c>
      <c r="AB42" s="382" t="s">
        <v>609</v>
      </c>
    </row>
    <row r="43" spans="1:28" s="382" customFormat="1" ht="31.2" x14ac:dyDescent="0.3">
      <c r="A43" s="383">
        <f t="shared" si="2"/>
        <v>14</v>
      </c>
      <c r="B43" s="384" t="s">
        <v>644</v>
      </c>
      <c r="C43" s="384" t="s">
        <v>644</v>
      </c>
      <c r="D43" s="384" t="s">
        <v>645</v>
      </c>
      <c r="E43" s="383" t="s">
        <v>295</v>
      </c>
      <c r="F43" s="383">
        <v>0.4</v>
      </c>
      <c r="G43" s="383" t="s">
        <v>295</v>
      </c>
      <c r="H43" s="383">
        <v>0.4</v>
      </c>
      <c r="I43" s="383" t="s">
        <v>295</v>
      </c>
      <c r="J43" s="383">
        <v>2011</v>
      </c>
      <c r="K43" s="385" t="s">
        <v>61</v>
      </c>
      <c r="L43" s="383" t="s">
        <v>295</v>
      </c>
      <c r="M43" s="386" t="s">
        <v>562</v>
      </c>
      <c r="N43" s="383" t="s">
        <v>295</v>
      </c>
      <c r="O43" s="387" t="s">
        <v>509</v>
      </c>
      <c r="P43" s="383" t="s">
        <v>295</v>
      </c>
      <c r="Q43" s="387">
        <v>0.04</v>
      </c>
      <c r="R43" s="385" t="s">
        <v>295</v>
      </c>
      <c r="S43" s="385" t="s">
        <v>295</v>
      </c>
      <c r="T43" s="385" t="s">
        <v>295</v>
      </c>
      <c r="U43" s="385" t="s">
        <v>563</v>
      </c>
      <c r="V43" s="384" t="s">
        <v>523</v>
      </c>
      <c r="W43" s="385" t="s">
        <v>295</v>
      </c>
      <c r="X43" s="383" t="s">
        <v>295</v>
      </c>
      <c r="Y43" s="383" t="s">
        <v>295</v>
      </c>
      <c r="Z43" s="384" t="s">
        <v>571</v>
      </c>
      <c r="AA43" s="383" t="s">
        <v>569</v>
      </c>
      <c r="AB43" s="382" t="s">
        <v>609</v>
      </c>
    </row>
    <row r="44" spans="1:28" s="382" customFormat="1" ht="31.2" x14ac:dyDescent="0.3">
      <c r="A44" s="383">
        <f t="shared" si="2"/>
        <v>15</v>
      </c>
      <c r="B44" s="384" t="s">
        <v>646</v>
      </c>
      <c r="C44" s="384" t="s">
        <v>647</v>
      </c>
      <c r="D44" s="383" t="s">
        <v>295</v>
      </c>
      <c r="E44" s="384" t="s">
        <v>648</v>
      </c>
      <c r="F44" s="384" t="s">
        <v>295</v>
      </c>
      <c r="G44" s="383">
        <v>0.4</v>
      </c>
      <c r="H44" s="383" t="s">
        <v>295</v>
      </c>
      <c r="I44" s="383">
        <v>0.4</v>
      </c>
      <c r="J44" s="383" t="s">
        <v>295</v>
      </c>
      <c r="K44" s="385" t="s">
        <v>295</v>
      </c>
      <c r="L44" s="386" t="s">
        <v>61</v>
      </c>
      <c r="M44" s="386" t="s">
        <v>295</v>
      </c>
      <c r="N44" s="387">
        <v>120</v>
      </c>
      <c r="O44" s="387" t="s">
        <v>295</v>
      </c>
      <c r="P44" s="387" t="s">
        <v>509</v>
      </c>
      <c r="Q44" s="387" t="s">
        <v>295</v>
      </c>
      <c r="R44" s="388">
        <v>2.5999999999999999E-2</v>
      </c>
      <c r="S44" s="385" t="s">
        <v>295</v>
      </c>
      <c r="T44" s="385" t="s">
        <v>295</v>
      </c>
      <c r="U44" s="385" t="s">
        <v>295</v>
      </c>
      <c r="V44" s="385" t="s">
        <v>295</v>
      </c>
      <c r="W44" s="384" t="s">
        <v>523</v>
      </c>
      <c r="X44" s="383" t="s">
        <v>295</v>
      </c>
      <c r="Y44" s="383" t="s">
        <v>295</v>
      </c>
      <c r="Z44" s="384" t="s">
        <v>573</v>
      </c>
      <c r="AA44" s="383" t="s">
        <v>570</v>
      </c>
      <c r="AB44" s="382" t="s">
        <v>649</v>
      </c>
    </row>
    <row r="45" spans="1:28" s="382" customFormat="1" ht="31.2" x14ac:dyDescent="0.3">
      <c r="A45" s="383">
        <f t="shared" si="2"/>
        <v>16</v>
      </c>
      <c r="B45" s="384" t="s">
        <v>646</v>
      </c>
      <c r="C45" s="384" t="s">
        <v>646</v>
      </c>
      <c r="D45" s="384" t="s">
        <v>650</v>
      </c>
      <c r="E45" s="383" t="s">
        <v>295</v>
      </c>
      <c r="F45" s="383">
        <v>0.4</v>
      </c>
      <c r="G45" s="383" t="s">
        <v>295</v>
      </c>
      <c r="H45" s="383">
        <v>0.4</v>
      </c>
      <c r="I45" s="383" t="s">
        <v>295</v>
      </c>
      <c r="J45" s="383">
        <v>2015</v>
      </c>
      <c r="K45" s="385" t="s">
        <v>61</v>
      </c>
      <c r="L45" s="383" t="s">
        <v>295</v>
      </c>
      <c r="M45" s="386" t="s">
        <v>564</v>
      </c>
      <c r="N45" s="383" t="s">
        <v>295</v>
      </c>
      <c r="O45" s="387" t="s">
        <v>509</v>
      </c>
      <c r="P45" s="383" t="s">
        <v>295</v>
      </c>
      <c r="Q45" s="388">
        <v>2.5999999999999999E-2</v>
      </c>
      <c r="R45" s="385" t="s">
        <v>295</v>
      </c>
      <c r="S45" s="385" t="s">
        <v>295</v>
      </c>
      <c r="T45" s="385" t="s">
        <v>295</v>
      </c>
      <c r="U45" s="385" t="s">
        <v>563</v>
      </c>
      <c r="V45" s="384" t="s">
        <v>523</v>
      </c>
      <c r="W45" s="385" t="s">
        <v>295</v>
      </c>
      <c r="X45" s="383" t="s">
        <v>295</v>
      </c>
      <c r="Y45" s="383" t="s">
        <v>295</v>
      </c>
      <c r="Z45" s="384" t="s">
        <v>573</v>
      </c>
      <c r="AA45" s="383" t="s">
        <v>569</v>
      </c>
      <c r="AB45" s="382" t="s">
        <v>649</v>
      </c>
    </row>
    <row r="46" spans="1:28" s="382" customFormat="1" ht="31.2" x14ac:dyDescent="0.3">
      <c r="A46" s="438">
        <f t="shared" si="2"/>
        <v>17</v>
      </c>
      <c r="B46" s="440" t="s">
        <v>295</v>
      </c>
      <c r="C46" s="440" t="s">
        <v>651</v>
      </c>
      <c r="D46" s="384" t="s">
        <v>295</v>
      </c>
      <c r="E46" s="383" t="s">
        <v>624</v>
      </c>
      <c r="F46" s="383" t="s">
        <v>295</v>
      </c>
      <c r="G46" s="383">
        <v>0.4</v>
      </c>
      <c r="H46" s="383" t="s">
        <v>295</v>
      </c>
      <c r="I46" s="383">
        <v>0.4</v>
      </c>
      <c r="J46" s="383" t="s">
        <v>295</v>
      </c>
      <c r="K46" s="385" t="s">
        <v>295</v>
      </c>
      <c r="L46" s="383">
        <v>3</v>
      </c>
      <c r="M46" s="386" t="s">
        <v>295</v>
      </c>
      <c r="N46" s="383">
        <v>150</v>
      </c>
      <c r="O46" s="387" t="s">
        <v>295</v>
      </c>
      <c r="P46" s="383" t="s">
        <v>511</v>
      </c>
      <c r="Q46" s="388" t="s">
        <v>295</v>
      </c>
      <c r="R46" s="389">
        <v>4.8000000000000001E-2</v>
      </c>
      <c r="S46" s="385" t="s">
        <v>295</v>
      </c>
      <c r="T46" s="385" t="s">
        <v>295</v>
      </c>
      <c r="U46" s="385" t="s">
        <v>295</v>
      </c>
      <c r="V46" s="384" t="s">
        <v>295</v>
      </c>
      <c r="W46" s="385" t="s">
        <v>580</v>
      </c>
      <c r="X46" s="383" t="s">
        <v>295</v>
      </c>
      <c r="Y46" s="383" t="s">
        <v>295</v>
      </c>
      <c r="Z46" s="384" t="s">
        <v>574</v>
      </c>
      <c r="AA46" s="383" t="s">
        <v>570</v>
      </c>
      <c r="AB46" s="382" t="s">
        <v>611</v>
      </c>
    </row>
    <row r="47" spans="1:28" s="382" customFormat="1" ht="31.2" x14ac:dyDescent="0.3">
      <c r="A47" s="439"/>
      <c r="B47" s="441"/>
      <c r="C47" s="441"/>
      <c r="D47" s="384"/>
      <c r="E47" s="383" t="s">
        <v>652</v>
      </c>
      <c r="F47" s="383" t="s">
        <v>295</v>
      </c>
      <c r="G47" s="383">
        <v>0.4</v>
      </c>
      <c r="H47" s="383" t="s">
        <v>295</v>
      </c>
      <c r="I47" s="383">
        <v>0.4</v>
      </c>
      <c r="J47" s="383" t="s">
        <v>295</v>
      </c>
      <c r="K47" s="385" t="s">
        <v>295</v>
      </c>
      <c r="L47" s="383">
        <v>3</v>
      </c>
      <c r="M47" s="386" t="s">
        <v>295</v>
      </c>
      <c r="N47" s="383">
        <v>120</v>
      </c>
      <c r="O47" s="387" t="s">
        <v>295</v>
      </c>
      <c r="P47" s="383" t="s">
        <v>509</v>
      </c>
      <c r="Q47" s="388" t="s">
        <v>295</v>
      </c>
      <c r="R47" s="389">
        <v>3.9E-2</v>
      </c>
      <c r="S47" s="385" t="s">
        <v>295</v>
      </c>
      <c r="T47" s="385" t="s">
        <v>295</v>
      </c>
      <c r="U47" s="385" t="s">
        <v>295</v>
      </c>
      <c r="V47" s="385" t="s">
        <v>295</v>
      </c>
      <c r="W47" s="384" t="s">
        <v>523</v>
      </c>
      <c r="X47" s="383" t="s">
        <v>295</v>
      </c>
      <c r="Y47" s="383" t="s">
        <v>295</v>
      </c>
      <c r="Z47" s="384" t="s">
        <v>574</v>
      </c>
      <c r="AA47" s="383" t="s">
        <v>570</v>
      </c>
      <c r="AB47" s="382" t="s">
        <v>611</v>
      </c>
    </row>
    <row r="48" spans="1:28" s="382" customFormat="1" ht="31.2" x14ac:dyDescent="0.3">
      <c r="A48" s="383">
        <f>A46+1</f>
        <v>18</v>
      </c>
      <c r="B48" s="383" t="s">
        <v>295</v>
      </c>
      <c r="C48" s="384" t="s">
        <v>653</v>
      </c>
      <c r="D48" s="383" t="s">
        <v>295</v>
      </c>
      <c r="E48" s="384" t="s">
        <v>654</v>
      </c>
      <c r="F48" s="384" t="s">
        <v>295</v>
      </c>
      <c r="G48" s="383">
        <v>0.4</v>
      </c>
      <c r="H48" s="383" t="s">
        <v>295</v>
      </c>
      <c r="I48" s="383">
        <v>0.4</v>
      </c>
      <c r="J48" s="383" t="s">
        <v>295</v>
      </c>
      <c r="K48" s="385" t="s">
        <v>295</v>
      </c>
      <c r="L48" s="386" t="s">
        <v>60</v>
      </c>
      <c r="M48" s="386" t="s">
        <v>295</v>
      </c>
      <c r="N48" s="387">
        <v>120</v>
      </c>
      <c r="O48" s="387" t="s">
        <v>295</v>
      </c>
      <c r="P48" s="387" t="s">
        <v>509</v>
      </c>
      <c r="Q48" s="387" t="s">
        <v>295</v>
      </c>
      <c r="R48" s="388">
        <v>0.245</v>
      </c>
      <c r="S48" s="385" t="s">
        <v>295</v>
      </c>
      <c r="T48" s="385" t="s">
        <v>295</v>
      </c>
      <c r="U48" s="385" t="s">
        <v>295</v>
      </c>
      <c r="V48" s="385" t="s">
        <v>295</v>
      </c>
      <c r="W48" s="384" t="s">
        <v>523</v>
      </c>
      <c r="X48" s="383" t="s">
        <v>295</v>
      </c>
      <c r="Y48" s="383" t="s">
        <v>295</v>
      </c>
      <c r="Z48" s="384" t="s">
        <v>574</v>
      </c>
      <c r="AA48" s="383" t="s">
        <v>570</v>
      </c>
      <c r="AB48" s="382" t="s">
        <v>611</v>
      </c>
    </row>
    <row r="49" spans="1:28" s="382" customFormat="1" ht="31.2" x14ac:dyDescent="0.3">
      <c r="A49" s="383">
        <f>A48+1</f>
        <v>19</v>
      </c>
      <c r="B49" s="383" t="s">
        <v>295</v>
      </c>
      <c r="C49" s="384" t="s">
        <v>655</v>
      </c>
      <c r="D49" s="383" t="s">
        <v>295</v>
      </c>
      <c r="E49" s="384" t="s">
        <v>656</v>
      </c>
      <c r="F49" s="384" t="s">
        <v>295</v>
      </c>
      <c r="G49" s="383">
        <v>0.4</v>
      </c>
      <c r="H49" s="383" t="s">
        <v>295</v>
      </c>
      <c r="I49" s="383">
        <v>0.4</v>
      </c>
      <c r="J49" s="383" t="s">
        <v>295</v>
      </c>
      <c r="K49" s="385" t="s">
        <v>295</v>
      </c>
      <c r="L49" s="386" t="s">
        <v>61</v>
      </c>
      <c r="M49" s="386" t="s">
        <v>295</v>
      </c>
      <c r="N49" s="387">
        <v>95</v>
      </c>
      <c r="O49" s="387" t="s">
        <v>295</v>
      </c>
      <c r="P49" s="387" t="s">
        <v>509</v>
      </c>
      <c r="Q49" s="387" t="s">
        <v>295</v>
      </c>
      <c r="R49" s="388">
        <v>3.5000000000000003E-2</v>
      </c>
      <c r="S49" s="385" t="s">
        <v>295</v>
      </c>
      <c r="T49" s="385" t="s">
        <v>295</v>
      </c>
      <c r="U49" s="385" t="s">
        <v>295</v>
      </c>
      <c r="V49" s="385" t="s">
        <v>295</v>
      </c>
      <c r="W49" s="384" t="s">
        <v>523</v>
      </c>
      <c r="X49" s="383" t="s">
        <v>295</v>
      </c>
      <c r="Y49" s="383" t="s">
        <v>295</v>
      </c>
      <c r="Z49" s="384" t="s">
        <v>574</v>
      </c>
      <c r="AA49" s="383" t="s">
        <v>570</v>
      </c>
      <c r="AB49" s="382" t="s">
        <v>611</v>
      </c>
    </row>
    <row r="50" spans="1:28" s="382" customFormat="1" ht="31.2" x14ac:dyDescent="0.3">
      <c r="A50" s="383">
        <f t="shared" ref="A50:A55" si="3">A49+1</f>
        <v>20</v>
      </c>
      <c r="B50" s="383" t="s">
        <v>295</v>
      </c>
      <c r="C50" s="384" t="s">
        <v>657</v>
      </c>
      <c r="D50" s="383" t="s">
        <v>295</v>
      </c>
      <c r="E50" s="384" t="s">
        <v>658</v>
      </c>
      <c r="F50" s="384" t="s">
        <v>295</v>
      </c>
      <c r="G50" s="383">
        <v>0.4</v>
      </c>
      <c r="H50" s="383" t="s">
        <v>295</v>
      </c>
      <c r="I50" s="383">
        <v>0.4</v>
      </c>
      <c r="J50" s="383" t="s">
        <v>295</v>
      </c>
      <c r="K50" s="385" t="s">
        <v>295</v>
      </c>
      <c r="L50" s="386" t="s">
        <v>61</v>
      </c>
      <c r="M50" s="386" t="s">
        <v>295</v>
      </c>
      <c r="N50" s="387">
        <v>120</v>
      </c>
      <c r="O50" s="387" t="s">
        <v>295</v>
      </c>
      <c r="P50" s="387" t="s">
        <v>509</v>
      </c>
      <c r="Q50" s="387" t="s">
        <v>295</v>
      </c>
      <c r="R50" s="388">
        <v>0.183</v>
      </c>
      <c r="S50" s="385" t="s">
        <v>295</v>
      </c>
      <c r="T50" s="385" t="s">
        <v>295</v>
      </c>
      <c r="U50" s="385" t="s">
        <v>295</v>
      </c>
      <c r="V50" s="385" t="s">
        <v>295</v>
      </c>
      <c r="W50" s="384" t="s">
        <v>523</v>
      </c>
      <c r="X50" s="383" t="s">
        <v>295</v>
      </c>
      <c r="Y50" s="383" t="s">
        <v>295</v>
      </c>
      <c r="Z50" s="384" t="s">
        <v>574</v>
      </c>
      <c r="AA50" s="383" t="s">
        <v>570</v>
      </c>
      <c r="AB50" s="382" t="s">
        <v>611</v>
      </c>
    </row>
    <row r="51" spans="1:28" s="382" customFormat="1" ht="31.2" x14ac:dyDescent="0.3">
      <c r="A51" s="383">
        <f t="shared" si="3"/>
        <v>21</v>
      </c>
      <c r="B51" s="384" t="s">
        <v>659</v>
      </c>
      <c r="C51" s="384" t="s">
        <v>659</v>
      </c>
      <c r="D51" s="384" t="s">
        <v>660</v>
      </c>
      <c r="E51" s="383" t="s">
        <v>295</v>
      </c>
      <c r="F51" s="383">
        <v>0.4</v>
      </c>
      <c r="G51" s="383" t="s">
        <v>295</v>
      </c>
      <c r="H51" s="383">
        <v>0.4</v>
      </c>
      <c r="I51" s="383" t="s">
        <v>295</v>
      </c>
      <c r="J51" s="383">
        <v>1987</v>
      </c>
      <c r="K51" s="385" t="s">
        <v>61</v>
      </c>
      <c r="L51" s="383" t="s">
        <v>295</v>
      </c>
      <c r="M51" s="386" t="s">
        <v>564</v>
      </c>
      <c r="N51" s="383" t="s">
        <v>295</v>
      </c>
      <c r="O51" s="387" t="s">
        <v>509</v>
      </c>
      <c r="P51" s="383" t="s">
        <v>295</v>
      </c>
      <c r="Q51" s="387">
        <v>7.0000000000000007E-2</v>
      </c>
      <c r="R51" s="385" t="s">
        <v>295</v>
      </c>
      <c r="S51" s="385" t="s">
        <v>295</v>
      </c>
      <c r="T51" s="385" t="s">
        <v>559</v>
      </c>
      <c r="U51" s="385" t="s">
        <v>60</v>
      </c>
      <c r="V51" s="384" t="s">
        <v>523</v>
      </c>
      <c r="W51" s="385" t="s">
        <v>295</v>
      </c>
      <c r="X51" s="383" t="s">
        <v>295</v>
      </c>
      <c r="Y51" s="383" t="s">
        <v>295</v>
      </c>
      <c r="Z51" s="384" t="s">
        <v>574</v>
      </c>
      <c r="AA51" s="383" t="s">
        <v>569</v>
      </c>
      <c r="AB51" s="382" t="s">
        <v>611</v>
      </c>
    </row>
    <row r="52" spans="1:28" s="382" customFormat="1" ht="31.2" x14ac:dyDescent="0.3">
      <c r="A52" s="383">
        <f t="shared" si="3"/>
        <v>22</v>
      </c>
      <c r="B52" s="384" t="s">
        <v>661</v>
      </c>
      <c r="C52" s="384" t="s">
        <v>661</v>
      </c>
      <c r="D52" s="384" t="s">
        <v>662</v>
      </c>
      <c r="E52" s="383" t="s">
        <v>295</v>
      </c>
      <c r="F52" s="383">
        <v>0.4</v>
      </c>
      <c r="G52" s="383" t="s">
        <v>295</v>
      </c>
      <c r="H52" s="383">
        <v>0.4</v>
      </c>
      <c r="I52" s="383" t="s">
        <v>295</v>
      </c>
      <c r="J52" s="383">
        <v>2014</v>
      </c>
      <c r="K52" s="385" t="s">
        <v>61</v>
      </c>
      <c r="L52" s="383" t="s">
        <v>295</v>
      </c>
      <c r="M52" s="386" t="s">
        <v>562</v>
      </c>
      <c r="N52" s="383" t="s">
        <v>295</v>
      </c>
      <c r="O52" s="387" t="s">
        <v>509</v>
      </c>
      <c r="P52" s="383" t="s">
        <v>295</v>
      </c>
      <c r="Q52" s="387">
        <v>2.7E-2</v>
      </c>
      <c r="R52" s="385" t="s">
        <v>295</v>
      </c>
      <c r="S52" s="385" t="s">
        <v>295</v>
      </c>
      <c r="T52" s="385" t="s">
        <v>295</v>
      </c>
      <c r="U52" s="385" t="s">
        <v>563</v>
      </c>
      <c r="V52" s="384" t="s">
        <v>523</v>
      </c>
      <c r="W52" s="385" t="s">
        <v>295</v>
      </c>
      <c r="X52" s="383" t="s">
        <v>295</v>
      </c>
      <c r="Y52" s="383" t="s">
        <v>295</v>
      </c>
      <c r="Z52" s="384" t="s">
        <v>574</v>
      </c>
      <c r="AA52" s="383" t="s">
        <v>569</v>
      </c>
      <c r="AB52" s="382" t="s">
        <v>611</v>
      </c>
    </row>
    <row r="53" spans="1:28" s="382" customFormat="1" ht="46.8" x14ac:dyDescent="0.3">
      <c r="A53" s="383">
        <f t="shared" si="3"/>
        <v>23</v>
      </c>
      <c r="B53" s="383" t="s">
        <v>295</v>
      </c>
      <c r="C53" s="384" t="s">
        <v>663</v>
      </c>
      <c r="D53" s="383" t="s">
        <v>295</v>
      </c>
      <c r="E53" s="384" t="s">
        <v>664</v>
      </c>
      <c r="F53" s="384" t="s">
        <v>295</v>
      </c>
      <c r="G53" s="383">
        <v>0.4</v>
      </c>
      <c r="H53" s="383" t="s">
        <v>295</v>
      </c>
      <c r="I53" s="383">
        <v>0.4</v>
      </c>
      <c r="J53" s="383" t="s">
        <v>295</v>
      </c>
      <c r="K53" s="385" t="s">
        <v>295</v>
      </c>
      <c r="L53" s="386" t="s">
        <v>59</v>
      </c>
      <c r="M53" s="386" t="s">
        <v>295</v>
      </c>
      <c r="N53" s="387">
        <v>120</v>
      </c>
      <c r="O53" s="387" t="s">
        <v>295</v>
      </c>
      <c r="P53" s="387" t="s">
        <v>509</v>
      </c>
      <c r="Q53" s="387" t="s">
        <v>295</v>
      </c>
      <c r="R53" s="388">
        <v>3.4000000000000002E-2</v>
      </c>
      <c r="S53" s="385" t="s">
        <v>295</v>
      </c>
      <c r="T53" s="385" t="s">
        <v>295</v>
      </c>
      <c r="U53" s="385" t="s">
        <v>295</v>
      </c>
      <c r="V53" s="385" t="s">
        <v>295</v>
      </c>
      <c r="W53" s="384" t="s">
        <v>523</v>
      </c>
      <c r="X53" s="383" t="s">
        <v>295</v>
      </c>
      <c r="Y53" s="383" t="s">
        <v>295</v>
      </c>
      <c r="Z53" s="384" t="s">
        <v>575</v>
      </c>
      <c r="AA53" s="383" t="s">
        <v>570</v>
      </c>
      <c r="AB53" s="382" t="s">
        <v>613</v>
      </c>
    </row>
    <row r="54" spans="1:28" s="382" customFormat="1" ht="31.2" x14ac:dyDescent="0.3">
      <c r="A54" s="383">
        <f t="shared" si="3"/>
        <v>24</v>
      </c>
      <c r="B54" s="383" t="s">
        <v>295</v>
      </c>
      <c r="C54" s="384" t="s">
        <v>665</v>
      </c>
      <c r="D54" s="383" t="s">
        <v>295</v>
      </c>
      <c r="E54" s="384" t="s">
        <v>666</v>
      </c>
      <c r="F54" s="384" t="s">
        <v>295</v>
      </c>
      <c r="G54" s="383">
        <v>0.4</v>
      </c>
      <c r="H54" s="383" t="s">
        <v>295</v>
      </c>
      <c r="I54" s="383">
        <v>0.4</v>
      </c>
      <c r="J54" s="383" t="s">
        <v>295</v>
      </c>
      <c r="K54" s="385" t="s">
        <v>295</v>
      </c>
      <c r="L54" s="386" t="s">
        <v>60</v>
      </c>
      <c r="M54" s="386" t="s">
        <v>295</v>
      </c>
      <c r="N54" s="387">
        <v>120</v>
      </c>
      <c r="O54" s="387" t="s">
        <v>295</v>
      </c>
      <c r="P54" s="387" t="s">
        <v>509</v>
      </c>
      <c r="Q54" s="387" t="s">
        <v>295</v>
      </c>
      <c r="R54" s="388">
        <v>3.4000000000000002E-2</v>
      </c>
      <c r="S54" s="385" t="s">
        <v>295</v>
      </c>
      <c r="T54" s="385" t="s">
        <v>295</v>
      </c>
      <c r="U54" s="385" t="s">
        <v>295</v>
      </c>
      <c r="V54" s="385" t="s">
        <v>295</v>
      </c>
      <c r="W54" s="384" t="s">
        <v>523</v>
      </c>
      <c r="X54" s="383" t="s">
        <v>295</v>
      </c>
      <c r="Y54" s="383" t="s">
        <v>295</v>
      </c>
      <c r="Z54" s="384" t="s">
        <v>575</v>
      </c>
      <c r="AA54" s="383" t="s">
        <v>570</v>
      </c>
      <c r="AB54" s="382" t="s">
        <v>613</v>
      </c>
    </row>
    <row r="55" spans="1:28" s="382" customFormat="1" ht="31.2" x14ac:dyDescent="0.3">
      <c r="A55" s="438">
        <f t="shared" si="3"/>
        <v>25</v>
      </c>
      <c r="B55" s="440" t="s">
        <v>295</v>
      </c>
      <c r="C55" s="440" t="s">
        <v>667</v>
      </c>
      <c r="D55" s="383" t="s">
        <v>295</v>
      </c>
      <c r="E55" s="384" t="s">
        <v>668</v>
      </c>
      <c r="F55" s="384" t="s">
        <v>295</v>
      </c>
      <c r="G55" s="383">
        <v>0.4</v>
      </c>
      <c r="H55" s="383" t="s">
        <v>295</v>
      </c>
      <c r="I55" s="383">
        <v>0.4</v>
      </c>
      <c r="J55" s="383" t="s">
        <v>295</v>
      </c>
      <c r="K55" s="385" t="s">
        <v>295</v>
      </c>
      <c r="L55" s="386" t="s">
        <v>61</v>
      </c>
      <c r="M55" s="386" t="s">
        <v>295</v>
      </c>
      <c r="N55" s="387">
        <v>120</v>
      </c>
      <c r="O55" s="387" t="s">
        <v>295</v>
      </c>
      <c r="P55" s="387" t="s">
        <v>509</v>
      </c>
      <c r="Q55" s="387" t="s">
        <v>295</v>
      </c>
      <c r="R55" s="388">
        <v>0.18099999999999999</v>
      </c>
      <c r="S55" s="385" t="s">
        <v>295</v>
      </c>
      <c r="T55" s="385" t="s">
        <v>295</v>
      </c>
      <c r="U55" s="385" t="s">
        <v>295</v>
      </c>
      <c r="V55" s="385" t="s">
        <v>295</v>
      </c>
      <c r="W55" s="384" t="s">
        <v>523</v>
      </c>
      <c r="X55" s="383" t="s">
        <v>295</v>
      </c>
      <c r="Y55" s="383" t="s">
        <v>295</v>
      </c>
      <c r="Z55" s="384" t="s">
        <v>576</v>
      </c>
      <c r="AA55" s="383" t="s">
        <v>570</v>
      </c>
      <c r="AB55" s="382" t="s">
        <v>613</v>
      </c>
    </row>
    <row r="56" spans="1:28" s="382" customFormat="1" ht="31.2" x14ac:dyDescent="0.3">
      <c r="A56" s="439"/>
      <c r="B56" s="441"/>
      <c r="C56" s="441"/>
      <c r="D56" s="383" t="s">
        <v>295</v>
      </c>
      <c r="E56" s="384" t="s">
        <v>669</v>
      </c>
      <c r="F56" s="383" t="s">
        <v>295</v>
      </c>
      <c r="G56" s="383">
        <v>0.4</v>
      </c>
      <c r="H56" s="383" t="s">
        <v>295</v>
      </c>
      <c r="I56" s="383">
        <v>0.4</v>
      </c>
      <c r="J56" s="383" t="s">
        <v>295</v>
      </c>
      <c r="K56" s="385" t="s">
        <v>295</v>
      </c>
      <c r="L56" s="383">
        <v>1</v>
      </c>
      <c r="M56" s="386" t="s">
        <v>295</v>
      </c>
      <c r="N56" s="383">
        <v>150</v>
      </c>
      <c r="O56" s="387" t="s">
        <v>295</v>
      </c>
      <c r="P56" s="383" t="s">
        <v>511</v>
      </c>
      <c r="Q56" s="387"/>
      <c r="R56" s="388">
        <v>0.08</v>
      </c>
      <c r="S56" s="385" t="s">
        <v>295</v>
      </c>
      <c r="T56" s="385" t="s">
        <v>295</v>
      </c>
      <c r="U56" s="385" t="s">
        <v>295</v>
      </c>
      <c r="V56" s="385" t="s">
        <v>295</v>
      </c>
      <c r="W56" s="385" t="s">
        <v>580</v>
      </c>
      <c r="X56" s="383" t="s">
        <v>295</v>
      </c>
      <c r="Y56" s="383" t="s">
        <v>295</v>
      </c>
      <c r="Z56" s="384" t="s">
        <v>576</v>
      </c>
      <c r="AA56" s="383" t="s">
        <v>570</v>
      </c>
      <c r="AB56" s="382" t="s">
        <v>613</v>
      </c>
    </row>
    <row r="57" spans="1:28" s="382" customFormat="1" ht="31.2" x14ac:dyDescent="0.3">
      <c r="A57" s="438">
        <f>A55+1</f>
        <v>26</v>
      </c>
      <c r="B57" s="440" t="s">
        <v>295</v>
      </c>
      <c r="C57" s="440" t="s">
        <v>670</v>
      </c>
      <c r="D57" s="383" t="s">
        <v>295</v>
      </c>
      <c r="E57" s="384" t="s">
        <v>671</v>
      </c>
      <c r="F57" s="384" t="s">
        <v>295</v>
      </c>
      <c r="G57" s="383">
        <v>0.4</v>
      </c>
      <c r="H57" s="383" t="s">
        <v>295</v>
      </c>
      <c r="I57" s="383">
        <v>0.4</v>
      </c>
      <c r="J57" s="383" t="s">
        <v>295</v>
      </c>
      <c r="K57" s="385" t="s">
        <v>295</v>
      </c>
      <c r="L57" s="386" t="s">
        <v>61</v>
      </c>
      <c r="M57" s="386" t="s">
        <v>295</v>
      </c>
      <c r="N57" s="383">
        <v>150</v>
      </c>
      <c r="O57" s="387" t="s">
        <v>295</v>
      </c>
      <c r="P57" s="383" t="s">
        <v>511</v>
      </c>
      <c r="Q57" s="387" t="s">
        <v>295</v>
      </c>
      <c r="R57" s="388">
        <v>7.6999999999999999E-2</v>
      </c>
      <c r="S57" s="385" t="s">
        <v>295</v>
      </c>
      <c r="T57" s="385" t="s">
        <v>295</v>
      </c>
      <c r="U57" s="385" t="s">
        <v>295</v>
      </c>
      <c r="V57" s="385" t="s">
        <v>295</v>
      </c>
      <c r="W57" s="385" t="s">
        <v>580</v>
      </c>
      <c r="X57" s="383" t="s">
        <v>295</v>
      </c>
      <c r="Y57" s="383" t="s">
        <v>295</v>
      </c>
      <c r="Z57" s="384" t="s">
        <v>576</v>
      </c>
      <c r="AA57" s="383" t="s">
        <v>570</v>
      </c>
      <c r="AB57" s="382" t="s">
        <v>613</v>
      </c>
    </row>
    <row r="58" spans="1:28" s="382" customFormat="1" ht="31.2" x14ac:dyDescent="0.3">
      <c r="A58" s="439"/>
      <c r="B58" s="441"/>
      <c r="C58" s="441"/>
      <c r="D58" s="383" t="s">
        <v>295</v>
      </c>
      <c r="E58" s="384" t="s">
        <v>672</v>
      </c>
      <c r="F58" s="383" t="s">
        <v>295</v>
      </c>
      <c r="G58" s="383">
        <v>0.4</v>
      </c>
      <c r="H58" s="383" t="s">
        <v>295</v>
      </c>
      <c r="I58" s="383">
        <v>0.4</v>
      </c>
      <c r="J58" s="383" t="s">
        <v>295</v>
      </c>
      <c r="K58" s="385" t="s">
        <v>295</v>
      </c>
      <c r="L58" s="383">
        <v>1</v>
      </c>
      <c r="M58" s="386" t="s">
        <v>295</v>
      </c>
      <c r="N58" s="387">
        <v>120</v>
      </c>
      <c r="O58" s="387" t="s">
        <v>295</v>
      </c>
      <c r="P58" s="387" t="s">
        <v>509</v>
      </c>
      <c r="Q58" s="387"/>
      <c r="R58" s="388">
        <v>6.6000000000000003E-2</v>
      </c>
      <c r="S58" s="385" t="s">
        <v>295</v>
      </c>
      <c r="T58" s="385" t="s">
        <v>295</v>
      </c>
      <c r="U58" s="385" t="s">
        <v>295</v>
      </c>
      <c r="V58" s="385" t="s">
        <v>295</v>
      </c>
      <c r="W58" s="384" t="s">
        <v>523</v>
      </c>
      <c r="X58" s="383" t="s">
        <v>295</v>
      </c>
      <c r="Y58" s="383" t="s">
        <v>295</v>
      </c>
      <c r="Z58" s="384" t="s">
        <v>576</v>
      </c>
      <c r="AA58" s="383" t="s">
        <v>570</v>
      </c>
      <c r="AB58" s="382" t="s">
        <v>613</v>
      </c>
    </row>
    <row r="59" spans="1:28" s="382" customFormat="1" ht="31.2" x14ac:dyDescent="0.3">
      <c r="A59" s="383">
        <f>A57+1</f>
        <v>27</v>
      </c>
      <c r="B59" s="383" t="s">
        <v>295</v>
      </c>
      <c r="C59" s="384" t="s">
        <v>673</v>
      </c>
      <c r="D59" s="383" t="s">
        <v>295</v>
      </c>
      <c r="E59" s="384" t="s">
        <v>674</v>
      </c>
      <c r="F59" s="384" t="s">
        <v>295</v>
      </c>
      <c r="G59" s="383">
        <v>0.4</v>
      </c>
      <c r="H59" s="383" t="s">
        <v>295</v>
      </c>
      <c r="I59" s="383">
        <v>0.4</v>
      </c>
      <c r="J59" s="383" t="s">
        <v>295</v>
      </c>
      <c r="K59" s="385" t="s">
        <v>295</v>
      </c>
      <c r="L59" s="386" t="s">
        <v>61</v>
      </c>
      <c r="M59" s="386" t="s">
        <v>295</v>
      </c>
      <c r="N59" s="387">
        <v>150</v>
      </c>
      <c r="O59" s="387" t="s">
        <v>295</v>
      </c>
      <c r="P59" s="387" t="s">
        <v>511</v>
      </c>
      <c r="Q59" s="387" t="s">
        <v>295</v>
      </c>
      <c r="R59" s="388">
        <v>9.6000000000000002E-2</v>
      </c>
      <c r="S59" s="385" t="s">
        <v>295</v>
      </c>
      <c r="T59" s="385" t="s">
        <v>295</v>
      </c>
      <c r="U59" s="385" t="s">
        <v>295</v>
      </c>
      <c r="V59" s="385" t="s">
        <v>295</v>
      </c>
      <c r="W59" s="385" t="s">
        <v>580</v>
      </c>
      <c r="X59" s="383" t="s">
        <v>295</v>
      </c>
      <c r="Y59" s="383" t="s">
        <v>295</v>
      </c>
      <c r="Z59" s="384" t="s">
        <v>575</v>
      </c>
      <c r="AA59" s="383" t="s">
        <v>570</v>
      </c>
      <c r="AB59" s="382" t="s">
        <v>613</v>
      </c>
    </row>
    <row r="60" spans="1:28" s="382" customFormat="1" ht="31.2" x14ac:dyDescent="0.3">
      <c r="A60" s="438">
        <f t="shared" ref="A60" si="4">A59+1</f>
        <v>28</v>
      </c>
      <c r="B60" s="440" t="s">
        <v>295</v>
      </c>
      <c r="C60" s="440" t="s">
        <v>675</v>
      </c>
      <c r="D60" s="383" t="s">
        <v>295</v>
      </c>
      <c r="E60" s="384" t="s">
        <v>676</v>
      </c>
      <c r="F60" s="384" t="s">
        <v>295</v>
      </c>
      <c r="G60" s="383">
        <v>0.4</v>
      </c>
      <c r="H60" s="383" t="s">
        <v>295</v>
      </c>
      <c r="I60" s="383">
        <v>0.4</v>
      </c>
      <c r="J60" s="383" t="s">
        <v>295</v>
      </c>
      <c r="K60" s="385" t="s">
        <v>295</v>
      </c>
      <c r="L60" s="386" t="s">
        <v>61</v>
      </c>
      <c r="M60" s="386" t="s">
        <v>295</v>
      </c>
      <c r="N60" s="387">
        <v>120</v>
      </c>
      <c r="O60" s="387" t="s">
        <v>295</v>
      </c>
      <c r="P60" s="387" t="s">
        <v>509</v>
      </c>
      <c r="Q60" s="387" t="s">
        <v>295</v>
      </c>
      <c r="R60" s="388">
        <v>0.13300000000000001</v>
      </c>
      <c r="S60" s="385" t="s">
        <v>295</v>
      </c>
      <c r="T60" s="385" t="s">
        <v>295</v>
      </c>
      <c r="U60" s="385" t="s">
        <v>295</v>
      </c>
      <c r="V60" s="385" t="s">
        <v>295</v>
      </c>
      <c r="W60" s="384" t="s">
        <v>523</v>
      </c>
      <c r="X60" s="383" t="s">
        <v>295</v>
      </c>
      <c r="Y60" s="383" t="s">
        <v>295</v>
      </c>
      <c r="Z60" s="384" t="s">
        <v>576</v>
      </c>
      <c r="AA60" s="383" t="s">
        <v>570</v>
      </c>
      <c r="AB60" s="382" t="s">
        <v>613</v>
      </c>
    </row>
    <row r="61" spans="1:28" s="382" customFormat="1" ht="31.2" x14ac:dyDescent="0.3">
      <c r="A61" s="439"/>
      <c r="B61" s="441"/>
      <c r="C61" s="441"/>
      <c r="D61" s="383" t="s">
        <v>295</v>
      </c>
      <c r="E61" s="384" t="s">
        <v>677</v>
      </c>
      <c r="F61" s="383" t="s">
        <v>295</v>
      </c>
      <c r="G61" s="383">
        <v>0.4</v>
      </c>
      <c r="H61" s="383" t="s">
        <v>295</v>
      </c>
      <c r="I61" s="383">
        <v>0.4</v>
      </c>
      <c r="J61" s="383" t="s">
        <v>295</v>
      </c>
      <c r="K61" s="385" t="s">
        <v>295</v>
      </c>
      <c r="L61" s="383">
        <v>1</v>
      </c>
      <c r="M61" s="386" t="s">
        <v>295</v>
      </c>
      <c r="N61" s="383">
        <v>150</v>
      </c>
      <c r="O61" s="387" t="s">
        <v>295</v>
      </c>
      <c r="P61" s="383" t="s">
        <v>511</v>
      </c>
      <c r="Q61" s="387"/>
      <c r="R61" s="388">
        <v>9.9000000000000005E-2</v>
      </c>
      <c r="S61" s="385" t="s">
        <v>295</v>
      </c>
      <c r="T61" s="385" t="s">
        <v>295</v>
      </c>
      <c r="U61" s="385" t="s">
        <v>295</v>
      </c>
      <c r="V61" s="385" t="s">
        <v>295</v>
      </c>
      <c r="W61" s="385" t="s">
        <v>580</v>
      </c>
      <c r="X61" s="383" t="s">
        <v>295</v>
      </c>
      <c r="Y61" s="383" t="s">
        <v>295</v>
      </c>
      <c r="Z61" s="384" t="s">
        <v>576</v>
      </c>
      <c r="AA61" s="383" t="s">
        <v>570</v>
      </c>
      <c r="AB61" s="382" t="s">
        <v>613</v>
      </c>
    </row>
    <row r="62" spans="1:28" s="382" customFormat="1" ht="31.2" x14ac:dyDescent="0.3">
      <c r="A62" s="383">
        <f>A60+1</f>
        <v>29</v>
      </c>
      <c r="B62" s="384" t="s">
        <v>678</v>
      </c>
      <c r="C62" s="384" t="s">
        <v>678</v>
      </c>
      <c r="D62" s="384" t="s">
        <v>679</v>
      </c>
      <c r="E62" s="383" t="s">
        <v>295</v>
      </c>
      <c r="F62" s="383">
        <v>0.4</v>
      </c>
      <c r="G62" s="383" t="s">
        <v>295</v>
      </c>
      <c r="H62" s="383">
        <v>0.4</v>
      </c>
      <c r="I62" s="383" t="s">
        <v>295</v>
      </c>
      <c r="J62" s="383">
        <v>2015</v>
      </c>
      <c r="K62" s="385" t="s">
        <v>60</v>
      </c>
      <c r="L62" s="383" t="s">
        <v>295</v>
      </c>
      <c r="M62" s="386" t="s">
        <v>564</v>
      </c>
      <c r="N62" s="383" t="s">
        <v>295</v>
      </c>
      <c r="O62" s="387" t="s">
        <v>509</v>
      </c>
      <c r="P62" s="383" t="s">
        <v>295</v>
      </c>
      <c r="Q62" s="387">
        <v>0.03</v>
      </c>
      <c r="R62" s="385" t="s">
        <v>295</v>
      </c>
      <c r="S62" s="385" t="s">
        <v>295</v>
      </c>
      <c r="T62" s="385" t="s">
        <v>295</v>
      </c>
      <c r="U62" s="385" t="s">
        <v>563</v>
      </c>
      <c r="V62" s="384" t="s">
        <v>523</v>
      </c>
      <c r="W62" s="385" t="s">
        <v>295</v>
      </c>
      <c r="X62" s="383" t="s">
        <v>295</v>
      </c>
      <c r="Y62" s="383" t="s">
        <v>295</v>
      </c>
      <c r="Z62" s="384" t="s">
        <v>575</v>
      </c>
      <c r="AA62" s="383" t="s">
        <v>569</v>
      </c>
      <c r="AB62" s="382" t="s">
        <v>613</v>
      </c>
    </row>
    <row r="63" spans="1:28" s="382" customFormat="1" ht="31.2" x14ac:dyDescent="0.3">
      <c r="A63" s="383">
        <f>A62+1</f>
        <v>30</v>
      </c>
      <c r="B63" s="384" t="s">
        <v>680</v>
      </c>
      <c r="C63" s="384" t="s">
        <v>680</v>
      </c>
      <c r="D63" s="384" t="s">
        <v>681</v>
      </c>
      <c r="E63" s="383" t="s">
        <v>295</v>
      </c>
      <c r="F63" s="383">
        <v>0.4</v>
      </c>
      <c r="G63" s="383" t="s">
        <v>295</v>
      </c>
      <c r="H63" s="383">
        <v>0.4</v>
      </c>
      <c r="I63" s="383" t="s">
        <v>295</v>
      </c>
      <c r="J63" s="383">
        <v>2011</v>
      </c>
      <c r="K63" s="385" t="s">
        <v>61</v>
      </c>
      <c r="L63" s="383" t="s">
        <v>295</v>
      </c>
      <c r="M63" s="386" t="s">
        <v>562</v>
      </c>
      <c r="N63" s="383" t="s">
        <v>295</v>
      </c>
      <c r="O63" s="387" t="s">
        <v>509</v>
      </c>
      <c r="P63" s="383" t="s">
        <v>295</v>
      </c>
      <c r="Q63" s="387">
        <v>0.03</v>
      </c>
      <c r="R63" s="385" t="s">
        <v>295</v>
      </c>
      <c r="S63" s="385" t="s">
        <v>295</v>
      </c>
      <c r="T63" s="385" t="s">
        <v>566</v>
      </c>
      <c r="U63" s="385" t="s">
        <v>61</v>
      </c>
      <c r="V63" s="384" t="s">
        <v>523</v>
      </c>
      <c r="W63" s="385" t="s">
        <v>295</v>
      </c>
      <c r="X63" s="383" t="s">
        <v>295</v>
      </c>
      <c r="Y63" s="383" t="s">
        <v>295</v>
      </c>
      <c r="Z63" s="384" t="s">
        <v>576</v>
      </c>
      <c r="AA63" s="383" t="s">
        <v>569</v>
      </c>
      <c r="AB63" s="382" t="s">
        <v>613</v>
      </c>
    </row>
    <row r="64" spans="1:28" s="382" customFormat="1" ht="31.2" x14ac:dyDescent="0.3">
      <c r="A64" s="383">
        <f t="shared" ref="A64:A72" si="5">A63+1</f>
        <v>31</v>
      </c>
      <c r="B64" s="384" t="s">
        <v>682</v>
      </c>
      <c r="C64" s="384" t="s">
        <v>682</v>
      </c>
      <c r="D64" s="384" t="s">
        <v>683</v>
      </c>
      <c r="E64" s="383" t="s">
        <v>295</v>
      </c>
      <c r="F64" s="383">
        <v>0.4</v>
      </c>
      <c r="G64" s="383" t="s">
        <v>295</v>
      </c>
      <c r="H64" s="383">
        <v>0.4</v>
      </c>
      <c r="I64" s="383" t="s">
        <v>295</v>
      </c>
      <c r="J64" s="383">
        <v>2012</v>
      </c>
      <c r="K64" s="385" t="s">
        <v>61</v>
      </c>
      <c r="L64" s="383" t="s">
        <v>295</v>
      </c>
      <c r="M64" s="386" t="s">
        <v>564</v>
      </c>
      <c r="N64" s="383" t="s">
        <v>295</v>
      </c>
      <c r="O64" s="387" t="s">
        <v>509</v>
      </c>
      <c r="P64" s="383" t="s">
        <v>295</v>
      </c>
      <c r="Q64" s="387">
        <v>0.03</v>
      </c>
      <c r="R64" s="385" t="s">
        <v>295</v>
      </c>
      <c r="S64" s="385" t="s">
        <v>295</v>
      </c>
      <c r="T64" s="385" t="s">
        <v>567</v>
      </c>
      <c r="U64" s="385" t="s">
        <v>61</v>
      </c>
      <c r="V64" s="384" t="s">
        <v>523</v>
      </c>
      <c r="W64" s="385" t="s">
        <v>295</v>
      </c>
      <c r="X64" s="383" t="s">
        <v>295</v>
      </c>
      <c r="Y64" s="383" t="s">
        <v>295</v>
      </c>
      <c r="Z64" s="384" t="s">
        <v>575</v>
      </c>
      <c r="AA64" s="383" t="s">
        <v>569</v>
      </c>
      <c r="AB64" s="382" t="s">
        <v>613</v>
      </c>
    </row>
    <row r="65" spans="1:28" s="382" customFormat="1" ht="31.2" x14ac:dyDescent="0.3">
      <c r="A65" s="383">
        <f t="shared" si="5"/>
        <v>32</v>
      </c>
      <c r="B65" s="384" t="s">
        <v>684</v>
      </c>
      <c r="C65" s="384" t="s">
        <v>684</v>
      </c>
      <c r="D65" s="384" t="s">
        <v>685</v>
      </c>
      <c r="E65" s="383" t="s">
        <v>295</v>
      </c>
      <c r="F65" s="383">
        <v>0.4</v>
      </c>
      <c r="G65" s="383" t="s">
        <v>295</v>
      </c>
      <c r="H65" s="383">
        <v>0.4</v>
      </c>
      <c r="I65" s="383" t="s">
        <v>295</v>
      </c>
      <c r="J65" s="383">
        <v>2012</v>
      </c>
      <c r="K65" s="385" t="s">
        <v>61</v>
      </c>
      <c r="L65" s="383" t="s">
        <v>295</v>
      </c>
      <c r="M65" s="386" t="s">
        <v>562</v>
      </c>
      <c r="N65" s="383" t="s">
        <v>295</v>
      </c>
      <c r="O65" s="387" t="s">
        <v>509</v>
      </c>
      <c r="P65" s="383" t="s">
        <v>295</v>
      </c>
      <c r="Q65" s="387">
        <v>0.03</v>
      </c>
      <c r="R65" s="385" t="s">
        <v>295</v>
      </c>
      <c r="S65" s="385" t="s">
        <v>295</v>
      </c>
      <c r="T65" s="385" t="s">
        <v>567</v>
      </c>
      <c r="U65" s="385" t="s">
        <v>61</v>
      </c>
      <c r="V65" s="384" t="s">
        <v>523</v>
      </c>
      <c r="W65" s="385" t="s">
        <v>295</v>
      </c>
      <c r="X65" s="383" t="s">
        <v>295</v>
      </c>
      <c r="Y65" s="383" t="s">
        <v>295</v>
      </c>
      <c r="Z65" s="384" t="s">
        <v>575</v>
      </c>
      <c r="AA65" s="383" t="s">
        <v>569</v>
      </c>
      <c r="AB65" s="382" t="s">
        <v>613</v>
      </c>
    </row>
    <row r="66" spans="1:28" s="382" customFormat="1" ht="31.2" x14ac:dyDescent="0.3">
      <c r="A66" s="383">
        <f t="shared" si="5"/>
        <v>33</v>
      </c>
      <c r="B66" s="383" t="s">
        <v>295</v>
      </c>
      <c r="C66" s="384" t="s">
        <v>686</v>
      </c>
      <c r="D66" s="383" t="s">
        <v>295</v>
      </c>
      <c r="E66" s="384" t="s">
        <v>687</v>
      </c>
      <c r="F66" s="384" t="s">
        <v>295</v>
      </c>
      <c r="G66" s="383">
        <v>0.4</v>
      </c>
      <c r="H66" s="383" t="s">
        <v>295</v>
      </c>
      <c r="I66" s="383">
        <v>0.4</v>
      </c>
      <c r="J66" s="383" t="s">
        <v>295</v>
      </c>
      <c r="K66" s="385" t="s">
        <v>295</v>
      </c>
      <c r="L66" s="386" t="s">
        <v>61</v>
      </c>
      <c r="M66" s="386" t="s">
        <v>295</v>
      </c>
      <c r="N66" s="387">
        <v>150</v>
      </c>
      <c r="O66" s="387" t="s">
        <v>295</v>
      </c>
      <c r="P66" s="387" t="s">
        <v>511</v>
      </c>
      <c r="Q66" s="387" t="s">
        <v>295</v>
      </c>
      <c r="R66" s="388">
        <v>0.11899999999999999</v>
      </c>
      <c r="S66" s="385" t="s">
        <v>295</v>
      </c>
      <c r="T66" s="385" t="s">
        <v>295</v>
      </c>
      <c r="U66" s="385" t="s">
        <v>295</v>
      </c>
      <c r="V66" s="385" t="s">
        <v>295</v>
      </c>
      <c r="W66" s="385" t="s">
        <v>580</v>
      </c>
      <c r="X66" s="383" t="s">
        <v>295</v>
      </c>
      <c r="Y66" s="383" t="s">
        <v>295</v>
      </c>
      <c r="Z66" s="384" t="s">
        <v>576</v>
      </c>
      <c r="AA66" s="383" t="s">
        <v>570</v>
      </c>
      <c r="AB66" s="382" t="s">
        <v>615</v>
      </c>
    </row>
    <row r="67" spans="1:28" s="382" customFormat="1" ht="31.2" x14ac:dyDescent="0.3">
      <c r="A67" s="438">
        <f t="shared" si="5"/>
        <v>34</v>
      </c>
      <c r="B67" s="440" t="s">
        <v>295</v>
      </c>
      <c r="C67" s="440" t="s">
        <v>688</v>
      </c>
      <c r="D67" s="383" t="s">
        <v>295</v>
      </c>
      <c r="E67" s="384" t="s">
        <v>689</v>
      </c>
      <c r="F67" s="384" t="s">
        <v>295</v>
      </c>
      <c r="G67" s="383">
        <v>0.4</v>
      </c>
      <c r="H67" s="383" t="s">
        <v>295</v>
      </c>
      <c r="I67" s="383">
        <v>0.4</v>
      </c>
      <c r="J67" s="383" t="s">
        <v>295</v>
      </c>
      <c r="K67" s="385" t="s">
        <v>295</v>
      </c>
      <c r="L67" s="386" t="s">
        <v>60</v>
      </c>
      <c r="M67" s="386" t="s">
        <v>295</v>
      </c>
      <c r="N67" s="387">
        <v>150</v>
      </c>
      <c r="O67" s="387" t="s">
        <v>295</v>
      </c>
      <c r="P67" s="387" t="s">
        <v>511</v>
      </c>
      <c r="Q67" s="387" t="s">
        <v>295</v>
      </c>
      <c r="R67" s="388">
        <v>3.3000000000000002E-2</v>
      </c>
      <c r="S67" s="385" t="s">
        <v>295</v>
      </c>
      <c r="T67" s="385" t="s">
        <v>295</v>
      </c>
      <c r="U67" s="385" t="s">
        <v>295</v>
      </c>
      <c r="V67" s="385" t="s">
        <v>295</v>
      </c>
      <c r="W67" s="385" t="s">
        <v>580</v>
      </c>
      <c r="X67" s="383" t="s">
        <v>295</v>
      </c>
      <c r="Y67" s="383" t="s">
        <v>295</v>
      </c>
      <c r="Z67" s="384" t="s">
        <v>577</v>
      </c>
      <c r="AA67" s="383" t="s">
        <v>570</v>
      </c>
      <c r="AB67" s="382" t="s">
        <v>615</v>
      </c>
    </row>
    <row r="68" spans="1:28" s="382" customFormat="1" ht="31.2" x14ac:dyDescent="0.3">
      <c r="A68" s="439"/>
      <c r="B68" s="441"/>
      <c r="C68" s="441"/>
      <c r="D68" s="383" t="s">
        <v>295</v>
      </c>
      <c r="E68" s="384" t="s">
        <v>690</v>
      </c>
      <c r="F68" s="384" t="s">
        <v>295</v>
      </c>
      <c r="G68" s="383">
        <v>0.4</v>
      </c>
      <c r="H68" s="383" t="s">
        <v>295</v>
      </c>
      <c r="I68" s="383">
        <v>0.4</v>
      </c>
      <c r="J68" s="383" t="s">
        <v>295</v>
      </c>
      <c r="K68" s="385" t="s">
        <v>295</v>
      </c>
      <c r="L68" s="386" t="s">
        <v>60</v>
      </c>
      <c r="M68" s="386" t="s">
        <v>295</v>
      </c>
      <c r="N68" s="387">
        <v>120</v>
      </c>
      <c r="O68" s="387" t="s">
        <v>295</v>
      </c>
      <c r="P68" s="387" t="s">
        <v>509</v>
      </c>
      <c r="Q68" s="387" t="s">
        <v>295</v>
      </c>
      <c r="R68" s="388">
        <v>4.9000000000000002E-2</v>
      </c>
      <c r="S68" s="385" t="s">
        <v>295</v>
      </c>
      <c r="T68" s="385" t="s">
        <v>295</v>
      </c>
      <c r="U68" s="385" t="s">
        <v>295</v>
      </c>
      <c r="V68" s="385" t="s">
        <v>295</v>
      </c>
      <c r="W68" s="384" t="s">
        <v>523</v>
      </c>
      <c r="X68" s="383" t="s">
        <v>295</v>
      </c>
      <c r="Y68" s="383" t="s">
        <v>295</v>
      </c>
      <c r="Z68" s="384" t="s">
        <v>577</v>
      </c>
      <c r="AA68" s="383" t="s">
        <v>570</v>
      </c>
      <c r="AB68" s="382" t="s">
        <v>615</v>
      </c>
    </row>
    <row r="69" spans="1:28" s="382" customFormat="1" ht="31.2" x14ac:dyDescent="0.3">
      <c r="A69" s="383">
        <f>A67+1</f>
        <v>35</v>
      </c>
      <c r="B69" s="390"/>
      <c r="C69" s="384" t="s">
        <v>691</v>
      </c>
      <c r="D69" s="383" t="s">
        <v>295</v>
      </c>
      <c r="E69" s="384" t="s">
        <v>692</v>
      </c>
      <c r="F69" s="384" t="s">
        <v>295</v>
      </c>
      <c r="G69" s="383">
        <v>0.4</v>
      </c>
      <c r="H69" s="383" t="s">
        <v>295</v>
      </c>
      <c r="I69" s="383">
        <v>0.4</v>
      </c>
      <c r="J69" s="383" t="s">
        <v>295</v>
      </c>
      <c r="K69" s="385" t="s">
        <v>295</v>
      </c>
      <c r="L69" s="386" t="s">
        <v>61</v>
      </c>
      <c r="M69" s="386" t="s">
        <v>295</v>
      </c>
      <c r="N69" s="387">
        <v>120</v>
      </c>
      <c r="O69" s="387" t="s">
        <v>295</v>
      </c>
      <c r="P69" s="387" t="s">
        <v>509</v>
      </c>
      <c r="Q69" s="387" t="s">
        <v>295</v>
      </c>
      <c r="R69" s="388">
        <v>0.11600000000000001</v>
      </c>
      <c r="S69" s="385" t="s">
        <v>295</v>
      </c>
      <c r="T69" s="385" t="s">
        <v>295</v>
      </c>
      <c r="U69" s="385" t="s">
        <v>295</v>
      </c>
      <c r="V69" s="385" t="s">
        <v>295</v>
      </c>
      <c r="W69" s="384" t="s">
        <v>523</v>
      </c>
      <c r="X69" s="383" t="s">
        <v>295</v>
      </c>
      <c r="Y69" s="383" t="s">
        <v>295</v>
      </c>
      <c r="Z69" s="384" t="s">
        <v>577</v>
      </c>
      <c r="AA69" s="383" t="s">
        <v>570</v>
      </c>
      <c r="AB69" s="382" t="s">
        <v>615</v>
      </c>
    </row>
    <row r="70" spans="1:28" s="382" customFormat="1" ht="31.2" x14ac:dyDescent="0.3">
      <c r="A70" s="383">
        <f t="shared" si="5"/>
        <v>36</v>
      </c>
      <c r="B70" s="384" t="s">
        <v>680</v>
      </c>
      <c r="C70" s="384" t="s">
        <v>680</v>
      </c>
      <c r="D70" s="384" t="s">
        <v>693</v>
      </c>
      <c r="E70" s="383" t="s">
        <v>295</v>
      </c>
      <c r="F70" s="383">
        <v>0.4</v>
      </c>
      <c r="G70" s="383" t="s">
        <v>295</v>
      </c>
      <c r="H70" s="383">
        <v>0.4</v>
      </c>
      <c r="I70" s="383" t="s">
        <v>295</v>
      </c>
      <c r="J70" s="383">
        <v>2011</v>
      </c>
      <c r="K70" s="385" t="s">
        <v>61</v>
      </c>
      <c r="L70" s="383" t="s">
        <v>295</v>
      </c>
      <c r="M70" s="386" t="s">
        <v>565</v>
      </c>
      <c r="N70" s="383" t="s">
        <v>295</v>
      </c>
      <c r="O70" s="387" t="s">
        <v>509</v>
      </c>
      <c r="P70" s="383" t="s">
        <v>295</v>
      </c>
      <c r="Q70" s="387">
        <v>0.03</v>
      </c>
      <c r="R70" s="385" t="s">
        <v>295</v>
      </c>
      <c r="S70" s="385" t="s">
        <v>295</v>
      </c>
      <c r="T70" s="385" t="s">
        <v>566</v>
      </c>
      <c r="U70" s="385" t="s">
        <v>61</v>
      </c>
      <c r="V70" s="384" t="s">
        <v>523</v>
      </c>
      <c r="W70" s="385" t="s">
        <v>295</v>
      </c>
      <c r="X70" s="383" t="s">
        <v>295</v>
      </c>
      <c r="Y70" s="383" t="s">
        <v>295</v>
      </c>
      <c r="Z70" s="384" t="s">
        <v>576</v>
      </c>
      <c r="AA70" s="383" t="s">
        <v>569</v>
      </c>
      <c r="AB70" s="382" t="s">
        <v>615</v>
      </c>
    </row>
    <row r="71" spans="1:28" s="382" customFormat="1" ht="31.2" x14ac:dyDescent="0.3">
      <c r="A71" s="383">
        <f t="shared" si="5"/>
        <v>37</v>
      </c>
      <c r="B71" s="384" t="s">
        <v>694</v>
      </c>
      <c r="C71" s="384" t="s">
        <v>694</v>
      </c>
      <c r="D71" s="384" t="s">
        <v>645</v>
      </c>
      <c r="E71" s="383" t="s">
        <v>295</v>
      </c>
      <c r="F71" s="383">
        <v>0.4</v>
      </c>
      <c r="G71" s="383" t="s">
        <v>295</v>
      </c>
      <c r="H71" s="383">
        <v>0.4</v>
      </c>
      <c r="I71" s="383" t="s">
        <v>295</v>
      </c>
      <c r="J71" s="383">
        <v>2012</v>
      </c>
      <c r="K71" s="385" t="s">
        <v>61</v>
      </c>
      <c r="L71" s="383" t="s">
        <v>295</v>
      </c>
      <c r="M71" s="386" t="s">
        <v>565</v>
      </c>
      <c r="N71" s="383" t="s">
        <v>295</v>
      </c>
      <c r="O71" s="387" t="s">
        <v>509</v>
      </c>
      <c r="P71" s="383" t="s">
        <v>295</v>
      </c>
      <c r="Q71" s="387">
        <v>0.03</v>
      </c>
      <c r="R71" s="385" t="s">
        <v>295</v>
      </c>
      <c r="S71" s="385" t="s">
        <v>295</v>
      </c>
      <c r="T71" s="385" t="s">
        <v>567</v>
      </c>
      <c r="U71" s="385" t="s">
        <v>61</v>
      </c>
      <c r="V71" s="384" t="s">
        <v>523</v>
      </c>
      <c r="W71" s="385" t="s">
        <v>295</v>
      </c>
      <c r="X71" s="383" t="s">
        <v>295</v>
      </c>
      <c r="Y71" s="383" t="s">
        <v>295</v>
      </c>
      <c r="Z71" s="384" t="s">
        <v>576</v>
      </c>
      <c r="AA71" s="383" t="s">
        <v>569</v>
      </c>
      <c r="AB71" s="382" t="s">
        <v>615</v>
      </c>
    </row>
    <row r="72" spans="1:28" s="382" customFormat="1" ht="31.2" x14ac:dyDescent="0.3">
      <c r="A72" s="383">
        <f t="shared" si="5"/>
        <v>38</v>
      </c>
      <c r="B72" s="384" t="s">
        <v>695</v>
      </c>
      <c r="C72" s="384" t="s">
        <v>695</v>
      </c>
      <c r="D72" s="384" t="s">
        <v>643</v>
      </c>
      <c r="E72" s="383" t="s">
        <v>295</v>
      </c>
      <c r="F72" s="383">
        <v>0.4</v>
      </c>
      <c r="G72" s="383" t="s">
        <v>295</v>
      </c>
      <c r="H72" s="383">
        <v>0.4</v>
      </c>
      <c r="I72" s="383" t="s">
        <v>295</v>
      </c>
      <c r="J72" s="383">
        <v>1994</v>
      </c>
      <c r="K72" s="385" t="s">
        <v>61</v>
      </c>
      <c r="L72" s="383" t="s">
        <v>295</v>
      </c>
      <c r="M72" s="386" t="s">
        <v>562</v>
      </c>
      <c r="N72" s="383" t="s">
        <v>295</v>
      </c>
      <c r="O72" s="387" t="s">
        <v>509</v>
      </c>
      <c r="P72" s="383" t="s">
        <v>295</v>
      </c>
      <c r="Q72" s="387">
        <v>0.03</v>
      </c>
      <c r="R72" s="385" t="s">
        <v>295</v>
      </c>
      <c r="S72" s="385" t="s">
        <v>295</v>
      </c>
      <c r="T72" s="385" t="s">
        <v>555</v>
      </c>
      <c r="U72" s="385" t="s">
        <v>61</v>
      </c>
      <c r="V72" s="384" t="s">
        <v>523</v>
      </c>
      <c r="W72" s="385" t="s">
        <v>295</v>
      </c>
      <c r="X72" s="383" t="s">
        <v>295</v>
      </c>
      <c r="Y72" s="383" t="s">
        <v>295</v>
      </c>
      <c r="Z72" s="384" t="s">
        <v>577</v>
      </c>
      <c r="AA72" s="383" t="s">
        <v>569</v>
      </c>
      <c r="AB72" s="382" t="s">
        <v>615</v>
      </c>
    </row>
    <row r="73" spans="1:28" x14ac:dyDescent="0.3">
      <c r="Q73" s="49">
        <f>SUM(Q25:Q72)</f>
        <v>0.50800000000000023</v>
      </c>
      <c r="R73" s="49">
        <f>SUM(R25:R72)</f>
        <v>4.3709999999999996</v>
      </c>
      <c r="S73" s="49">
        <f>R73-Q73</f>
        <v>3.8629999999999995</v>
      </c>
    </row>
    <row r="75" spans="1:28" x14ac:dyDescent="0.3">
      <c r="R75" s="286"/>
    </row>
    <row r="76" spans="1:28" x14ac:dyDescent="0.3">
      <c r="O76" s="49">
        <v>15</v>
      </c>
      <c r="Q76" s="49">
        <f>SUM(Q25:Q34)</f>
        <v>0</v>
      </c>
      <c r="R76" s="49">
        <f>SUM(R25:R34)</f>
        <v>2.4639999999999995</v>
      </c>
      <c r="S76" s="49">
        <f t="shared" ref="S76:S77" si="6">R76-Q76</f>
        <v>2.4639999999999995</v>
      </c>
    </row>
    <row r="77" spans="1:28" x14ac:dyDescent="0.3">
      <c r="O77" s="49">
        <v>0.4</v>
      </c>
      <c r="Q77" s="49">
        <f>SUM(Q35:Q72)</f>
        <v>0.50800000000000023</v>
      </c>
      <c r="R77" s="49">
        <f>SUM(R35:R72)</f>
        <v>1.9070000000000003</v>
      </c>
      <c r="S77" s="49">
        <f t="shared" si="6"/>
        <v>1.399</v>
      </c>
    </row>
    <row r="78" spans="1:28" x14ac:dyDescent="0.3">
      <c r="O78" s="49" t="s">
        <v>509</v>
      </c>
      <c r="P78" s="49" t="s">
        <v>696</v>
      </c>
      <c r="R78" s="49">
        <f>SUMIF(P25:P72,"ВЛ",R25:R72)-R79</f>
        <v>1.1470000000000002</v>
      </c>
    </row>
    <row r="79" spans="1:28" x14ac:dyDescent="0.3">
      <c r="O79" s="49" t="s">
        <v>509</v>
      </c>
      <c r="P79" s="49" t="s">
        <v>697</v>
      </c>
      <c r="R79" s="286">
        <f>R37+R39+R47+R48+R53+R54+R68</f>
        <v>0.43099999999999999</v>
      </c>
    </row>
    <row r="80" spans="1:28" x14ac:dyDescent="0.3">
      <c r="O80" s="49" t="s">
        <v>511</v>
      </c>
      <c r="R80" s="49">
        <f>SUMIF(P25:P72,"КЛ",R25:R72)</f>
        <v>2.7929999999999997</v>
      </c>
    </row>
  </sheetData>
  <mergeCells count="58">
    <mergeCell ref="A67:A68"/>
    <mergeCell ref="B67:B68"/>
    <mergeCell ref="C67:C68"/>
    <mergeCell ref="A57:A58"/>
    <mergeCell ref="B57:B58"/>
    <mergeCell ref="C57:C58"/>
    <mergeCell ref="A60:A61"/>
    <mergeCell ref="B60:B61"/>
    <mergeCell ref="C60:C61"/>
    <mergeCell ref="D36:D37"/>
    <mergeCell ref="A46:A47"/>
    <mergeCell ref="B46:B47"/>
    <mergeCell ref="C46:C47"/>
    <mergeCell ref="A55:A56"/>
    <mergeCell ref="B55:B56"/>
    <mergeCell ref="C55:C56"/>
    <mergeCell ref="A33:A34"/>
    <mergeCell ref="B33:B34"/>
    <mergeCell ref="C33:C34"/>
    <mergeCell ref="A36:A37"/>
    <mergeCell ref="B36:B37"/>
    <mergeCell ref="C36:C37"/>
    <mergeCell ref="A28:A29"/>
    <mergeCell ref="B28:B29"/>
    <mergeCell ref="C28:C29"/>
    <mergeCell ref="A30:A31"/>
    <mergeCell ref="B30:B31"/>
    <mergeCell ref="C30:C31"/>
    <mergeCell ref="H22:I22"/>
    <mergeCell ref="B21:C22"/>
    <mergeCell ref="Z21:AA21"/>
    <mergeCell ref="A25:A26"/>
    <mergeCell ref="B25:B26"/>
    <mergeCell ref="C25:C26"/>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U21:U22"/>
    <mergeCell ref="A19:AA19"/>
    <mergeCell ref="O21:P22"/>
    <mergeCell ref="F22:G22"/>
    <mergeCell ref="K21:L22"/>
    <mergeCell ref="M21:N22"/>
    <mergeCell ref="Q21:R22"/>
    <mergeCell ref="S21:S22"/>
    <mergeCell ref="T21:T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6" zoomScale="85" zoomScaleSheetLayoutView="85" workbookViewId="0">
      <selection activeCell="C31" sqref="C31"/>
    </sheetView>
  </sheetViews>
  <sheetFormatPr defaultColWidth="9.109375" defaultRowHeight="14.4" x14ac:dyDescent="0.3"/>
  <cols>
    <col min="1" max="1" width="6.109375" style="1" customWidth="1"/>
    <col min="2" max="2" width="53.5546875" style="1" customWidth="1"/>
    <col min="3" max="3" width="224.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38" t="s">
        <v>65</v>
      </c>
      <c r="E1" s="16"/>
      <c r="F1" s="16"/>
    </row>
    <row r="2" spans="1:29" s="12" customFormat="1" ht="18.75" customHeight="1" x14ac:dyDescent="0.35">
      <c r="A2" s="18"/>
      <c r="C2" s="15" t="s">
        <v>7</v>
      </c>
      <c r="E2" s="16"/>
      <c r="F2" s="16"/>
    </row>
    <row r="3" spans="1:29" s="12" customFormat="1" ht="18" x14ac:dyDescent="0.35">
      <c r="A3" s="17"/>
      <c r="C3" s="15" t="s">
        <v>64</v>
      </c>
      <c r="E3" s="16"/>
      <c r="F3" s="16"/>
    </row>
    <row r="4" spans="1:29" s="12" customFormat="1" ht="18" x14ac:dyDescent="0.35">
      <c r="A4" s="17"/>
      <c r="C4" s="15"/>
      <c r="E4" s="16"/>
      <c r="F4" s="16"/>
    </row>
    <row r="5" spans="1:29" s="12" customFormat="1" ht="15.6" x14ac:dyDescent="0.25">
      <c r="A5" s="401" t="str">
        <f>'1. паспорт местоположение'!A5:C5</f>
        <v>Год раскрытия информации: 2023 год</v>
      </c>
      <c r="B5" s="401"/>
      <c r="C5" s="401"/>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12" customFormat="1" ht="18" x14ac:dyDescent="0.35">
      <c r="A6" s="17"/>
      <c r="E6" s="16"/>
      <c r="F6" s="16"/>
      <c r="G6" s="15"/>
    </row>
    <row r="7" spans="1:29" s="12" customFormat="1" ht="17.399999999999999" x14ac:dyDescent="0.25">
      <c r="A7" s="405" t="s">
        <v>6</v>
      </c>
      <c r="B7" s="405"/>
      <c r="C7" s="405"/>
      <c r="D7" s="13"/>
      <c r="E7" s="13"/>
      <c r="F7" s="13"/>
      <c r="G7" s="13"/>
      <c r="H7" s="13"/>
      <c r="I7" s="13"/>
      <c r="J7" s="13"/>
      <c r="K7" s="13"/>
      <c r="L7" s="13"/>
      <c r="M7" s="13"/>
      <c r="N7" s="13"/>
      <c r="O7" s="13"/>
      <c r="P7" s="13"/>
      <c r="Q7" s="13"/>
      <c r="R7" s="13"/>
      <c r="S7" s="13"/>
      <c r="T7" s="13"/>
      <c r="U7" s="13"/>
    </row>
    <row r="8" spans="1:29" s="12" customFormat="1" ht="17.399999999999999" x14ac:dyDescent="0.25">
      <c r="A8" s="405"/>
      <c r="B8" s="405"/>
      <c r="C8" s="405"/>
      <c r="D8" s="14"/>
      <c r="E8" s="14"/>
      <c r="F8" s="14"/>
      <c r="G8" s="14"/>
      <c r="H8" s="13"/>
      <c r="I8" s="13"/>
      <c r="J8" s="13"/>
      <c r="K8" s="13"/>
      <c r="L8" s="13"/>
      <c r="M8" s="13"/>
      <c r="N8" s="13"/>
      <c r="O8" s="13"/>
      <c r="P8" s="13"/>
      <c r="Q8" s="13"/>
      <c r="R8" s="13"/>
      <c r="S8" s="13"/>
      <c r="T8" s="13"/>
      <c r="U8" s="13"/>
    </row>
    <row r="9" spans="1:29" s="12" customFormat="1" ht="17.399999999999999" x14ac:dyDescent="0.25">
      <c r="A9" s="408" t="str">
        <f>'1. паспорт местоположение'!A9:C9</f>
        <v>Акционерное общество "Россети Янтарь"</v>
      </c>
      <c r="B9" s="408"/>
      <c r="C9" s="408"/>
      <c r="D9" s="8"/>
      <c r="E9" s="8"/>
      <c r="F9" s="8"/>
      <c r="G9" s="8"/>
      <c r="H9" s="13"/>
      <c r="I9" s="13"/>
      <c r="J9" s="13"/>
      <c r="K9" s="13"/>
      <c r="L9" s="13"/>
      <c r="M9" s="13"/>
      <c r="N9" s="13"/>
      <c r="O9" s="13"/>
      <c r="P9" s="13"/>
      <c r="Q9" s="13"/>
      <c r="R9" s="13"/>
      <c r="S9" s="13"/>
      <c r="T9" s="13"/>
      <c r="U9" s="13"/>
    </row>
    <row r="10" spans="1:29" s="12" customFormat="1" ht="17.399999999999999" x14ac:dyDescent="0.25">
      <c r="A10" s="402" t="s">
        <v>5</v>
      </c>
      <c r="B10" s="402"/>
      <c r="C10" s="402"/>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405"/>
      <c r="B11" s="405"/>
      <c r="C11" s="405"/>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408" t="str">
        <f>'1. паспорт местоположение'!A12:C12</f>
        <v>M_22-0200</v>
      </c>
      <c r="B12" s="408"/>
      <c r="C12" s="408"/>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402" t="s">
        <v>4</v>
      </c>
      <c r="B13" s="402"/>
      <c r="C13" s="402"/>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412"/>
      <c r="B14" s="412"/>
      <c r="C14" s="412"/>
      <c r="D14" s="10"/>
      <c r="E14" s="10"/>
      <c r="F14" s="10"/>
      <c r="G14" s="10"/>
      <c r="H14" s="10"/>
      <c r="I14" s="10"/>
      <c r="J14" s="10"/>
      <c r="K14" s="10"/>
      <c r="L14" s="10"/>
      <c r="M14" s="10"/>
      <c r="N14" s="10"/>
      <c r="O14" s="10"/>
      <c r="P14" s="10"/>
      <c r="Q14" s="10"/>
      <c r="R14" s="10"/>
      <c r="S14" s="10"/>
      <c r="T14" s="10"/>
      <c r="U14" s="10"/>
    </row>
    <row r="15" spans="1:29" s="3" customFormat="1" ht="70.5" customHeight="1" x14ac:dyDescent="0.25">
      <c r="A15" s="413" t="str">
        <f>'1. паспорт местоположение'!A15:C15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c r="B15" s="413"/>
      <c r="C15" s="413"/>
      <c r="D15" s="8"/>
      <c r="E15" s="8"/>
      <c r="F15" s="8"/>
      <c r="G15" s="8"/>
      <c r="H15" s="8"/>
      <c r="I15" s="8"/>
      <c r="J15" s="8"/>
      <c r="K15" s="8"/>
      <c r="L15" s="8"/>
      <c r="M15" s="8"/>
      <c r="N15" s="8"/>
      <c r="O15" s="8"/>
      <c r="P15" s="8"/>
      <c r="Q15" s="8"/>
      <c r="R15" s="8"/>
      <c r="S15" s="8"/>
      <c r="T15" s="8"/>
      <c r="U15" s="8"/>
    </row>
    <row r="16" spans="1:29" s="3" customFormat="1" ht="15" customHeight="1" x14ac:dyDescent="0.25">
      <c r="A16" s="402" t="s">
        <v>3</v>
      </c>
      <c r="B16" s="402"/>
      <c r="C16" s="402"/>
      <c r="D16" s="6"/>
      <c r="E16" s="6"/>
      <c r="F16" s="6"/>
      <c r="G16" s="6"/>
      <c r="H16" s="6"/>
      <c r="I16" s="6"/>
      <c r="J16" s="6"/>
      <c r="K16" s="6"/>
      <c r="L16" s="6"/>
      <c r="M16" s="6"/>
      <c r="N16" s="6"/>
      <c r="O16" s="6"/>
      <c r="P16" s="6"/>
      <c r="Q16" s="6"/>
      <c r="R16" s="6"/>
      <c r="S16" s="6"/>
      <c r="T16" s="6"/>
      <c r="U16" s="6"/>
    </row>
    <row r="17" spans="1:21" s="3" customFormat="1" ht="15" customHeight="1" x14ac:dyDescent="0.25">
      <c r="A17" s="414"/>
      <c r="B17" s="414"/>
      <c r="C17" s="414"/>
      <c r="D17" s="4"/>
      <c r="E17" s="4"/>
      <c r="F17" s="4"/>
      <c r="G17" s="4"/>
      <c r="H17" s="4"/>
      <c r="I17" s="4"/>
      <c r="J17" s="4"/>
      <c r="K17" s="4"/>
      <c r="L17" s="4"/>
      <c r="M17" s="4"/>
      <c r="N17" s="4"/>
      <c r="O17" s="4"/>
      <c r="P17" s="4"/>
      <c r="Q17" s="4"/>
      <c r="R17" s="4"/>
    </row>
    <row r="18" spans="1:21" s="3" customFormat="1" ht="27.75" customHeight="1" x14ac:dyDescent="0.25">
      <c r="A18" s="403" t="s">
        <v>380</v>
      </c>
      <c r="B18" s="403"/>
      <c r="C18" s="403"/>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5" t="s">
        <v>2</v>
      </c>
      <c r="B20" s="37" t="s">
        <v>63</v>
      </c>
      <c r="C20" s="36"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5">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63.75" customHeight="1" x14ac:dyDescent="0.25">
      <c r="A22" s="24" t="s">
        <v>61</v>
      </c>
      <c r="B22" s="30" t="s">
        <v>393</v>
      </c>
      <c r="C22" s="277" t="s">
        <v>557</v>
      </c>
      <c r="D22" s="29"/>
      <c r="E22" s="29"/>
      <c r="F22" s="28"/>
      <c r="G22" s="28"/>
      <c r="H22" s="28"/>
      <c r="I22" s="28"/>
      <c r="J22" s="28"/>
      <c r="K22" s="28"/>
      <c r="L22" s="28"/>
      <c r="M22" s="28"/>
      <c r="N22" s="28"/>
      <c r="O22" s="28"/>
      <c r="P22" s="28"/>
      <c r="Q22" s="27"/>
      <c r="R22" s="27"/>
      <c r="S22" s="27"/>
      <c r="T22" s="27"/>
      <c r="U22" s="27"/>
    </row>
    <row r="23" spans="1:21" ht="107.25" customHeight="1" x14ac:dyDescent="0.3">
      <c r="A23" s="24" t="s">
        <v>60</v>
      </c>
      <c r="B23" s="26" t="s">
        <v>57</v>
      </c>
      <c r="C23" s="35" t="s">
        <v>558</v>
      </c>
      <c r="D23" s="23"/>
      <c r="E23" s="23"/>
      <c r="F23" s="23"/>
      <c r="G23" s="23"/>
      <c r="H23" s="23"/>
      <c r="I23" s="23"/>
      <c r="J23" s="23"/>
      <c r="K23" s="23"/>
      <c r="L23" s="23"/>
      <c r="M23" s="23"/>
      <c r="N23" s="23"/>
      <c r="O23" s="23"/>
      <c r="P23" s="23"/>
      <c r="Q23" s="23"/>
      <c r="R23" s="23"/>
      <c r="S23" s="23"/>
      <c r="T23" s="23"/>
      <c r="U23" s="23"/>
    </row>
    <row r="24" spans="1:21" ht="358.8" x14ac:dyDescent="0.3">
      <c r="A24" s="24" t="s">
        <v>59</v>
      </c>
      <c r="B24" s="26" t="s">
        <v>413</v>
      </c>
      <c r="C24" s="391" t="s">
        <v>698</v>
      </c>
      <c r="D24" s="23"/>
      <c r="E24" s="23"/>
      <c r="F24" s="23"/>
      <c r="G24" s="23"/>
      <c r="H24" s="23"/>
      <c r="I24" s="23"/>
      <c r="J24" s="23"/>
      <c r="K24" s="23"/>
      <c r="L24" s="23"/>
      <c r="M24" s="23"/>
      <c r="N24" s="23"/>
      <c r="O24" s="23"/>
      <c r="P24" s="23"/>
      <c r="Q24" s="23"/>
      <c r="R24" s="23"/>
      <c r="S24" s="23"/>
      <c r="T24" s="23"/>
      <c r="U24" s="23"/>
    </row>
    <row r="25" spans="1:21" ht="78" x14ac:dyDescent="0.3">
      <c r="A25" s="24" t="s">
        <v>58</v>
      </c>
      <c r="B25" s="26" t="s">
        <v>414</v>
      </c>
      <c r="C25" s="392" t="s">
        <v>699</v>
      </c>
      <c r="D25" s="23"/>
      <c r="E25" s="23"/>
      <c r="F25" s="23"/>
      <c r="G25" s="23"/>
      <c r="H25" s="23"/>
      <c r="I25" s="23"/>
      <c r="J25" s="23"/>
      <c r="K25" s="23"/>
      <c r="L25" s="23"/>
      <c r="M25" s="23"/>
      <c r="N25" s="23"/>
      <c r="O25" s="23"/>
      <c r="P25" s="23"/>
      <c r="Q25" s="23"/>
      <c r="R25" s="23"/>
      <c r="S25" s="23"/>
      <c r="T25" s="23"/>
      <c r="U25" s="23"/>
    </row>
    <row r="26" spans="1:21" ht="124.8" x14ac:dyDescent="0.3">
      <c r="A26" s="24" t="s">
        <v>56</v>
      </c>
      <c r="B26" s="26" t="s">
        <v>206</v>
      </c>
      <c r="C26" s="393" t="s">
        <v>700</v>
      </c>
      <c r="D26" s="23"/>
      <c r="E26" s="23"/>
      <c r="F26" s="23"/>
      <c r="G26" s="23"/>
      <c r="H26" s="23"/>
      <c r="I26" s="23"/>
      <c r="J26" s="23"/>
      <c r="K26" s="23"/>
      <c r="L26" s="23"/>
      <c r="M26" s="23"/>
      <c r="N26" s="23"/>
      <c r="O26" s="23"/>
      <c r="P26" s="23"/>
      <c r="Q26" s="23"/>
      <c r="R26" s="23"/>
      <c r="S26" s="23"/>
      <c r="T26" s="23"/>
      <c r="U26" s="23"/>
    </row>
    <row r="27" spans="1:21" ht="234" x14ac:dyDescent="0.3">
      <c r="A27" s="24" t="s">
        <v>55</v>
      </c>
      <c r="B27" s="26" t="s">
        <v>394</v>
      </c>
      <c r="C27" s="273" t="s">
        <v>588</v>
      </c>
      <c r="D27" s="23"/>
      <c r="E27" s="23"/>
      <c r="F27" s="23"/>
      <c r="G27" s="23"/>
      <c r="H27" s="23"/>
      <c r="I27" s="23"/>
      <c r="J27" s="23"/>
      <c r="K27" s="23"/>
      <c r="L27" s="23"/>
      <c r="M27" s="23"/>
      <c r="N27" s="23"/>
      <c r="O27" s="23"/>
      <c r="P27" s="23"/>
      <c r="Q27" s="23"/>
      <c r="R27" s="23"/>
      <c r="S27" s="23"/>
      <c r="T27" s="23"/>
      <c r="U27" s="23"/>
    </row>
    <row r="28" spans="1:21" ht="42.75" customHeight="1" x14ac:dyDescent="0.3">
      <c r="A28" s="24" t="s">
        <v>53</v>
      </c>
      <c r="B28" s="26" t="s">
        <v>54</v>
      </c>
      <c r="C28" s="39">
        <v>2022</v>
      </c>
      <c r="D28" s="23"/>
      <c r="E28" s="23"/>
      <c r="F28" s="23"/>
      <c r="G28" s="23"/>
      <c r="H28" s="23"/>
      <c r="I28" s="23"/>
      <c r="J28" s="23"/>
      <c r="K28" s="23"/>
      <c r="L28" s="23"/>
      <c r="M28" s="23"/>
      <c r="N28" s="23"/>
      <c r="O28" s="23"/>
      <c r="P28" s="23"/>
      <c r="Q28" s="23"/>
      <c r="R28" s="23"/>
      <c r="S28" s="23"/>
      <c r="T28" s="23"/>
      <c r="U28" s="23"/>
    </row>
    <row r="29" spans="1:21" ht="42.75" customHeight="1" x14ac:dyDescent="0.3">
      <c r="A29" s="24" t="s">
        <v>51</v>
      </c>
      <c r="B29" s="25" t="s">
        <v>52</v>
      </c>
      <c r="C29" s="39">
        <v>2024</v>
      </c>
      <c r="D29" s="23"/>
      <c r="E29" s="23"/>
      <c r="F29" s="23"/>
      <c r="G29" s="23"/>
      <c r="H29" s="23"/>
      <c r="I29" s="23"/>
      <c r="J29" s="23"/>
      <c r="K29" s="23"/>
      <c r="L29" s="23"/>
      <c r="M29" s="23"/>
      <c r="N29" s="23"/>
      <c r="O29" s="23"/>
      <c r="P29" s="23"/>
      <c r="Q29" s="23"/>
      <c r="R29" s="23"/>
      <c r="S29" s="23"/>
      <c r="T29" s="23"/>
      <c r="U29" s="23"/>
    </row>
    <row r="30" spans="1:21" ht="42.75" customHeight="1" x14ac:dyDescent="0.3">
      <c r="A30" s="24" t="s">
        <v>69</v>
      </c>
      <c r="B30" s="25" t="s">
        <v>50</v>
      </c>
      <c r="C30" s="35" t="s">
        <v>701</v>
      </c>
      <c r="D30" s="23"/>
      <c r="E30" s="23"/>
      <c r="F30" s="23"/>
      <c r="G30" s="23"/>
      <c r="H30" s="23"/>
      <c r="I30" s="23"/>
      <c r="J30" s="23"/>
      <c r="K30" s="23"/>
      <c r="L30" s="23"/>
      <c r="M30" s="23"/>
      <c r="N30" s="23"/>
      <c r="O30" s="23"/>
      <c r="P30" s="23"/>
      <c r="Q30" s="23"/>
      <c r="R30" s="23"/>
      <c r="S30" s="23"/>
      <c r="T30" s="23"/>
      <c r="U30" s="23"/>
    </row>
    <row r="31" spans="1:21" x14ac:dyDescent="0.3">
      <c r="A31" s="23"/>
      <c r="B31" s="23"/>
      <c r="C31" s="23"/>
      <c r="D31" s="23"/>
      <c r="E31" s="23"/>
      <c r="F31" s="23"/>
      <c r="G31" s="23"/>
      <c r="H31" s="23"/>
      <c r="I31" s="23"/>
      <c r="J31" s="23"/>
      <c r="K31" s="23"/>
      <c r="L31" s="23"/>
      <c r="M31" s="23"/>
      <c r="N31" s="23"/>
      <c r="O31" s="23"/>
      <c r="P31" s="23"/>
      <c r="Q31" s="23"/>
      <c r="R31" s="23"/>
      <c r="S31" s="23"/>
      <c r="T31" s="23"/>
      <c r="U31" s="23"/>
    </row>
    <row r="32" spans="1:21" x14ac:dyDescent="0.3">
      <c r="A32" s="23"/>
      <c r="B32" s="23"/>
      <c r="C32" s="23"/>
      <c r="D32" s="23"/>
      <c r="E32" s="23"/>
      <c r="F32" s="23"/>
      <c r="G32" s="23"/>
      <c r="H32" s="23"/>
      <c r="I32" s="23"/>
      <c r="J32" s="23"/>
      <c r="K32" s="23"/>
      <c r="L32" s="23"/>
      <c r="M32" s="23"/>
      <c r="N32" s="23"/>
      <c r="O32" s="23"/>
      <c r="P32" s="23"/>
      <c r="Q32" s="23"/>
      <c r="R32" s="23"/>
      <c r="S32" s="23"/>
      <c r="T32" s="23"/>
      <c r="U32" s="23"/>
    </row>
    <row r="33" spans="1:21" x14ac:dyDescent="0.3">
      <c r="A33" s="23"/>
      <c r="B33" s="23"/>
      <c r="C33" s="23"/>
      <c r="D33" s="23"/>
      <c r="E33" s="23"/>
      <c r="F33" s="23"/>
      <c r="G33" s="23"/>
      <c r="H33" s="23"/>
      <c r="I33" s="23"/>
      <c r="J33" s="23"/>
      <c r="K33" s="23"/>
      <c r="L33" s="23"/>
      <c r="M33" s="23"/>
      <c r="N33" s="23"/>
      <c r="O33" s="23"/>
      <c r="P33" s="23"/>
      <c r="Q33" s="23"/>
      <c r="R33" s="23"/>
      <c r="S33" s="23"/>
      <c r="T33" s="23"/>
      <c r="U33" s="23"/>
    </row>
    <row r="34" spans="1:21" x14ac:dyDescent="0.3">
      <c r="A34" s="23"/>
      <c r="B34" s="23"/>
      <c r="C34" s="23"/>
      <c r="D34" s="23"/>
      <c r="E34" s="23"/>
      <c r="F34" s="23"/>
      <c r="G34" s="23"/>
      <c r="H34" s="23"/>
      <c r="I34" s="23"/>
      <c r="J34" s="23"/>
      <c r="K34" s="23"/>
      <c r="L34" s="23"/>
      <c r="M34" s="23"/>
      <c r="N34" s="23"/>
      <c r="O34" s="23"/>
      <c r="P34" s="23"/>
      <c r="Q34" s="23"/>
      <c r="R34" s="23"/>
      <c r="S34" s="23"/>
      <c r="T34" s="23"/>
      <c r="U34" s="23"/>
    </row>
    <row r="35" spans="1:21" x14ac:dyDescent="0.3">
      <c r="A35" s="23"/>
      <c r="B35" s="23"/>
      <c r="C35" s="23"/>
      <c r="D35" s="23"/>
      <c r="E35" s="23"/>
      <c r="F35" s="23"/>
      <c r="G35" s="23"/>
      <c r="H35" s="23"/>
      <c r="I35" s="23"/>
      <c r="J35" s="23"/>
      <c r="K35" s="23"/>
      <c r="L35" s="23"/>
      <c r="M35" s="23"/>
      <c r="N35" s="23"/>
      <c r="O35" s="23"/>
      <c r="P35" s="23"/>
      <c r="Q35" s="23"/>
      <c r="R35" s="23"/>
      <c r="S35" s="23"/>
      <c r="T35" s="23"/>
      <c r="U35" s="23"/>
    </row>
    <row r="36" spans="1:21" x14ac:dyDescent="0.3">
      <c r="A36" s="23"/>
      <c r="B36" s="23"/>
      <c r="C36" s="23"/>
      <c r="D36" s="23"/>
      <c r="E36" s="23"/>
      <c r="F36" s="23"/>
      <c r="G36" s="23"/>
      <c r="H36" s="23"/>
      <c r="I36" s="23"/>
      <c r="J36" s="23"/>
      <c r="K36" s="23"/>
      <c r="L36" s="23"/>
      <c r="M36" s="23"/>
      <c r="N36" s="23"/>
      <c r="O36" s="23"/>
      <c r="P36" s="23"/>
      <c r="Q36" s="23"/>
      <c r="R36" s="23"/>
      <c r="S36" s="23"/>
      <c r="T36" s="23"/>
      <c r="U36" s="23"/>
    </row>
    <row r="37" spans="1:21" x14ac:dyDescent="0.3">
      <c r="A37" s="23"/>
      <c r="B37" s="23"/>
      <c r="C37" s="23"/>
      <c r="D37" s="23"/>
      <c r="E37" s="23"/>
      <c r="F37" s="23"/>
      <c r="G37" s="23"/>
      <c r="H37" s="23"/>
      <c r="I37" s="23"/>
      <c r="J37" s="23"/>
      <c r="K37" s="23"/>
      <c r="L37" s="23"/>
      <c r="M37" s="23"/>
      <c r="N37" s="23"/>
      <c r="O37" s="23"/>
      <c r="P37" s="23"/>
      <c r="Q37" s="23"/>
      <c r="R37" s="23"/>
      <c r="S37" s="23"/>
      <c r="T37" s="23"/>
      <c r="U37" s="23"/>
    </row>
    <row r="38" spans="1:21" x14ac:dyDescent="0.3">
      <c r="A38" s="23"/>
      <c r="B38" s="23"/>
      <c r="C38" s="23"/>
      <c r="D38" s="23"/>
      <c r="E38" s="23"/>
      <c r="F38" s="23"/>
      <c r="G38" s="23"/>
      <c r="H38" s="23"/>
      <c r="I38" s="23"/>
      <c r="J38" s="23"/>
      <c r="K38" s="23"/>
      <c r="L38" s="23"/>
      <c r="M38" s="23"/>
      <c r="N38" s="23"/>
      <c r="O38" s="23"/>
      <c r="P38" s="23"/>
      <c r="Q38" s="23"/>
      <c r="R38" s="23"/>
      <c r="S38" s="23"/>
      <c r="T38" s="23"/>
      <c r="U38" s="23"/>
    </row>
    <row r="39" spans="1:21" x14ac:dyDescent="0.3">
      <c r="A39" s="23"/>
      <c r="B39" s="23"/>
      <c r="C39" s="23"/>
      <c r="D39" s="23"/>
      <c r="E39" s="23"/>
      <c r="F39" s="23"/>
      <c r="G39" s="23"/>
      <c r="H39" s="23"/>
      <c r="I39" s="23"/>
      <c r="J39" s="23"/>
      <c r="K39" s="23"/>
      <c r="L39" s="23"/>
      <c r="M39" s="23"/>
      <c r="N39" s="23"/>
      <c r="O39" s="23"/>
      <c r="P39" s="23"/>
      <c r="Q39" s="23"/>
      <c r="R39" s="23"/>
      <c r="S39" s="23"/>
      <c r="T39" s="23"/>
      <c r="U39" s="23"/>
    </row>
    <row r="40" spans="1:21" x14ac:dyDescent="0.3">
      <c r="A40" s="23"/>
      <c r="B40" s="23"/>
      <c r="C40" s="23"/>
      <c r="D40" s="23"/>
      <c r="E40" s="23"/>
      <c r="F40" s="23"/>
      <c r="G40" s="23"/>
      <c r="H40" s="23"/>
      <c r="I40" s="23"/>
      <c r="J40" s="23"/>
      <c r="K40" s="23"/>
      <c r="L40" s="23"/>
      <c r="M40" s="23"/>
      <c r="N40" s="23"/>
      <c r="O40" s="23"/>
      <c r="P40" s="23"/>
      <c r="Q40" s="23"/>
      <c r="R40" s="23"/>
      <c r="S40" s="23"/>
      <c r="T40" s="23"/>
      <c r="U40" s="23"/>
    </row>
    <row r="41" spans="1:21" x14ac:dyDescent="0.3">
      <c r="A41" s="23"/>
      <c r="B41" s="23"/>
      <c r="C41" s="23"/>
      <c r="D41" s="23"/>
      <c r="E41" s="23"/>
      <c r="F41" s="23"/>
      <c r="G41" s="23"/>
      <c r="H41" s="23"/>
      <c r="I41" s="23"/>
      <c r="J41" s="23"/>
      <c r="K41" s="23"/>
      <c r="L41" s="23"/>
      <c r="M41" s="23"/>
      <c r="N41" s="23"/>
      <c r="O41" s="23"/>
      <c r="P41" s="23"/>
      <c r="Q41" s="23"/>
      <c r="R41" s="23"/>
      <c r="S41" s="23"/>
      <c r="T41" s="23"/>
      <c r="U41" s="23"/>
    </row>
    <row r="42" spans="1:21" x14ac:dyDescent="0.3">
      <c r="A42" s="23"/>
      <c r="B42" s="23"/>
      <c r="C42" s="23"/>
      <c r="D42" s="23"/>
      <c r="E42" s="23"/>
      <c r="F42" s="23"/>
      <c r="G42" s="23"/>
      <c r="H42" s="23"/>
      <c r="I42" s="23"/>
      <c r="J42" s="23"/>
      <c r="K42" s="23"/>
      <c r="L42" s="23"/>
      <c r="M42" s="23"/>
      <c r="N42" s="23"/>
      <c r="O42" s="23"/>
      <c r="P42" s="23"/>
      <c r="Q42" s="23"/>
      <c r="R42" s="23"/>
      <c r="S42" s="23"/>
      <c r="T42" s="23"/>
      <c r="U42" s="23"/>
    </row>
    <row r="43" spans="1:21" x14ac:dyDescent="0.3">
      <c r="A43" s="23"/>
      <c r="B43" s="23"/>
      <c r="C43" s="23"/>
      <c r="D43" s="23"/>
      <c r="E43" s="23"/>
      <c r="F43" s="23"/>
      <c r="G43" s="23"/>
      <c r="H43" s="23"/>
      <c r="I43" s="23"/>
      <c r="J43" s="23"/>
      <c r="K43" s="23"/>
      <c r="L43" s="23"/>
      <c r="M43" s="23"/>
      <c r="N43" s="23"/>
      <c r="O43" s="23"/>
      <c r="P43" s="23"/>
      <c r="Q43" s="23"/>
      <c r="R43" s="23"/>
      <c r="S43" s="23"/>
      <c r="T43" s="23"/>
      <c r="U43" s="23"/>
    </row>
    <row r="44" spans="1:21" x14ac:dyDescent="0.3">
      <c r="A44" s="23"/>
      <c r="B44" s="23"/>
      <c r="C44" s="23"/>
      <c r="D44" s="23"/>
      <c r="E44" s="23"/>
      <c r="F44" s="23"/>
      <c r="G44" s="23"/>
      <c r="H44" s="23"/>
      <c r="I44" s="23"/>
      <c r="J44" s="23"/>
      <c r="K44" s="23"/>
      <c r="L44" s="23"/>
      <c r="M44" s="23"/>
      <c r="N44" s="23"/>
      <c r="O44" s="23"/>
      <c r="P44" s="23"/>
      <c r="Q44" s="23"/>
      <c r="R44" s="23"/>
      <c r="S44" s="23"/>
      <c r="T44" s="23"/>
      <c r="U44" s="23"/>
    </row>
    <row r="45" spans="1:21" x14ac:dyDescent="0.3">
      <c r="A45" s="23"/>
      <c r="B45" s="23"/>
      <c r="C45" s="23"/>
      <c r="D45" s="23"/>
      <c r="E45" s="23"/>
      <c r="F45" s="23"/>
      <c r="G45" s="23"/>
      <c r="H45" s="23"/>
      <c r="I45" s="23"/>
      <c r="J45" s="23"/>
      <c r="K45" s="23"/>
      <c r="L45" s="23"/>
      <c r="M45" s="23"/>
      <c r="N45" s="23"/>
      <c r="O45" s="23"/>
      <c r="P45" s="23"/>
      <c r="Q45" s="23"/>
      <c r="R45" s="23"/>
      <c r="S45" s="23"/>
      <c r="T45" s="23"/>
      <c r="U45" s="23"/>
    </row>
    <row r="46" spans="1:21" x14ac:dyDescent="0.3">
      <c r="A46" s="23"/>
      <c r="B46" s="23"/>
      <c r="C46" s="23"/>
      <c r="D46" s="23"/>
      <c r="E46" s="23"/>
      <c r="F46" s="23"/>
      <c r="G46" s="23"/>
      <c r="H46" s="23"/>
      <c r="I46" s="23"/>
      <c r="J46" s="23"/>
      <c r="K46" s="23"/>
      <c r="L46" s="23"/>
      <c r="M46" s="23"/>
      <c r="N46" s="23"/>
      <c r="O46" s="23"/>
      <c r="P46" s="23"/>
      <c r="Q46" s="23"/>
      <c r="R46" s="23"/>
      <c r="S46" s="23"/>
      <c r="T46" s="23"/>
      <c r="U46" s="23"/>
    </row>
    <row r="47" spans="1:21" x14ac:dyDescent="0.3">
      <c r="A47" s="23"/>
      <c r="B47" s="23"/>
      <c r="C47" s="23"/>
      <c r="D47" s="23"/>
      <c r="E47" s="23"/>
      <c r="F47" s="23"/>
      <c r="G47" s="23"/>
      <c r="H47" s="23"/>
      <c r="I47" s="23"/>
      <c r="J47" s="23"/>
      <c r="K47" s="23"/>
      <c r="L47" s="23"/>
      <c r="M47" s="23"/>
      <c r="N47" s="23"/>
      <c r="O47" s="23"/>
      <c r="P47" s="23"/>
      <c r="Q47" s="23"/>
      <c r="R47" s="23"/>
      <c r="S47" s="23"/>
      <c r="T47" s="23"/>
      <c r="U47" s="23"/>
    </row>
    <row r="48" spans="1:21" x14ac:dyDescent="0.3">
      <c r="A48" s="23"/>
      <c r="B48" s="23"/>
      <c r="C48" s="23"/>
      <c r="D48" s="23"/>
      <c r="E48" s="23"/>
      <c r="F48" s="23"/>
      <c r="G48" s="23"/>
      <c r="H48" s="23"/>
      <c r="I48" s="23"/>
      <c r="J48" s="23"/>
      <c r="K48" s="23"/>
      <c r="L48" s="23"/>
      <c r="M48" s="23"/>
      <c r="N48" s="23"/>
      <c r="O48" s="23"/>
      <c r="P48" s="23"/>
      <c r="Q48" s="23"/>
      <c r="R48" s="23"/>
      <c r="S48" s="23"/>
      <c r="T48" s="23"/>
      <c r="U48" s="23"/>
    </row>
    <row r="49" spans="1:21" x14ac:dyDescent="0.3">
      <c r="A49" s="23"/>
      <c r="B49" s="23"/>
      <c r="C49" s="23"/>
      <c r="D49" s="23"/>
      <c r="E49" s="23"/>
      <c r="F49" s="23"/>
      <c r="G49" s="23"/>
      <c r="H49" s="23"/>
      <c r="I49" s="23"/>
      <c r="J49" s="23"/>
      <c r="K49" s="23"/>
      <c r="L49" s="23"/>
      <c r="M49" s="23"/>
      <c r="N49" s="23"/>
      <c r="O49" s="23"/>
      <c r="P49" s="23"/>
      <c r="Q49" s="23"/>
      <c r="R49" s="23"/>
      <c r="S49" s="23"/>
      <c r="T49" s="23"/>
      <c r="U49" s="23"/>
    </row>
    <row r="50" spans="1:21" x14ac:dyDescent="0.3">
      <c r="A50" s="23"/>
      <c r="B50" s="23"/>
      <c r="C50" s="23"/>
      <c r="D50" s="23"/>
      <c r="E50" s="23"/>
      <c r="F50" s="23"/>
      <c r="G50" s="23"/>
      <c r="H50" s="23"/>
      <c r="I50" s="23"/>
      <c r="J50" s="23"/>
      <c r="K50" s="23"/>
      <c r="L50" s="23"/>
      <c r="M50" s="23"/>
      <c r="N50" s="23"/>
      <c r="O50" s="23"/>
      <c r="P50" s="23"/>
      <c r="Q50" s="23"/>
      <c r="R50" s="23"/>
      <c r="S50" s="23"/>
      <c r="T50" s="23"/>
      <c r="U50" s="23"/>
    </row>
    <row r="51" spans="1:21" x14ac:dyDescent="0.3">
      <c r="A51" s="23"/>
      <c r="B51" s="23"/>
      <c r="C51" s="23"/>
      <c r="D51" s="23"/>
      <c r="E51" s="23"/>
      <c r="F51" s="23"/>
      <c r="G51" s="23"/>
      <c r="H51" s="23"/>
      <c r="I51" s="23"/>
      <c r="J51" s="23"/>
      <c r="K51" s="23"/>
      <c r="L51" s="23"/>
      <c r="M51" s="23"/>
      <c r="N51" s="23"/>
      <c r="O51" s="23"/>
      <c r="P51" s="23"/>
      <c r="Q51" s="23"/>
      <c r="R51" s="23"/>
      <c r="S51" s="23"/>
      <c r="T51" s="23"/>
      <c r="U51" s="23"/>
    </row>
    <row r="52" spans="1:21" x14ac:dyDescent="0.3">
      <c r="A52" s="23"/>
      <c r="B52" s="23"/>
      <c r="C52" s="23"/>
      <c r="D52" s="23"/>
      <c r="E52" s="23"/>
      <c r="F52" s="23"/>
      <c r="G52" s="23"/>
      <c r="H52" s="23"/>
      <c r="I52" s="23"/>
      <c r="J52" s="23"/>
      <c r="K52" s="23"/>
      <c r="L52" s="23"/>
      <c r="M52" s="23"/>
      <c r="N52" s="23"/>
      <c r="O52" s="23"/>
      <c r="P52" s="23"/>
      <c r="Q52" s="23"/>
      <c r="R52" s="23"/>
      <c r="S52" s="23"/>
      <c r="T52" s="23"/>
      <c r="U52" s="23"/>
    </row>
    <row r="53" spans="1:21" x14ac:dyDescent="0.3">
      <c r="A53" s="23"/>
      <c r="B53" s="23"/>
      <c r="C53" s="23"/>
      <c r="D53" s="23"/>
      <c r="E53" s="23"/>
      <c r="F53" s="23"/>
      <c r="G53" s="23"/>
      <c r="H53" s="23"/>
      <c r="I53" s="23"/>
      <c r="J53" s="23"/>
      <c r="K53" s="23"/>
      <c r="L53" s="23"/>
      <c r="M53" s="23"/>
      <c r="N53" s="23"/>
      <c r="O53" s="23"/>
      <c r="P53" s="23"/>
      <c r="Q53" s="23"/>
      <c r="R53" s="23"/>
      <c r="S53" s="23"/>
      <c r="T53" s="23"/>
      <c r="U53" s="23"/>
    </row>
    <row r="54" spans="1:21" x14ac:dyDescent="0.3">
      <c r="A54" s="23"/>
      <c r="B54" s="23"/>
      <c r="C54" s="23"/>
      <c r="D54" s="23"/>
      <c r="E54" s="23"/>
      <c r="F54" s="23"/>
      <c r="G54" s="23"/>
      <c r="H54" s="23"/>
      <c r="I54" s="23"/>
      <c r="J54" s="23"/>
      <c r="K54" s="23"/>
      <c r="L54" s="23"/>
      <c r="M54" s="23"/>
      <c r="N54" s="23"/>
      <c r="O54" s="23"/>
      <c r="P54" s="23"/>
      <c r="Q54" s="23"/>
      <c r="R54" s="23"/>
      <c r="S54" s="23"/>
      <c r="T54" s="23"/>
      <c r="U54" s="23"/>
    </row>
    <row r="55" spans="1:21" x14ac:dyDescent="0.3">
      <c r="A55" s="23"/>
      <c r="B55" s="23"/>
      <c r="C55" s="23"/>
      <c r="D55" s="23"/>
      <c r="E55" s="23"/>
      <c r="F55" s="23"/>
      <c r="G55" s="23"/>
      <c r="H55" s="23"/>
      <c r="I55" s="23"/>
      <c r="J55" s="23"/>
      <c r="K55" s="23"/>
      <c r="L55" s="23"/>
      <c r="M55" s="23"/>
      <c r="N55" s="23"/>
      <c r="O55" s="23"/>
      <c r="P55" s="23"/>
      <c r="Q55" s="23"/>
      <c r="R55" s="23"/>
      <c r="S55" s="23"/>
      <c r="T55" s="23"/>
      <c r="U55" s="23"/>
    </row>
    <row r="56" spans="1:21" x14ac:dyDescent="0.3">
      <c r="A56" s="23"/>
      <c r="B56" s="23"/>
      <c r="C56" s="23"/>
      <c r="D56" s="23"/>
      <c r="E56" s="23"/>
      <c r="F56" s="23"/>
      <c r="G56" s="23"/>
      <c r="H56" s="23"/>
      <c r="I56" s="23"/>
      <c r="J56" s="23"/>
      <c r="K56" s="23"/>
      <c r="L56" s="23"/>
      <c r="M56" s="23"/>
      <c r="N56" s="23"/>
      <c r="O56" s="23"/>
      <c r="P56" s="23"/>
      <c r="Q56" s="23"/>
      <c r="R56" s="23"/>
      <c r="S56" s="23"/>
      <c r="T56" s="23"/>
      <c r="U56" s="23"/>
    </row>
    <row r="57" spans="1:21" x14ac:dyDescent="0.3">
      <c r="A57" s="23"/>
      <c r="B57" s="23"/>
      <c r="C57" s="23"/>
      <c r="D57" s="23"/>
      <c r="E57" s="23"/>
      <c r="F57" s="23"/>
      <c r="G57" s="23"/>
      <c r="H57" s="23"/>
      <c r="I57" s="23"/>
      <c r="J57" s="23"/>
      <c r="K57" s="23"/>
      <c r="L57" s="23"/>
      <c r="M57" s="23"/>
      <c r="N57" s="23"/>
      <c r="O57" s="23"/>
      <c r="P57" s="23"/>
      <c r="Q57" s="23"/>
      <c r="R57" s="23"/>
      <c r="S57" s="23"/>
      <c r="T57" s="23"/>
      <c r="U57" s="23"/>
    </row>
    <row r="58" spans="1:21" x14ac:dyDescent="0.3">
      <c r="A58" s="23"/>
      <c r="B58" s="23"/>
      <c r="C58" s="23"/>
      <c r="D58" s="23"/>
      <c r="E58" s="23"/>
      <c r="F58" s="23"/>
      <c r="G58" s="23"/>
      <c r="H58" s="23"/>
      <c r="I58" s="23"/>
      <c r="J58" s="23"/>
      <c r="K58" s="23"/>
      <c r="L58" s="23"/>
      <c r="M58" s="23"/>
      <c r="N58" s="23"/>
      <c r="O58" s="23"/>
      <c r="P58" s="23"/>
      <c r="Q58" s="23"/>
      <c r="R58" s="23"/>
      <c r="S58" s="23"/>
      <c r="T58" s="23"/>
      <c r="U58" s="23"/>
    </row>
    <row r="59" spans="1:21" x14ac:dyDescent="0.3">
      <c r="A59" s="23"/>
      <c r="B59" s="23"/>
      <c r="C59" s="23"/>
      <c r="D59" s="23"/>
      <c r="E59" s="23"/>
      <c r="F59" s="23"/>
      <c r="G59" s="23"/>
      <c r="H59" s="23"/>
      <c r="I59" s="23"/>
      <c r="J59" s="23"/>
      <c r="K59" s="23"/>
      <c r="L59" s="23"/>
      <c r="M59" s="23"/>
      <c r="N59" s="23"/>
      <c r="O59" s="23"/>
      <c r="P59" s="23"/>
      <c r="Q59" s="23"/>
      <c r="R59" s="23"/>
      <c r="S59" s="23"/>
      <c r="T59" s="23"/>
      <c r="U59" s="23"/>
    </row>
    <row r="60" spans="1:21" x14ac:dyDescent="0.3">
      <c r="A60" s="23"/>
      <c r="B60" s="23"/>
      <c r="C60" s="23"/>
      <c r="D60" s="23"/>
      <c r="E60" s="23"/>
      <c r="F60" s="23"/>
      <c r="G60" s="23"/>
      <c r="H60" s="23"/>
      <c r="I60" s="23"/>
      <c r="J60" s="23"/>
      <c r="K60" s="23"/>
      <c r="L60" s="23"/>
      <c r="M60" s="23"/>
      <c r="N60" s="23"/>
      <c r="O60" s="23"/>
      <c r="P60" s="23"/>
      <c r="Q60" s="23"/>
      <c r="R60" s="23"/>
      <c r="S60" s="23"/>
      <c r="T60" s="23"/>
      <c r="U60" s="23"/>
    </row>
    <row r="61" spans="1:21" x14ac:dyDescent="0.3">
      <c r="A61" s="23"/>
      <c r="B61" s="23"/>
      <c r="C61" s="23"/>
      <c r="D61" s="23"/>
      <c r="E61" s="23"/>
      <c r="F61" s="23"/>
      <c r="G61" s="23"/>
      <c r="H61" s="23"/>
      <c r="I61" s="23"/>
      <c r="J61" s="23"/>
      <c r="K61" s="23"/>
      <c r="L61" s="23"/>
      <c r="M61" s="23"/>
      <c r="N61" s="23"/>
      <c r="O61" s="23"/>
      <c r="P61" s="23"/>
      <c r="Q61" s="23"/>
      <c r="R61" s="23"/>
      <c r="S61" s="23"/>
      <c r="T61" s="23"/>
      <c r="U61" s="23"/>
    </row>
    <row r="62" spans="1:21" x14ac:dyDescent="0.3">
      <c r="A62" s="23"/>
      <c r="B62" s="23"/>
      <c r="C62" s="23"/>
      <c r="D62" s="23"/>
      <c r="E62" s="23"/>
      <c r="F62" s="23"/>
      <c r="G62" s="23"/>
      <c r="H62" s="23"/>
      <c r="I62" s="23"/>
      <c r="J62" s="23"/>
      <c r="K62" s="23"/>
      <c r="L62" s="23"/>
      <c r="M62" s="23"/>
      <c r="N62" s="23"/>
      <c r="O62" s="23"/>
      <c r="P62" s="23"/>
      <c r="Q62" s="23"/>
      <c r="R62" s="23"/>
      <c r="S62" s="23"/>
      <c r="T62" s="23"/>
      <c r="U62" s="23"/>
    </row>
    <row r="63" spans="1:21" x14ac:dyDescent="0.3">
      <c r="A63" s="23"/>
      <c r="B63" s="23"/>
      <c r="C63" s="23"/>
      <c r="D63" s="23"/>
      <c r="E63" s="23"/>
      <c r="F63" s="23"/>
      <c r="G63" s="23"/>
      <c r="H63" s="23"/>
      <c r="I63" s="23"/>
      <c r="J63" s="23"/>
      <c r="K63" s="23"/>
      <c r="L63" s="23"/>
      <c r="M63" s="23"/>
      <c r="N63" s="23"/>
      <c r="O63" s="23"/>
      <c r="P63" s="23"/>
      <c r="Q63" s="23"/>
      <c r="R63" s="23"/>
      <c r="S63" s="23"/>
      <c r="T63" s="23"/>
      <c r="U63" s="23"/>
    </row>
    <row r="64" spans="1:21" x14ac:dyDescent="0.3">
      <c r="A64" s="23"/>
      <c r="B64" s="23"/>
      <c r="C64" s="23"/>
      <c r="D64" s="23"/>
      <c r="E64" s="23"/>
      <c r="F64" s="23"/>
      <c r="G64" s="23"/>
      <c r="H64" s="23"/>
      <c r="I64" s="23"/>
      <c r="J64" s="23"/>
      <c r="K64" s="23"/>
      <c r="L64" s="23"/>
      <c r="M64" s="23"/>
      <c r="N64" s="23"/>
      <c r="O64" s="23"/>
      <c r="P64" s="23"/>
      <c r="Q64" s="23"/>
      <c r="R64" s="23"/>
      <c r="S64" s="23"/>
      <c r="T64" s="23"/>
      <c r="U64" s="23"/>
    </row>
    <row r="65" spans="1:21" x14ac:dyDescent="0.3">
      <c r="A65" s="23"/>
      <c r="B65" s="23"/>
      <c r="C65" s="23"/>
      <c r="D65" s="23"/>
      <c r="E65" s="23"/>
      <c r="F65" s="23"/>
      <c r="G65" s="23"/>
      <c r="H65" s="23"/>
      <c r="I65" s="23"/>
      <c r="J65" s="23"/>
      <c r="K65" s="23"/>
      <c r="L65" s="23"/>
      <c r="M65" s="23"/>
      <c r="N65" s="23"/>
      <c r="O65" s="23"/>
      <c r="P65" s="23"/>
      <c r="Q65" s="23"/>
      <c r="R65" s="23"/>
      <c r="S65" s="23"/>
      <c r="T65" s="23"/>
      <c r="U65" s="23"/>
    </row>
    <row r="66" spans="1:21" x14ac:dyDescent="0.3">
      <c r="A66" s="23"/>
      <c r="B66" s="23"/>
      <c r="C66" s="23"/>
      <c r="D66" s="23"/>
      <c r="E66" s="23"/>
      <c r="F66" s="23"/>
      <c r="G66" s="23"/>
      <c r="H66" s="23"/>
      <c r="I66" s="23"/>
      <c r="J66" s="23"/>
      <c r="K66" s="23"/>
      <c r="L66" s="23"/>
      <c r="M66" s="23"/>
      <c r="N66" s="23"/>
      <c r="O66" s="23"/>
      <c r="P66" s="23"/>
      <c r="Q66" s="23"/>
      <c r="R66" s="23"/>
      <c r="S66" s="23"/>
      <c r="T66" s="23"/>
      <c r="U66" s="23"/>
    </row>
    <row r="67" spans="1:21" x14ac:dyDescent="0.3">
      <c r="A67" s="23"/>
      <c r="B67" s="23"/>
      <c r="C67" s="23"/>
      <c r="D67" s="23"/>
      <c r="E67" s="23"/>
      <c r="F67" s="23"/>
      <c r="G67" s="23"/>
      <c r="H67" s="23"/>
      <c r="I67" s="23"/>
      <c r="J67" s="23"/>
      <c r="K67" s="23"/>
      <c r="L67" s="23"/>
      <c r="M67" s="23"/>
      <c r="N67" s="23"/>
      <c r="O67" s="23"/>
      <c r="P67" s="23"/>
      <c r="Q67" s="23"/>
      <c r="R67" s="23"/>
      <c r="S67" s="23"/>
      <c r="T67" s="23"/>
      <c r="U67" s="23"/>
    </row>
    <row r="68" spans="1:21" x14ac:dyDescent="0.3">
      <c r="A68" s="23"/>
      <c r="B68" s="23"/>
      <c r="C68" s="23"/>
      <c r="D68" s="23"/>
      <c r="E68" s="23"/>
      <c r="F68" s="23"/>
      <c r="G68" s="23"/>
      <c r="H68" s="23"/>
      <c r="I68" s="23"/>
      <c r="J68" s="23"/>
      <c r="K68" s="23"/>
      <c r="L68" s="23"/>
      <c r="M68" s="23"/>
      <c r="N68" s="23"/>
      <c r="O68" s="23"/>
      <c r="P68" s="23"/>
      <c r="Q68" s="23"/>
      <c r="R68" s="23"/>
      <c r="S68" s="23"/>
      <c r="T68" s="23"/>
      <c r="U68" s="23"/>
    </row>
    <row r="69" spans="1:21" x14ac:dyDescent="0.3">
      <c r="A69" s="23"/>
      <c r="B69" s="23"/>
      <c r="C69" s="23"/>
      <c r="D69" s="23"/>
      <c r="E69" s="23"/>
      <c r="F69" s="23"/>
      <c r="G69" s="23"/>
      <c r="H69" s="23"/>
      <c r="I69" s="23"/>
      <c r="J69" s="23"/>
      <c r="K69" s="23"/>
      <c r="L69" s="23"/>
      <c r="M69" s="23"/>
      <c r="N69" s="23"/>
      <c r="O69" s="23"/>
      <c r="P69" s="23"/>
      <c r="Q69" s="23"/>
      <c r="R69" s="23"/>
      <c r="S69" s="23"/>
      <c r="T69" s="23"/>
      <c r="U69" s="23"/>
    </row>
    <row r="70" spans="1:21" x14ac:dyDescent="0.3">
      <c r="A70" s="23"/>
      <c r="B70" s="23"/>
      <c r="C70" s="23"/>
      <c r="D70" s="23"/>
      <c r="E70" s="23"/>
      <c r="F70" s="23"/>
      <c r="G70" s="23"/>
      <c r="H70" s="23"/>
      <c r="I70" s="23"/>
      <c r="J70" s="23"/>
      <c r="K70" s="23"/>
      <c r="L70" s="23"/>
      <c r="M70" s="23"/>
      <c r="N70" s="23"/>
      <c r="O70" s="23"/>
      <c r="P70" s="23"/>
      <c r="Q70" s="23"/>
      <c r="R70" s="23"/>
      <c r="S70" s="23"/>
      <c r="T70" s="23"/>
      <c r="U70" s="23"/>
    </row>
    <row r="71" spans="1:21" x14ac:dyDescent="0.3">
      <c r="A71" s="23"/>
      <c r="B71" s="23"/>
      <c r="C71" s="23"/>
      <c r="D71" s="23"/>
      <c r="E71" s="23"/>
      <c r="F71" s="23"/>
      <c r="G71" s="23"/>
      <c r="H71" s="23"/>
      <c r="I71" s="23"/>
      <c r="J71" s="23"/>
      <c r="K71" s="23"/>
      <c r="L71" s="23"/>
      <c r="M71" s="23"/>
      <c r="N71" s="23"/>
      <c r="O71" s="23"/>
      <c r="P71" s="23"/>
      <c r="Q71" s="23"/>
      <c r="R71" s="23"/>
      <c r="S71" s="23"/>
      <c r="T71" s="23"/>
      <c r="U71" s="23"/>
    </row>
    <row r="72" spans="1:21" x14ac:dyDescent="0.3">
      <c r="A72" s="23"/>
      <c r="B72" s="23"/>
      <c r="C72" s="23"/>
      <c r="D72" s="23"/>
      <c r="E72" s="23"/>
      <c r="F72" s="23"/>
      <c r="G72" s="23"/>
      <c r="H72" s="23"/>
      <c r="I72" s="23"/>
      <c r="J72" s="23"/>
      <c r="K72" s="23"/>
      <c r="L72" s="23"/>
      <c r="M72" s="23"/>
      <c r="N72" s="23"/>
      <c r="O72" s="23"/>
      <c r="P72" s="23"/>
      <c r="Q72" s="23"/>
      <c r="R72" s="23"/>
      <c r="S72" s="23"/>
      <c r="T72" s="23"/>
      <c r="U72" s="23"/>
    </row>
    <row r="73" spans="1:21" x14ac:dyDescent="0.3">
      <c r="A73" s="23"/>
      <c r="B73" s="23"/>
      <c r="C73" s="23"/>
      <c r="D73" s="23"/>
      <c r="E73" s="23"/>
      <c r="F73" s="23"/>
      <c r="G73" s="23"/>
      <c r="H73" s="23"/>
      <c r="I73" s="23"/>
      <c r="J73" s="23"/>
      <c r="K73" s="23"/>
      <c r="L73" s="23"/>
      <c r="M73" s="23"/>
      <c r="N73" s="23"/>
      <c r="O73" s="23"/>
      <c r="P73" s="23"/>
      <c r="Q73" s="23"/>
      <c r="R73" s="23"/>
      <c r="S73" s="23"/>
      <c r="T73" s="23"/>
      <c r="U73" s="23"/>
    </row>
    <row r="74" spans="1:21" x14ac:dyDescent="0.3">
      <c r="A74" s="23"/>
      <c r="B74" s="23"/>
      <c r="C74" s="23"/>
      <c r="D74" s="23"/>
      <c r="E74" s="23"/>
      <c r="F74" s="23"/>
      <c r="G74" s="23"/>
      <c r="H74" s="23"/>
      <c r="I74" s="23"/>
      <c r="J74" s="23"/>
      <c r="K74" s="23"/>
      <c r="L74" s="23"/>
      <c r="M74" s="23"/>
      <c r="N74" s="23"/>
      <c r="O74" s="23"/>
      <c r="P74" s="23"/>
      <c r="Q74" s="23"/>
      <c r="R74" s="23"/>
      <c r="S74" s="23"/>
      <c r="T74" s="23"/>
      <c r="U74" s="23"/>
    </row>
    <row r="75" spans="1:21" x14ac:dyDescent="0.3">
      <c r="A75" s="23"/>
      <c r="B75" s="23"/>
      <c r="C75" s="23"/>
      <c r="D75" s="23"/>
      <c r="E75" s="23"/>
      <c r="F75" s="23"/>
      <c r="G75" s="23"/>
      <c r="H75" s="23"/>
      <c r="I75" s="23"/>
      <c r="J75" s="23"/>
      <c r="K75" s="23"/>
      <c r="L75" s="23"/>
      <c r="M75" s="23"/>
      <c r="N75" s="23"/>
      <c r="O75" s="23"/>
      <c r="P75" s="23"/>
      <c r="Q75" s="23"/>
      <c r="R75" s="23"/>
      <c r="S75" s="23"/>
      <c r="T75" s="23"/>
      <c r="U75" s="23"/>
    </row>
    <row r="76" spans="1:21" x14ac:dyDescent="0.3">
      <c r="A76" s="23"/>
      <c r="B76" s="23"/>
      <c r="C76" s="23"/>
      <c r="D76" s="23"/>
      <c r="E76" s="23"/>
      <c r="F76" s="23"/>
      <c r="G76" s="23"/>
      <c r="H76" s="23"/>
      <c r="I76" s="23"/>
      <c r="J76" s="23"/>
      <c r="K76" s="23"/>
      <c r="L76" s="23"/>
      <c r="M76" s="23"/>
      <c r="N76" s="23"/>
      <c r="O76" s="23"/>
      <c r="P76" s="23"/>
      <c r="Q76" s="23"/>
      <c r="R76" s="23"/>
      <c r="S76" s="23"/>
      <c r="T76" s="23"/>
      <c r="U76" s="23"/>
    </row>
    <row r="77" spans="1:21" x14ac:dyDescent="0.3">
      <c r="A77" s="23"/>
      <c r="B77" s="23"/>
      <c r="C77" s="23"/>
      <c r="D77" s="23"/>
      <c r="E77" s="23"/>
      <c r="F77" s="23"/>
      <c r="G77" s="23"/>
      <c r="H77" s="23"/>
      <c r="I77" s="23"/>
      <c r="J77" s="23"/>
      <c r="K77" s="23"/>
      <c r="L77" s="23"/>
      <c r="M77" s="23"/>
      <c r="N77" s="23"/>
      <c r="O77" s="23"/>
      <c r="P77" s="23"/>
      <c r="Q77" s="23"/>
      <c r="R77" s="23"/>
      <c r="S77" s="23"/>
      <c r="T77" s="23"/>
      <c r="U77" s="23"/>
    </row>
    <row r="78" spans="1:21" x14ac:dyDescent="0.3">
      <c r="A78" s="23"/>
      <c r="B78" s="23"/>
      <c r="C78" s="23"/>
      <c r="D78" s="23"/>
      <c r="E78" s="23"/>
      <c r="F78" s="23"/>
      <c r="G78" s="23"/>
      <c r="H78" s="23"/>
      <c r="I78" s="23"/>
      <c r="J78" s="23"/>
      <c r="K78" s="23"/>
      <c r="L78" s="23"/>
      <c r="M78" s="23"/>
      <c r="N78" s="23"/>
      <c r="O78" s="23"/>
      <c r="P78" s="23"/>
      <c r="Q78" s="23"/>
      <c r="R78" s="23"/>
      <c r="S78" s="23"/>
      <c r="T78" s="23"/>
      <c r="U78" s="23"/>
    </row>
    <row r="79" spans="1:21" x14ac:dyDescent="0.3">
      <c r="A79" s="23"/>
      <c r="B79" s="23"/>
      <c r="C79" s="23"/>
      <c r="D79" s="23"/>
      <c r="E79" s="23"/>
      <c r="F79" s="23"/>
      <c r="G79" s="23"/>
      <c r="H79" s="23"/>
      <c r="I79" s="23"/>
      <c r="J79" s="23"/>
      <c r="K79" s="23"/>
      <c r="L79" s="23"/>
      <c r="M79" s="23"/>
      <c r="N79" s="23"/>
      <c r="O79" s="23"/>
      <c r="P79" s="23"/>
      <c r="Q79" s="23"/>
      <c r="R79" s="23"/>
      <c r="S79" s="23"/>
      <c r="T79" s="23"/>
      <c r="U79" s="23"/>
    </row>
    <row r="80" spans="1:21" x14ac:dyDescent="0.3">
      <c r="A80" s="23"/>
      <c r="B80" s="23"/>
      <c r="C80" s="23"/>
      <c r="D80" s="23"/>
      <c r="E80" s="23"/>
      <c r="F80" s="23"/>
      <c r="G80" s="23"/>
      <c r="H80" s="23"/>
      <c r="I80" s="23"/>
      <c r="J80" s="23"/>
      <c r="K80" s="23"/>
      <c r="L80" s="23"/>
      <c r="M80" s="23"/>
      <c r="N80" s="23"/>
      <c r="O80" s="23"/>
      <c r="P80" s="23"/>
      <c r="Q80" s="23"/>
      <c r="R80" s="23"/>
      <c r="S80" s="23"/>
      <c r="T80" s="23"/>
      <c r="U80" s="23"/>
    </row>
    <row r="81" spans="1:21" x14ac:dyDescent="0.3">
      <c r="A81" s="23"/>
      <c r="B81" s="23"/>
      <c r="C81" s="23"/>
      <c r="D81" s="23"/>
      <c r="E81" s="23"/>
      <c r="F81" s="23"/>
      <c r="G81" s="23"/>
      <c r="H81" s="23"/>
      <c r="I81" s="23"/>
      <c r="J81" s="23"/>
      <c r="K81" s="23"/>
      <c r="L81" s="23"/>
      <c r="M81" s="23"/>
      <c r="N81" s="23"/>
      <c r="O81" s="23"/>
      <c r="P81" s="23"/>
      <c r="Q81" s="23"/>
      <c r="R81" s="23"/>
      <c r="S81" s="23"/>
      <c r="T81" s="23"/>
      <c r="U81" s="23"/>
    </row>
    <row r="82" spans="1:21" x14ac:dyDescent="0.3">
      <c r="A82" s="23"/>
      <c r="B82" s="23"/>
      <c r="C82" s="23"/>
      <c r="D82" s="23"/>
      <c r="E82" s="23"/>
      <c r="F82" s="23"/>
      <c r="G82" s="23"/>
      <c r="H82" s="23"/>
      <c r="I82" s="23"/>
      <c r="J82" s="23"/>
      <c r="K82" s="23"/>
      <c r="L82" s="23"/>
      <c r="M82" s="23"/>
      <c r="N82" s="23"/>
      <c r="O82" s="23"/>
      <c r="P82" s="23"/>
      <c r="Q82" s="23"/>
      <c r="R82" s="23"/>
      <c r="S82" s="23"/>
      <c r="T82" s="23"/>
      <c r="U82" s="23"/>
    </row>
    <row r="83" spans="1:21" x14ac:dyDescent="0.3">
      <c r="A83" s="23"/>
      <c r="B83" s="23"/>
      <c r="C83" s="23"/>
      <c r="D83" s="23"/>
      <c r="E83" s="23"/>
      <c r="F83" s="23"/>
      <c r="G83" s="23"/>
      <c r="H83" s="23"/>
      <c r="I83" s="23"/>
      <c r="J83" s="23"/>
      <c r="K83" s="23"/>
      <c r="L83" s="23"/>
      <c r="M83" s="23"/>
      <c r="N83" s="23"/>
      <c r="O83" s="23"/>
      <c r="P83" s="23"/>
      <c r="Q83" s="23"/>
      <c r="R83" s="23"/>
      <c r="S83" s="23"/>
      <c r="T83" s="23"/>
      <c r="U83" s="23"/>
    </row>
    <row r="84" spans="1:21" x14ac:dyDescent="0.3">
      <c r="A84" s="23"/>
      <c r="B84" s="23"/>
      <c r="C84" s="23"/>
      <c r="D84" s="23"/>
      <c r="E84" s="23"/>
      <c r="F84" s="23"/>
      <c r="G84" s="23"/>
      <c r="H84" s="23"/>
      <c r="I84" s="23"/>
      <c r="J84" s="23"/>
      <c r="K84" s="23"/>
      <c r="L84" s="23"/>
      <c r="M84" s="23"/>
      <c r="N84" s="23"/>
      <c r="O84" s="23"/>
      <c r="P84" s="23"/>
      <c r="Q84" s="23"/>
      <c r="R84" s="23"/>
      <c r="S84" s="23"/>
      <c r="T84" s="23"/>
      <c r="U84" s="23"/>
    </row>
    <row r="85" spans="1:21" x14ac:dyDescent="0.3">
      <c r="A85" s="23"/>
      <c r="B85" s="23"/>
      <c r="C85" s="23"/>
      <c r="D85" s="23"/>
      <c r="E85" s="23"/>
      <c r="F85" s="23"/>
      <c r="G85" s="23"/>
      <c r="H85" s="23"/>
      <c r="I85" s="23"/>
      <c r="J85" s="23"/>
      <c r="K85" s="23"/>
      <c r="L85" s="23"/>
      <c r="M85" s="23"/>
      <c r="N85" s="23"/>
      <c r="O85" s="23"/>
      <c r="P85" s="23"/>
      <c r="Q85" s="23"/>
      <c r="R85" s="23"/>
      <c r="S85" s="23"/>
      <c r="T85" s="23"/>
      <c r="U85" s="23"/>
    </row>
    <row r="86" spans="1:21" x14ac:dyDescent="0.3">
      <c r="A86" s="23"/>
      <c r="B86" s="23"/>
      <c r="C86" s="23"/>
      <c r="D86" s="23"/>
      <c r="E86" s="23"/>
      <c r="F86" s="23"/>
      <c r="G86" s="23"/>
      <c r="H86" s="23"/>
      <c r="I86" s="23"/>
      <c r="J86" s="23"/>
      <c r="K86" s="23"/>
      <c r="L86" s="23"/>
      <c r="M86" s="23"/>
      <c r="N86" s="23"/>
      <c r="O86" s="23"/>
      <c r="P86" s="23"/>
      <c r="Q86" s="23"/>
      <c r="R86" s="23"/>
      <c r="S86" s="23"/>
      <c r="T86" s="23"/>
      <c r="U86" s="23"/>
    </row>
    <row r="87" spans="1:21" x14ac:dyDescent="0.3">
      <c r="A87" s="23"/>
      <c r="B87" s="23"/>
      <c r="C87" s="23"/>
      <c r="D87" s="23"/>
      <c r="E87" s="23"/>
      <c r="F87" s="23"/>
      <c r="G87" s="23"/>
      <c r="H87" s="23"/>
      <c r="I87" s="23"/>
      <c r="J87" s="23"/>
      <c r="K87" s="23"/>
      <c r="L87" s="23"/>
      <c r="M87" s="23"/>
      <c r="N87" s="23"/>
      <c r="O87" s="23"/>
      <c r="P87" s="23"/>
      <c r="Q87" s="23"/>
      <c r="R87" s="23"/>
      <c r="S87" s="23"/>
      <c r="T87" s="23"/>
      <c r="U87" s="23"/>
    </row>
    <row r="88" spans="1:21" x14ac:dyDescent="0.3">
      <c r="A88" s="23"/>
      <c r="B88" s="23"/>
      <c r="C88" s="23"/>
      <c r="D88" s="23"/>
      <c r="E88" s="23"/>
      <c r="F88" s="23"/>
      <c r="G88" s="23"/>
      <c r="H88" s="23"/>
      <c r="I88" s="23"/>
      <c r="J88" s="23"/>
      <c r="K88" s="23"/>
      <c r="L88" s="23"/>
      <c r="M88" s="23"/>
      <c r="N88" s="23"/>
      <c r="O88" s="23"/>
      <c r="P88" s="23"/>
      <c r="Q88" s="23"/>
      <c r="R88" s="23"/>
      <c r="S88" s="23"/>
      <c r="T88" s="23"/>
      <c r="U88" s="23"/>
    </row>
    <row r="89" spans="1:21" x14ac:dyDescent="0.3">
      <c r="A89" s="23"/>
      <c r="B89" s="23"/>
      <c r="C89" s="23"/>
      <c r="D89" s="23"/>
      <c r="E89" s="23"/>
      <c r="F89" s="23"/>
      <c r="G89" s="23"/>
      <c r="H89" s="23"/>
      <c r="I89" s="23"/>
      <c r="J89" s="23"/>
      <c r="K89" s="23"/>
      <c r="L89" s="23"/>
      <c r="M89" s="23"/>
      <c r="N89" s="23"/>
      <c r="O89" s="23"/>
      <c r="P89" s="23"/>
      <c r="Q89" s="23"/>
      <c r="R89" s="23"/>
      <c r="S89" s="23"/>
      <c r="T89" s="23"/>
      <c r="U89" s="23"/>
    </row>
    <row r="90" spans="1:21" x14ac:dyDescent="0.3">
      <c r="A90" s="23"/>
      <c r="B90" s="23"/>
      <c r="C90" s="23"/>
      <c r="D90" s="23"/>
      <c r="E90" s="23"/>
      <c r="F90" s="23"/>
      <c r="G90" s="23"/>
      <c r="H90" s="23"/>
      <c r="I90" s="23"/>
      <c r="J90" s="23"/>
      <c r="K90" s="23"/>
      <c r="L90" s="23"/>
      <c r="M90" s="23"/>
      <c r="N90" s="23"/>
      <c r="O90" s="23"/>
      <c r="P90" s="23"/>
      <c r="Q90" s="23"/>
      <c r="R90" s="23"/>
      <c r="S90" s="23"/>
      <c r="T90" s="23"/>
      <c r="U90" s="23"/>
    </row>
    <row r="91" spans="1:21" x14ac:dyDescent="0.3">
      <c r="A91" s="23"/>
      <c r="B91" s="23"/>
      <c r="C91" s="23"/>
      <c r="D91" s="23"/>
      <c r="E91" s="23"/>
      <c r="F91" s="23"/>
      <c r="G91" s="23"/>
      <c r="H91" s="23"/>
      <c r="I91" s="23"/>
      <c r="J91" s="23"/>
      <c r="K91" s="23"/>
      <c r="L91" s="23"/>
      <c r="M91" s="23"/>
      <c r="N91" s="23"/>
      <c r="O91" s="23"/>
      <c r="P91" s="23"/>
      <c r="Q91" s="23"/>
      <c r="R91" s="23"/>
      <c r="S91" s="23"/>
      <c r="T91" s="23"/>
      <c r="U91" s="23"/>
    </row>
    <row r="92" spans="1:21" x14ac:dyDescent="0.3">
      <c r="A92" s="23"/>
      <c r="B92" s="23"/>
      <c r="C92" s="23"/>
      <c r="D92" s="23"/>
      <c r="E92" s="23"/>
      <c r="F92" s="23"/>
      <c r="G92" s="23"/>
      <c r="H92" s="23"/>
      <c r="I92" s="23"/>
      <c r="J92" s="23"/>
      <c r="K92" s="23"/>
      <c r="L92" s="23"/>
      <c r="M92" s="23"/>
      <c r="N92" s="23"/>
      <c r="O92" s="23"/>
      <c r="P92" s="23"/>
      <c r="Q92" s="23"/>
      <c r="R92" s="23"/>
      <c r="S92" s="23"/>
      <c r="T92" s="23"/>
      <c r="U92" s="23"/>
    </row>
    <row r="93" spans="1:21" x14ac:dyDescent="0.3">
      <c r="A93" s="23"/>
      <c r="B93" s="23"/>
      <c r="C93" s="23"/>
      <c r="D93" s="23"/>
      <c r="E93" s="23"/>
      <c r="F93" s="23"/>
      <c r="G93" s="23"/>
      <c r="H93" s="23"/>
      <c r="I93" s="23"/>
      <c r="J93" s="23"/>
      <c r="K93" s="23"/>
      <c r="L93" s="23"/>
      <c r="M93" s="23"/>
      <c r="N93" s="23"/>
      <c r="O93" s="23"/>
      <c r="P93" s="23"/>
      <c r="Q93" s="23"/>
      <c r="R93" s="23"/>
      <c r="S93" s="23"/>
      <c r="T93" s="23"/>
      <c r="U93" s="23"/>
    </row>
    <row r="94" spans="1:21" x14ac:dyDescent="0.3">
      <c r="A94" s="23"/>
      <c r="B94" s="23"/>
      <c r="C94" s="23"/>
      <c r="D94" s="23"/>
      <c r="E94" s="23"/>
      <c r="F94" s="23"/>
      <c r="G94" s="23"/>
      <c r="H94" s="23"/>
      <c r="I94" s="23"/>
      <c r="J94" s="23"/>
      <c r="K94" s="23"/>
      <c r="L94" s="23"/>
      <c r="M94" s="23"/>
      <c r="N94" s="23"/>
      <c r="O94" s="23"/>
      <c r="P94" s="23"/>
      <c r="Q94" s="23"/>
      <c r="R94" s="23"/>
      <c r="S94" s="23"/>
      <c r="T94" s="23"/>
      <c r="U94" s="23"/>
    </row>
    <row r="95" spans="1:21" x14ac:dyDescent="0.3">
      <c r="A95" s="23"/>
      <c r="B95" s="23"/>
      <c r="C95" s="23"/>
      <c r="D95" s="23"/>
      <c r="E95" s="23"/>
      <c r="F95" s="23"/>
      <c r="G95" s="23"/>
      <c r="H95" s="23"/>
      <c r="I95" s="23"/>
      <c r="J95" s="23"/>
      <c r="K95" s="23"/>
      <c r="L95" s="23"/>
      <c r="M95" s="23"/>
      <c r="N95" s="23"/>
      <c r="O95" s="23"/>
      <c r="P95" s="23"/>
      <c r="Q95" s="23"/>
      <c r="R95" s="23"/>
      <c r="S95" s="23"/>
      <c r="T95" s="23"/>
      <c r="U95" s="23"/>
    </row>
    <row r="96" spans="1:21" x14ac:dyDescent="0.3">
      <c r="A96" s="23"/>
      <c r="B96" s="23"/>
      <c r="C96" s="23"/>
      <c r="D96" s="23"/>
      <c r="E96" s="23"/>
      <c r="F96" s="23"/>
      <c r="G96" s="23"/>
      <c r="H96" s="23"/>
      <c r="I96" s="23"/>
      <c r="J96" s="23"/>
      <c r="K96" s="23"/>
      <c r="L96" s="23"/>
      <c r="M96" s="23"/>
      <c r="N96" s="23"/>
      <c r="O96" s="23"/>
      <c r="P96" s="23"/>
      <c r="Q96" s="23"/>
      <c r="R96" s="23"/>
      <c r="S96" s="23"/>
      <c r="T96" s="23"/>
      <c r="U96" s="23"/>
    </row>
    <row r="97" spans="1:21" x14ac:dyDescent="0.3">
      <c r="A97" s="23"/>
      <c r="B97" s="23"/>
      <c r="C97" s="23"/>
      <c r="D97" s="23"/>
      <c r="E97" s="23"/>
      <c r="F97" s="23"/>
      <c r="G97" s="23"/>
      <c r="H97" s="23"/>
      <c r="I97" s="23"/>
      <c r="J97" s="23"/>
      <c r="K97" s="23"/>
      <c r="L97" s="23"/>
      <c r="M97" s="23"/>
      <c r="N97" s="23"/>
      <c r="O97" s="23"/>
      <c r="P97" s="23"/>
      <c r="Q97" s="23"/>
      <c r="R97" s="23"/>
      <c r="S97" s="23"/>
      <c r="T97" s="23"/>
      <c r="U97" s="23"/>
    </row>
    <row r="98" spans="1:21" x14ac:dyDescent="0.3">
      <c r="A98" s="23"/>
      <c r="B98" s="23"/>
      <c r="C98" s="23"/>
      <c r="D98" s="23"/>
      <c r="E98" s="23"/>
      <c r="F98" s="23"/>
      <c r="G98" s="23"/>
      <c r="H98" s="23"/>
      <c r="I98" s="23"/>
      <c r="J98" s="23"/>
      <c r="K98" s="23"/>
      <c r="L98" s="23"/>
      <c r="M98" s="23"/>
      <c r="N98" s="23"/>
      <c r="O98" s="23"/>
      <c r="P98" s="23"/>
      <c r="Q98" s="23"/>
      <c r="R98" s="23"/>
      <c r="S98" s="23"/>
      <c r="T98" s="23"/>
      <c r="U98" s="23"/>
    </row>
    <row r="99" spans="1:21" x14ac:dyDescent="0.3">
      <c r="A99" s="23"/>
      <c r="B99" s="23"/>
      <c r="C99" s="23"/>
      <c r="D99" s="23"/>
      <c r="E99" s="23"/>
      <c r="F99" s="23"/>
      <c r="G99" s="23"/>
      <c r="H99" s="23"/>
      <c r="I99" s="23"/>
      <c r="J99" s="23"/>
      <c r="K99" s="23"/>
      <c r="L99" s="23"/>
      <c r="M99" s="23"/>
      <c r="N99" s="23"/>
      <c r="O99" s="23"/>
      <c r="P99" s="23"/>
      <c r="Q99" s="23"/>
      <c r="R99" s="23"/>
      <c r="S99" s="23"/>
      <c r="T99" s="23"/>
      <c r="U99" s="23"/>
    </row>
    <row r="100" spans="1:21" x14ac:dyDescent="0.3">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3">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3">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3">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3">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3">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3">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3">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3">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3">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3">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3">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3">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3">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3">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3">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3">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3">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3">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3">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3">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3">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3">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3">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3">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3">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3">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3">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3">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3">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3">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3">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3">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3">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3">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3">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3">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3">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3">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3">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3">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3">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3">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3">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3">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3">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3">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3">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3">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3">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3">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3">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3">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3">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3">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3">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3">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3">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3">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3">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3">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3">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3">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3">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3">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3">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3">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3">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3">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3">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3">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3">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3">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3">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3">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3">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3">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3">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3">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3">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3">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3">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3">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3">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3">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3">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3">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3">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3">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3">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3">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3">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3">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3">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3">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3">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3">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3">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3">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3">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3">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3">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3">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3">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3">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3">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3">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3">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3">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3">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3">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3">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3">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3">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3">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3">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3">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3">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3">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3">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3">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3">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3">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3">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3">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3">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3">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3">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3">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3">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3">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3">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3">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3">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3">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3">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3">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3">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3">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3">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3">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3">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3">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3">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3">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3">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3">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3">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3">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3">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3">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3">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3">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3">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3">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3">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3">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3">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3">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3">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3">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3">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3">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3">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3">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3">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3">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3">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3">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3">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3">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3">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3">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3">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3">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3">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3">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3">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3">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3">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3">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3">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3">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3">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3">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3">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3">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3">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3">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3">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3">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3">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3">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3">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3">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3">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3">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3">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3">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3">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3">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3">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3">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3">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3">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3">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3">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3">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3">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3">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3">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3">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3">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3">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3">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3">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3">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3">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3">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3">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3">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3">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3">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3">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3">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3">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3">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3">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3">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3">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3">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3">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3">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3">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3">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3">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3">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3">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3">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3">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3">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3">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3">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3">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3">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3">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3">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3">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3">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3">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3">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3">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3">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3">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3">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3">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3">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3">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3">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3">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3">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3">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3">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3">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3">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3">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3">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3">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3">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3">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3">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3">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3">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3">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3">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3">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3">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3">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3">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3">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3">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3">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3">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45"/>
  <sheetViews>
    <sheetView view="pageBreakPreview" topLeftCell="A14" zoomScale="70" zoomScaleNormal="80" zoomScaleSheetLayoutView="70" workbookViewId="0">
      <selection activeCell="B27" sqref="B27"/>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4" width="17.6640625" customWidth="1"/>
    <col min="25" max="25" width="30.44140625" customWidth="1"/>
    <col min="26" max="26" width="46.5546875" customWidth="1"/>
    <col min="27" max="28" width="12.33203125" customWidth="1"/>
  </cols>
  <sheetData>
    <row r="1" spans="1:28" ht="18" x14ac:dyDescent="0.3">
      <c r="Z1" s="38" t="s">
        <v>65</v>
      </c>
    </row>
    <row r="2" spans="1:28" ht="18" x14ac:dyDescent="0.35">
      <c r="Z2" s="15" t="s">
        <v>7</v>
      </c>
    </row>
    <row r="3" spans="1:28" ht="18" x14ac:dyDescent="0.35">
      <c r="Z3" s="15" t="s">
        <v>64</v>
      </c>
    </row>
    <row r="4" spans="1:28" ht="18.75" customHeight="1" x14ac:dyDescent="0.3">
      <c r="A4" s="401" t="str">
        <f>'1. паспорт местоположение'!A5:C5</f>
        <v>Год раскрытия информации: 2023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7.399999999999999" x14ac:dyDescent="0.3">
      <c r="A6" s="405" t="s">
        <v>6</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07"/>
      <c r="AB6" s="107"/>
    </row>
    <row r="7" spans="1:28" ht="17.399999999999999" x14ac:dyDescent="0.3">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07"/>
      <c r="AB7" s="107"/>
    </row>
    <row r="8" spans="1:28" ht="15.6" x14ac:dyDescent="0.3">
      <c r="A8" s="408" t="str">
        <f>'1. паспорт местоположение'!A9:C9</f>
        <v>Акционерное общество "Россети Янтарь"</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108"/>
      <c r="AB8" s="108"/>
    </row>
    <row r="9" spans="1:28" ht="15.6" x14ac:dyDescent="0.3">
      <c r="A9" s="402" t="s">
        <v>5</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109"/>
      <c r="AB9" s="109"/>
    </row>
    <row r="10" spans="1:28" ht="17.399999999999999" x14ac:dyDescent="0.3">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07"/>
      <c r="AB10" s="107"/>
    </row>
    <row r="11" spans="1:28" ht="15.6" x14ac:dyDescent="0.3">
      <c r="A11" s="408" t="str">
        <f>'1. паспорт местоположение'!A12:C12</f>
        <v>M_22-0200</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08"/>
      <c r="AB11" s="108"/>
    </row>
    <row r="12" spans="1:28" ht="15.6" x14ac:dyDescent="0.3">
      <c r="A12" s="402" t="s">
        <v>4</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109"/>
      <c r="AB12" s="109"/>
    </row>
    <row r="13" spans="1:28" ht="18" x14ac:dyDescent="0.3">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1"/>
      <c r="AB13" s="11"/>
    </row>
    <row r="14" spans="1:28" ht="15.6" x14ac:dyDescent="0.3">
      <c r="A14" s="413" t="str">
        <f>'1. паспорт местоположение'!A15:C15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08"/>
      <c r="AB14" s="108"/>
    </row>
    <row r="15" spans="1:28" ht="15.6" x14ac:dyDescent="0.3">
      <c r="A15" s="402" t="s">
        <v>3</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109"/>
      <c r="AB15" s="109"/>
    </row>
    <row r="16" spans="1:28" x14ac:dyDescent="0.3">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17"/>
      <c r="AB16" s="117"/>
    </row>
    <row r="17" spans="1:28" x14ac:dyDescent="0.3">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17"/>
      <c r="AB17" s="117"/>
    </row>
    <row r="18" spans="1:28" x14ac:dyDescent="0.3">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17"/>
      <c r="AB18" s="117"/>
    </row>
    <row r="19" spans="1:28" x14ac:dyDescent="0.3">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17"/>
      <c r="AB19" s="117"/>
    </row>
    <row r="20" spans="1:28" x14ac:dyDescent="0.3">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18"/>
      <c r="AB20" s="118"/>
    </row>
    <row r="21" spans="1:28" x14ac:dyDescent="0.3">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18"/>
      <c r="AB21" s="118"/>
    </row>
    <row r="22" spans="1:28" x14ac:dyDescent="0.3">
      <c r="A22" s="443" t="s">
        <v>412</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19"/>
      <c r="AB22" s="119"/>
    </row>
    <row r="23" spans="1:28" ht="32.25" customHeight="1" x14ac:dyDescent="0.3">
      <c r="A23" s="445" t="s">
        <v>292</v>
      </c>
      <c r="B23" s="446"/>
      <c r="C23" s="446"/>
      <c r="D23" s="446"/>
      <c r="E23" s="446"/>
      <c r="F23" s="446"/>
      <c r="G23" s="446"/>
      <c r="H23" s="446"/>
      <c r="I23" s="446"/>
      <c r="J23" s="446"/>
      <c r="K23" s="446"/>
      <c r="L23" s="447"/>
      <c r="M23" s="444" t="s">
        <v>293</v>
      </c>
      <c r="N23" s="444"/>
      <c r="O23" s="444"/>
      <c r="P23" s="444"/>
      <c r="Q23" s="444"/>
      <c r="R23" s="444"/>
      <c r="S23" s="444"/>
      <c r="T23" s="444"/>
      <c r="U23" s="444"/>
      <c r="V23" s="444"/>
      <c r="W23" s="444"/>
      <c r="X23" s="444"/>
      <c r="Y23" s="444"/>
      <c r="Z23" s="444"/>
    </row>
    <row r="24" spans="1:28" ht="151.5" customHeight="1" x14ac:dyDescent="0.3">
      <c r="A24" s="80" t="s">
        <v>208</v>
      </c>
      <c r="B24" s="81" t="s">
        <v>216</v>
      </c>
      <c r="C24" s="80" t="s">
        <v>287</v>
      </c>
      <c r="D24" s="80" t="s">
        <v>209</v>
      </c>
      <c r="E24" s="80" t="s">
        <v>288</v>
      </c>
      <c r="F24" s="80" t="s">
        <v>290</v>
      </c>
      <c r="G24" s="80" t="s">
        <v>289</v>
      </c>
      <c r="H24" s="80" t="s">
        <v>210</v>
      </c>
      <c r="I24" s="80" t="s">
        <v>291</v>
      </c>
      <c r="J24" s="80" t="s">
        <v>217</v>
      </c>
      <c r="K24" s="81" t="s">
        <v>215</v>
      </c>
      <c r="L24" s="81" t="s">
        <v>211</v>
      </c>
      <c r="M24" s="82" t="s">
        <v>224</v>
      </c>
      <c r="N24" s="81" t="s">
        <v>422</v>
      </c>
      <c r="O24" s="80" t="s">
        <v>222</v>
      </c>
      <c r="P24" s="80" t="s">
        <v>223</v>
      </c>
      <c r="Q24" s="80" t="s">
        <v>221</v>
      </c>
      <c r="R24" s="80" t="s">
        <v>210</v>
      </c>
      <c r="S24" s="80" t="s">
        <v>220</v>
      </c>
      <c r="T24" s="80" t="s">
        <v>219</v>
      </c>
      <c r="U24" s="80" t="s">
        <v>286</v>
      </c>
      <c r="V24" s="80" t="s">
        <v>221</v>
      </c>
      <c r="W24" s="86" t="s">
        <v>214</v>
      </c>
      <c r="X24" s="86" t="s">
        <v>226</v>
      </c>
      <c r="Y24" s="86" t="s">
        <v>227</v>
      </c>
      <c r="Z24" s="87" t="s">
        <v>225</v>
      </c>
    </row>
    <row r="25" spans="1:28" ht="16.5" customHeight="1" x14ac:dyDescent="0.3">
      <c r="A25" s="80">
        <v>1</v>
      </c>
      <c r="B25" s="81">
        <v>2</v>
      </c>
      <c r="C25" s="80">
        <v>3</v>
      </c>
      <c r="D25" s="81">
        <v>4</v>
      </c>
      <c r="E25" s="80">
        <v>5</v>
      </c>
      <c r="F25" s="81">
        <v>6</v>
      </c>
      <c r="G25" s="80">
        <v>7</v>
      </c>
      <c r="H25" s="81">
        <v>8</v>
      </c>
      <c r="I25" s="80">
        <v>9</v>
      </c>
      <c r="J25" s="81">
        <v>10</v>
      </c>
      <c r="K25" s="120">
        <v>11</v>
      </c>
      <c r="L25" s="81">
        <v>12</v>
      </c>
      <c r="M25" s="120">
        <v>13</v>
      </c>
      <c r="N25" s="81">
        <v>14</v>
      </c>
      <c r="O25" s="120">
        <v>15</v>
      </c>
      <c r="P25" s="81">
        <v>16</v>
      </c>
      <c r="Q25" s="120">
        <v>17</v>
      </c>
      <c r="R25" s="81">
        <v>18</v>
      </c>
      <c r="S25" s="120">
        <v>19</v>
      </c>
      <c r="T25" s="81">
        <v>20</v>
      </c>
      <c r="U25" s="120">
        <v>21</v>
      </c>
      <c r="V25" s="81">
        <v>22</v>
      </c>
      <c r="W25" s="120">
        <v>23</v>
      </c>
      <c r="X25" s="81">
        <v>24</v>
      </c>
      <c r="Y25" s="120">
        <v>25</v>
      </c>
      <c r="Z25" s="81">
        <v>26</v>
      </c>
    </row>
    <row r="26" spans="1:28" s="297" customFormat="1" ht="45.75" customHeight="1" x14ac:dyDescent="0.3">
      <c r="A26" s="292"/>
      <c r="B26" s="295"/>
      <c r="C26" s="288" t="s">
        <v>524</v>
      </c>
      <c r="D26" s="288" t="s">
        <v>525</v>
      </c>
      <c r="E26" s="288" t="s">
        <v>526</v>
      </c>
      <c r="F26" s="288" t="s">
        <v>527</v>
      </c>
      <c r="G26" s="288" t="s">
        <v>528</v>
      </c>
      <c r="H26" s="288" t="s">
        <v>210</v>
      </c>
      <c r="I26" s="288" t="s">
        <v>529</v>
      </c>
      <c r="J26" s="288" t="s">
        <v>530</v>
      </c>
      <c r="K26" s="296"/>
      <c r="L26" s="288" t="s">
        <v>212</v>
      </c>
      <c r="M26" s="292"/>
      <c r="N26" s="295"/>
      <c r="O26" s="292"/>
      <c r="P26" s="295"/>
      <c r="Q26" s="292"/>
      <c r="R26" s="295"/>
      <c r="S26" s="292"/>
      <c r="T26" s="295"/>
      <c r="U26" s="292"/>
      <c r="V26" s="295"/>
      <c r="W26" s="292"/>
      <c r="X26" s="295"/>
      <c r="Y26" s="292"/>
      <c r="Z26" s="295"/>
    </row>
    <row r="27" spans="1:28" s="297" customFormat="1" ht="86.4" x14ac:dyDescent="0.3">
      <c r="A27" s="295"/>
      <c r="B27" s="295" t="s">
        <v>534</v>
      </c>
      <c r="C27" s="292"/>
      <c r="D27" s="295"/>
      <c r="E27" s="292"/>
      <c r="F27" s="295"/>
      <c r="G27" s="292"/>
      <c r="H27" s="295"/>
      <c r="I27" s="298">
        <f>AVERAGE(I28,I36,I40)</f>
        <v>8.8306138264491723E-3</v>
      </c>
      <c r="J27" s="292">
        <f>AVERAGE(J28,J36,J40)</f>
        <v>7.1128721258516695E-3</v>
      </c>
      <c r="K27" s="299"/>
      <c r="L27" s="300"/>
      <c r="M27" s="289">
        <v>2024</v>
      </c>
      <c r="N27" s="289"/>
      <c r="O27" s="289">
        <v>1500</v>
      </c>
      <c r="P27" s="289">
        <v>1.5</v>
      </c>
      <c r="Q27" s="301">
        <f>P27/R27</f>
        <v>8.8075721633745919E-6</v>
      </c>
      <c r="R27" s="289">
        <v>170308</v>
      </c>
      <c r="S27" s="289">
        <f>O27/R27</f>
        <v>8.8075721633745913E-3</v>
      </c>
      <c r="T27" s="289">
        <f>1100/R27</f>
        <v>6.4588862531413677E-3</v>
      </c>
      <c r="U27" s="302"/>
      <c r="V27" s="302"/>
      <c r="W27" s="290">
        <f>S27-I27</f>
        <v>-2.304166307458104E-5</v>
      </c>
      <c r="X27" s="291">
        <f>T27-J27</f>
        <v>-6.5398587271030175E-4</v>
      </c>
      <c r="Y27" s="314" t="s">
        <v>581</v>
      </c>
      <c r="Z27" s="302"/>
    </row>
    <row r="28" spans="1:28" s="297" customFormat="1" ht="28.8" x14ac:dyDescent="0.3">
      <c r="A28" s="303" t="s">
        <v>535</v>
      </c>
      <c r="B28" s="292"/>
      <c r="C28" s="292">
        <f>SUM(C29:C35)</f>
        <v>12.250100000000002</v>
      </c>
      <c r="D28" s="292">
        <f>SUM(D29:D35)</f>
        <v>1908</v>
      </c>
      <c r="E28" s="292"/>
      <c r="F28" s="292">
        <f>SUM(F29:F35)</f>
        <v>2903.1527999999998</v>
      </c>
      <c r="G28" s="292"/>
      <c r="H28" s="292">
        <v>168657</v>
      </c>
      <c r="I28" s="292">
        <f>F28/H28</f>
        <v>1.7213354915597927E-2</v>
      </c>
      <c r="J28" s="292">
        <f>D28/H28</f>
        <v>1.1312901332289795E-2</v>
      </c>
      <c r="K28" s="302"/>
      <c r="L28" s="289"/>
      <c r="M28" s="289"/>
      <c r="N28" s="289"/>
      <c r="O28" s="289"/>
      <c r="P28" s="289"/>
      <c r="Q28" s="289"/>
      <c r="R28" s="289"/>
      <c r="S28" s="289"/>
      <c r="T28" s="289"/>
      <c r="U28" s="302"/>
      <c r="V28" s="302"/>
      <c r="W28" s="302"/>
      <c r="X28" s="302"/>
      <c r="Y28" s="302"/>
      <c r="Z28" s="302"/>
    </row>
    <row r="29" spans="1:28" s="297" customFormat="1" x14ac:dyDescent="0.3">
      <c r="A29" s="288">
        <v>2021</v>
      </c>
      <c r="B29" s="288" t="s">
        <v>536</v>
      </c>
      <c r="C29" s="288">
        <v>5.7</v>
      </c>
      <c r="D29" s="288">
        <v>228</v>
      </c>
      <c r="E29" s="288"/>
      <c r="F29" s="288">
        <f>C29*D29</f>
        <v>1299.6000000000001</v>
      </c>
      <c r="G29" s="288"/>
      <c r="H29" s="288">
        <v>168657</v>
      </c>
      <c r="I29" s="288"/>
      <c r="J29" s="288"/>
      <c r="K29" s="304" t="s">
        <v>537</v>
      </c>
      <c r="L29" s="289" t="s">
        <v>538</v>
      </c>
      <c r="M29" s="293"/>
      <c r="N29" s="289"/>
      <c r="O29" s="289"/>
      <c r="P29" s="289"/>
      <c r="Q29" s="289"/>
      <c r="R29" s="289"/>
      <c r="S29" s="289"/>
      <c r="T29" s="289"/>
      <c r="U29" s="289"/>
      <c r="V29" s="302"/>
      <c r="W29" s="302"/>
      <c r="X29" s="302"/>
      <c r="Y29" s="302"/>
      <c r="Z29" s="302"/>
    </row>
    <row r="30" spans="1:28" s="297" customFormat="1" x14ac:dyDescent="0.3">
      <c r="A30" s="288"/>
      <c r="B30" s="288" t="s">
        <v>533</v>
      </c>
      <c r="C30" s="288">
        <v>0.4667</v>
      </c>
      <c r="D30" s="288">
        <v>340</v>
      </c>
      <c r="E30" s="288"/>
      <c r="F30" s="288">
        <f t="shared" ref="F30:F35" si="0">C30*D30</f>
        <v>158.678</v>
      </c>
      <c r="G30" s="288"/>
      <c r="H30" s="288">
        <v>168657</v>
      </c>
      <c r="I30" s="288"/>
      <c r="J30" s="288"/>
      <c r="K30" s="304" t="s">
        <v>539</v>
      </c>
      <c r="L30" s="289" t="s">
        <v>540</v>
      </c>
      <c r="M30" s="293"/>
      <c r="N30" s="289"/>
      <c r="O30" s="289"/>
      <c r="P30" s="289"/>
      <c r="Q30" s="289"/>
      <c r="R30" s="289"/>
      <c r="S30" s="289"/>
      <c r="T30" s="289"/>
      <c r="U30" s="289"/>
      <c r="V30" s="302"/>
      <c r="W30" s="302"/>
      <c r="X30" s="302"/>
      <c r="Y30" s="302"/>
      <c r="Z30" s="302"/>
    </row>
    <row r="31" spans="1:28" s="297" customFormat="1" x14ac:dyDescent="0.3">
      <c r="A31" s="288"/>
      <c r="B31" s="288" t="s">
        <v>533</v>
      </c>
      <c r="C31" s="288">
        <v>0.2167</v>
      </c>
      <c r="D31" s="288">
        <v>267</v>
      </c>
      <c r="E31" s="288"/>
      <c r="F31" s="288">
        <f t="shared" si="0"/>
        <v>57.858899999999998</v>
      </c>
      <c r="G31" s="288"/>
      <c r="H31" s="288">
        <v>168657</v>
      </c>
      <c r="I31" s="288"/>
      <c r="J31" s="288"/>
      <c r="K31" s="304" t="s">
        <v>541</v>
      </c>
      <c r="L31" s="289" t="s">
        <v>542</v>
      </c>
      <c r="M31" s="293"/>
      <c r="N31" s="289"/>
      <c r="O31" s="289"/>
      <c r="P31" s="289"/>
      <c r="Q31" s="289"/>
      <c r="R31" s="289"/>
      <c r="S31" s="289"/>
      <c r="T31" s="289"/>
      <c r="U31" s="289"/>
      <c r="V31" s="302"/>
      <c r="W31" s="302"/>
      <c r="X31" s="302"/>
      <c r="Y31" s="302"/>
      <c r="Z31" s="302"/>
    </row>
    <row r="32" spans="1:28" s="297" customFormat="1" x14ac:dyDescent="0.3">
      <c r="A32" s="288"/>
      <c r="B32" s="288" t="s">
        <v>533</v>
      </c>
      <c r="C32" s="288">
        <v>1.7333000000000001</v>
      </c>
      <c r="D32" s="288">
        <v>115</v>
      </c>
      <c r="E32" s="288"/>
      <c r="F32" s="288">
        <f t="shared" si="0"/>
        <v>199.3295</v>
      </c>
      <c r="G32" s="288"/>
      <c r="H32" s="288">
        <v>168657</v>
      </c>
      <c r="I32" s="288"/>
      <c r="J32" s="288"/>
      <c r="K32" s="304" t="s">
        <v>541</v>
      </c>
      <c r="L32" s="289" t="s">
        <v>542</v>
      </c>
      <c r="M32" s="293"/>
      <c r="N32" s="289"/>
      <c r="O32" s="289"/>
      <c r="P32" s="289"/>
      <c r="Q32" s="289"/>
      <c r="R32" s="289"/>
      <c r="S32" s="289"/>
      <c r="T32" s="289"/>
      <c r="U32" s="289"/>
      <c r="V32" s="302"/>
      <c r="W32" s="302"/>
      <c r="X32" s="302"/>
      <c r="Y32" s="302"/>
      <c r="Z32" s="302"/>
    </row>
    <row r="33" spans="1:26" s="297" customFormat="1" x14ac:dyDescent="0.3">
      <c r="A33" s="288"/>
      <c r="B33" s="288" t="s">
        <v>533</v>
      </c>
      <c r="C33" s="288">
        <v>1.8167</v>
      </c>
      <c r="D33" s="288">
        <v>462</v>
      </c>
      <c r="E33" s="288"/>
      <c r="F33" s="288">
        <f t="shared" si="0"/>
        <v>839.31539999999995</v>
      </c>
      <c r="G33" s="288"/>
      <c r="H33" s="288">
        <v>168657</v>
      </c>
      <c r="I33" s="288"/>
      <c r="J33" s="288"/>
      <c r="K33" s="304" t="s">
        <v>543</v>
      </c>
      <c r="L33" s="289" t="s">
        <v>544</v>
      </c>
      <c r="M33" s="293"/>
      <c r="N33" s="289"/>
      <c r="O33" s="289"/>
      <c r="P33" s="289"/>
      <c r="Q33" s="289"/>
      <c r="R33" s="289"/>
      <c r="S33" s="289"/>
      <c r="T33" s="289"/>
      <c r="U33" s="289"/>
      <c r="V33" s="302"/>
      <c r="W33" s="302"/>
      <c r="X33" s="302"/>
      <c r="Y33" s="302"/>
      <c r="Z33" s="302"/>
    </row>
    <row r="34" spans="1:26" s="297" customFormat="1" x14ac:dyDescent="0.3">
      <c r="A34" s="288"/>
      <c r="B34" s="288" t="s">
        <v>533</v>
      </c>
      <c r="C34" s="288">
        <v>0.2</v>
      </c>
      <c r="D34" s="288">
        <v>366</v>
      </c>
      <c r="E34" s="288"/>
      <c r="F34" s="288">
        <f t="shared" si="0"/>
        <v>73.2</v>
      </c>
      <c r="G34" s="288"/>
      <c r="H34" s="288">
        <v>168657</v>
      </c>
      <c r="I34" s="288"/>
      <c r="J34" s="288"/>
      <c r="K34" s="304" t="s">
        <v>545</v>
      </c>
      <c r="L34" s="289" t="s">
        <v>542</v>
      </c>
      <c r="M34" s="293"/>
      <c r="N34" s="289"/>
      <c r="O34" s="289"/>
      <c r="P34" s="289"/>
      <c r="Q34" s="289"/>
      <c r="R34" s="289"/>
      <c r="S34" s="289"/>
      <c r="T34" s="289"/>
      <c r="U34" s="289"/>
      <c r="V34" s="302"/>
      <c r="W34" s="302"/>
      <c r="X34" s="302"/>
      <c r="Y34" s="302"/>
      <c r="Z34" s="302"/>
    </row>
    <row r="35" spans="1:26" s="297" customFormat="1" x14ac:dyDescent="0.3">
      <c r="A35" s="288"/>
      <c r="B35" s="288" t="s">
        <v>546</v>
      </c>
      <c r="C35" s="288">
        <v>2.1166999999999998</v>
      </c>
      <c r="D35" s="288">
        <v>130</v>
      </c>
      <c r="E35" s="288"/>
      <c r="F35" s="288">
        <f t="shared" si="0"/>
        <v>275.17099999999999</v>
      </c>
      <c r="G35" s="288"/>
      <c r="H35" s="288"/>
      <c r="I35" s="288"/>
      <c r="J35" s="288"/>
      <c r="K35" s="304" t="s">
        <v>547</v>
      </c>
      <c r="L35" s="305" t="s">
        <v>548</v>
      </c>
      <c r="M35" s="293"/>
      <c r="N35" s="289"/>
      <c r="O35" s="289"/>
      <c r="P35" s="289"/>
      <c r="Q35" s="289"/>
      <c r="R35" s="289"/>
      <c r="S35" s="289"/>
      <c r="T35" s="289"/>
      <c r="U35" s="289"/>
      <c r="V35" s="302"/>
      <c r="W35" s="302"/>
      <c r="X35" s="302"/>
      <c r="Y35" s="302"/>
      <c r="Z35" s="302"/>
    </row>
    <row r="36" spans="1:26" s="297" customFormat="1" ht="28.8" x14ac:dyDescent="0.3">
      <c r="A36" s="303" t="s">
        <v>549</v>
      </c>
      <c r="B36" s="292"/>
      <c r="C36" s="306">
        <f>SUM(C37:C39)</f>
        <v>3.6166999999999998</v>
      </c>
      <c r="D36" s="307">
        <f>SUM(D37:D39)</f>
        <v>471</v>
      </c>
      <c r="E36" s="292"/>
      <c r="F36" s="292">
        <f>SUM(F37:F39)</f>
        <v>849.50340000000006</v>
      </c>
      <c r="G36" s="292"/>
      <c r="H36" s="292">
        <v>118668</v>
      </c>
      <c r="I36" s="292">
        <f t="shared" ref="I36:I37" si="1">F36/H36</f>
        <v>7.1586560825159275E-3</v>
      </c>
      <c r="J36" s="292">
        <f t="shared" ref="J36:J37" si="2">D36/H36</f>
        <v>3.9690565274547477E-3</v>
      </c>
      <c r="K36" s="304"/>
      <c r="L36" s="289"/>
      <c r="M36" s="293"/>
      <c r="N36" s="289"/>
      <c r="O36" s="289"/>
      <c r="P36" s="289"/>
      <c r="Q36" s="289"/>
      <c r="R36" s="289"/>
      <c r="S36" s="289"/>
      <c r="T36" s="289"/>
      <c r="U36" s="289"/>
      <c r="V36" s="302"/>
      <c r="W36" s="302"/>
      <c r="X36" s="302"/>
      <c r="Y36" s="302"/>
      <c r="Z36" s="302"/>
    </row>
    <row r="37" spans="1:26" s="297" customFormat="1" x14ac:dyDescent="0.3">
      <c r="A37" s="288">
        <v>2020</v>
      </c>
      <c r="B37" s="288" t="s">
        <v>536</v>
      </c>
      <c r="C37" s="308">
        <v>0</v>
      </c>
      <c r="D37" s="309">
        <v>0</v>
      </c>
      <c r="E37" s="288"/>
      <c r="F37" s="288">
        <f>C43*D37</f>
        <v>0</v>
      </c>
      <c r="G37" s="288"/>
      <c r="H37" s="288">
        <v>118668</v>
      </c>
      <c r="I37" s="288">
        <f t="shared" si="1"/>
        <v>0</v>
      </c>
      <c r="J37" s="288">
        <f t="shared" si="2"/>
        <v>0</v>
      </c>
      <c r="K37" s="304"/>
      <c r="L37" s="289"/>
      <c r="M37" s="293"/>
      <c r="N37" s="289"/>
      <c r="O37" s="289"/>
      <c r="P37" s="289"/>
      <c r="Q37" s="289"/>
      <c r="R37" s="289"/>
      <c r="S37" s="289"/>
      <c r="T37" s="289"/>
      <c r="U37" s="289"/>
      <c r="V37" s="302"/>
      <c r="W37" s="302"/>
      <c r="X37" s="302"/>
      <c r="Y37" s="302"/>
      <c r="Z37" s="302"/>
    </row>
    <row r="38" spans="1:26" s="297" customFormat="1" x14ac:dyDescent="0.3">
      <c r="A38" s="288"/>
      <c r="B38" s="288" t="s">
        <v>533</v>
      </c>
      <c r="C38" s="308">
        <v>1.8167</v>
      </c>
      <c r="D38" s="309">
        <v>102</v>
      </c>
      <c r="E38" s="288"/>
      <c r="F38" s="288">
        <f t="shared" ref="F38:F39" si="3">C38*D38</f>
        <v>185.30340000000001</v>
      </c>
      <c r="G38" s="288"/>
      <c r="H38" s="288"/>
      <c r="I38" s="288"/>
      <c r="J38" s="288"/>
      <c r="K38" s="304" t="s">
        <v>550</v>
      </c>
      <c r="L38" s="289" t="s">
        <v>542</v>
      </c>
      <c r="M38" s="293"/>
      <c r="N38" s="289"/>
      <c r="O38" s="289"/>
      <c r="P38" s="289"/>
      <c r="Q38" s="289"/>
      <c r="R38" s="289"/>
      <c r="S38" s="289"/>
      <c r="T38" s="289"/>
      <c r="U38" s="289"/>
      <c r="V38" s="302"/>
      <c r="W38" s="302"/>
      <c r="X38" s="302"/>
      <c r="Y38" s="302"/>
      <c r="Z38" s="302"/>
    </row>
    <row r="39" spans="1:26" s="297" customFormat="1" x14ac:dyDescent="0.3">
      <c r="A39" s="288"/>
      <c r="B39" s="288" t="s">
        <v>546</v>
      </c>
      <c r="C39" s="308">
        <v>1.8</v>
      </c>
      <c r="D39" s="309">
        <v>369</v>
      </c>
      <c r="E39" s="288"/>
      <c r="F39" s="288">
        <f t="shared" si="3"/>
        <v>664.2</v>
      </c>
      <c r="G39" s="288"/>
      <c r="H39" s="288"/>
      <c r="I39" s="288"/>
      <c r="J39" s="288"/>
      <c r="K39" s="304" t="s">
        <v>551</v>
      </c>
      <c r="L39" s="289" t="s">
        <v>542</v>
      </c>
      <c r="M39" s="293"/>
      <c r="N39" s="289"/>
      <c r="O39" s="289"/>
      <c r="P39" s="289"/>
      <c r="Q39" s="289"/>
      <c r="R39" s="289"/>
      <c r="S39" s="289"/>
      <c r="T39" s="289"/>
      <c r="U39" s="289"/>
      <c r="V39" s="302"/>
      <c r="W39" s="302"/>
      <c r="X39" s="302"/>
      <c r="Y39" s="302"/>
      <c r="Z39" s="302"/>
    </row>
    <row r="40" spans="1:26" s="297" customFormat="1" ht="28.8" x14ac:dyDescent="0.3">
      <c r="A40" s="303" t="s">
        <v>552</v>
      </c>
      <c r="B40" s="292"/>
      <c r="C40" s="310">
        <f>SUM(C41:C43)</f>
        <v>0.35</v>
      </c>
      <c r="D40" s="292">
        <f>SUM(D41:D43)</f>
        <v>716</v>
      </c>
      <c r="E40" s="292"/>
      <c r="F40" s="292">
        <f>SUM(F41:F43)</f>
        <v>250.6</v>
      </c>
      <c r="G40" s="292"/>
      <c r="H40" s="292">
        <v>118217</v>
      </c>
      <c r="I40" s="292">
        <f t="shared" ref="I40" si="4">F40/H40</f>
        <v>2.1198304812336637E-3</v>
      </c>
      <c r="J40" s="292">
        <f t="shared" ref="J40" si="5">D40/H40</f>
        <v>6.0566585178104676E-3</v>
      </c>
      <c r="K40" s="304"/>
      <c r="L40" s="289"/>
      <c r="M40" s="293"/>
      <c r="N40" s="289"/>
      <c r="O40" s="289"/>
      <c r="P40" s="289"/>
      <c r="Q40" s="289"/>
      <c r="R40" s="289"/>
      <c r="S40" s="289"/>
      <c r="T40" s="289"/>
      <c r="U40" s="289"/>
      <c r="V40" s="302"/>
      <c r="W40" s="302"/>
      <c r="X40" s="302"/>
      <c r="Y40" s="302"/>
      <c r="Z40" s="302"/>
    </row>
    <row r="41" spans="1:26" s="297" customFormat="1" x14ac:dyDescent="0.3">
      <c r="A41" s="288">
        <v>2019</v>
      </c>
      <c r="B41" s="288" t="s">
        <v>536</v>
      </c>
      <c r="C41" s="308">
        <v>0.35</v>
      </c>
      <c r="D41" s="309">
        <v>716</v>
      </c>
      <c r="E41" s="288"/>
      <c r="F41" s="288">
        <f t="shared" ref="F41" si="6">C41*D41</f>
        <v>250.6</v>
      </c>
      <c r="G41" s="288"/>
      <c r="H41" s="288"/>
      <c r="I41" s="288"/>
      <c r="J41" s="288"/>
      <c r="K41" s="304" t="s">
        <v>553</v>
      </c>
      <c r="L41" s="289" t="s">
        <v>554</v>
      </c>
      <c r="M41" s="294"/>
      <c r="N41" s="289"/>
      <c r="O41" s="289"/>
      <c r="P41" s="289"/>
      <c r="Q41" s="289"/>
      <c r="R41" s="289"/>
      <c r="S41" s="289"/>
      <c r="T41" s="289"/>
      <c r="U41" s="289"/>
      <c r="V41" s="302"/>
      <c r="W41" s="302"/>
      <c r="X41" s="302"/>
      <c r="Y41" s="302"/>
      <c r="Z41" s="302"/>
    </row>
    <row r="42" spans="1:26" s="297" customFormat="1" x14ac:dyDescent="0.3">
      <c r="A42" s="289"/>
      <c r="B42" s="289" t="s">
        <v>533</v>
      </c>
      <c r="C42" s="311">
        <v>0</v>
      </c>
      <c r="D42" s="312">
        <v>0</v>
      </c>
      <c r="E42" s="289"/>
      <c r="F42" s="289">
        <v>0</v>
      </c>
      <c r="G42" s="289"/>
      <c r="H42" s="289"/>
      <c r="I42" s="289"/>
      <c r="J42" s="289"/>
      <c r="K42" s="304"/>
      <c r="L42" s="289"/>
      <c r="M42" s="293"/>
      <c r="N42" s="289"/>
      <c r="O42" s="289"/>
      <c r="P42" s="289"/>
      <c r="Q42" s="289"/>
      <c r="R42" s="289"/>
      <c r="S42" s="289"/>
      <c r="T42" s="289"/>
      <c r="U42" s="289"/>
      <c r="V42" s="302"/>
      <c r="W42" s="302"/>
      <c r="X42" s="302"/>
      <c r="Y42" s="302"/>
      <c r="Z42" s="302"/>
    </row>
    <row r="43" spans="1:26" s="297" customFormat="1" x14ac:dyDescent="0.3">
      <c r="A43" s="289"/>
      <c r="B43" s="289" t="s">
        <v>546</v>
      </c>
      <c r="C43" s="313">
        <v>0</v>
      </c>
      <c r="D43" s="312">
        <v>0</v>
      </c>
      <c r="E43" s="289"/>
      <c r="F43" s="289">
        <v>0</v>
      </c>
      <c r="G43" s="289"/>
      <c r="H43" s="289"/>
      <c r="I43" s="289"/>
      <c r="J43" s="289"/>
      <c r="K43" s="304"/>
      <c r="L43" s="289"/>
      <c r="M43" s="293"/>
      <c r="N43" s="289"/>
      <c r="O43" s="289"/>
      <c r="P43" s="289"/>
      <c r="Q43" s="289"/>
      <c r="R43" s="289"/>
      <c r="S43" s="289"/>
      <c r="T43" s="289"/>
      <c r="U43" s="289"/>
      <c r="V43" s="302"/>
      <c r="W43" s="302"/>
      <c r="X43" s="302"/>
      <c r="Y43" s="302"/>
      <c r="Z43" s="302"/>
    </row>
    <row r="44" spans="1:26" s="297" customFormat="1" x14ac:dyDescent="0.3">
      <c r="A44" s="302"/>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row>
    <row r="45" spans="1:26" s="297" customFormat="1" x14ac:dyDescent="0.3">
      <c r="A45" s="302"/>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4" zoomScale="80" zoomScaleSheetLayoutView="80" workbookViewId="0">
      <selection activeCell="B23" sqref="B23"/>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3" width="19.5546875" style="1" customWidth="1"/>
    <col min="14" max="16384" width="9.109375" style="1"/>
  </cols>
  <sheetData>
    <row r="1" spans="1:26" s="12" customFormat="1" ht="18.75" customHeight="1" x14ac:dyDescent="0.25">
      <c r="A1" s="18"/>
      <c r="B1" s="18"/>
      <c r="M1" s="38" t="s">
        <v>65</v>
      </c>
    </row>
    <row r="2" spans="1:26" s="12" customFormat="1" ht="18.75" customHeight="1" x14ac:dyDescent="0.35">
      <c r="A2" s="18"/>
      <c r="B2" s="18"/>
      <c r="M2" s="15" t="s">
        <v>7</v>
      </c>
    </row>
    <row r="3" spans="1:26" s="12" customFormat="1" ht="18" x14ac:dyDescent="0.35">
      <c r="A3" s="17"/>
      <c r="B3" s="17"/>
      <c r="M3" s="15" t="s">
        <v>64</v>
      </c>
    </row>
    <row r="4" spans="1:26" s="12" customFormat="1" ht="15.6" x14ac:dyDescent="0.25">
      <c r="A4" s="17"/>
      <c r="B4" s="17"/>
    </row>
    <row r="5" spans="1:26" s="12" customFormat="1" ht="15.6" x14ac:dyDescent="0.25">
      <c r="A5" s="401" t="str">
        <f>'1. паспорт местоположение'!A5:C5</f>
        <v>Год раскрытия информации: 2023 год</v>
      </c>
      <c r="B5" s="401"/>
      <c r="C5" s="401"/>
      <c r="D5" s="401"/>
      <c r="E5" s="401"/>
      <c r="F5" s="401"/>
      <c r="G5" s="401"/>
      <c r="H5" s="401"/>
      <c r="I5" s="401"/>
      <c r="J5" s="401"/>
      <c r="K5" s="401"/>
      <c r="L5" s="401"/>
      <c r="M5" s="401"/>
      <c r="N5" s="116"/>
      <c r="O5" s="116"/>
      <c r="P5" s="116"/>
      <c r="Q5" s="116"/>
      <c r="R5" s="116"/>
      <c r="S5" s="116"/>
      <c r="T5" s="116"/>
      <c r="U5" s="116"/>
      <c r="V5" s="116"/>
      <c r="W5" s="116"/>
      <c r="X5" s="116"/>
      <c r="Y5" s="116"/>
      <c r="Z5" s="116"/>
    </row>
    <row r="6" spans="1:26" s="12" customFormat="1" ht="15.6" x14ac:dyDescent="0.25">
      <c r="A6" s="17"/>
      <c r="B6" s="17"/>
    </row>
    <row r="7" spans="1:26" s="12" customFormat="1" ht="17.399999999999999" x14ac:dyDescent="0.25">
      <c r="A7" s="405" t="s">
        <v>6</v>
      </c>
      <c r="B7" s="405"/>
      <c r="C7" s="405"/>
      <c r="D7" s="405"/>
      <c r="E7" s="405"/>
      <c r="F7" s="405"/>
      <c r="G7" s="405"/>
      <c r="H7" s="405"/>
      <c r="I7" s="405"/>
      <c r="J7" s="405"/>
      <c r="K7" s="405"/>
      <c r="L7" s="405"/>
      <c r="M7" s="405"/>
      <c r="N7" s="107"/>
      <c r="O7" s="107"/>
      <c r="P7" s="107"/>
      <c r="Q7" s="107"/>
      <c r="R7" s="107"/>
      <c r="S7" s="107"/>
      <c r="T7" s="107"/>
      <c r="U7" s="107"/>
      <c r="V7" s="107"/>
      <c r="W7" s="107"/>
      <c r="X7" s="107"/>
    </row>
    <row r="8" spans="1:26" s="12" customFormat="1" ht="17.399999999999999" x14ac:dyDescent="0.25">
      <c r="A8" s="405"/>
      <c r="B8" s="405"/>
      <c r="C8" s="405"/>
      <c r="D8" s="405"/>
      <c r="E8" s="405"/>
      <c r="F8" s="405"/>
      <c r="G8" s="405"/>
      <c r="H8" s="405"/>
      <c r="I8" s="405"/>
      <c r="J8" s="405"/>
      <c r="K8" s="405"/>
      <c r="L8" s="405"/>
      <c r="M8" s="405"/>
      <c r="N8" s="107"/>
      <c r="O8" s="107"/>
      <c r="P8" s="107"/>
      <c r="Q8" s="107"/>
      <c r="R8" s="107"/>
      <c r="S8" s="107"/>
      <c r="T8" s="107"/>
      <c r="U8" s="107"/>
      <c r="V8" s="107"/>
      <c r="W8" s="107"/>
      <c r="X8" s="107"/>
    </row>
    <row r="9" spans="1:26" s="12" customFormat="1" ht="17.399999999999999" x14ac:dyDescent="0.25">
      <c r="A9" s="408" t="str">
        <f>'1. паспорт местоположение'!A9:C9</f>
        <v>Акционерное общество "Россети Янтарь"</v>
      </c>
      <c r="B9" s="408"/>
      <c r="C9" s="408"/>
      <c r="D9" s="408"/>
      <c r="E9" s="408"/>
      <c r="F9" s="408"/>
      <c r="G9" s="408"/>
      <c r="H9" s="408"/>
      <c r="I9" s="408"/>
      <c r="J9" s="408"/>
      <c r="K9" s="408"/>
      <c r="L9" s="408"/>
      <c r="M9" s="408"/>
      <c r="N9" s="107"/>
      <c r="O9" s="107"/>
      <c r="P9" s="107"/>
      <c r="Q9" s="107"/>
      <c r="R9" s="107"/>
      <c r="S9" s="107"/>
      <c r="T9" s="107"/>
      <c r="U9" s="107"/>
      <c r="V9" s="107"/>
      <c r="W9" s="107"/>
      <c r="X9" s="107"/>
    </row>
    <row r="10" spans="1:26" s="12" customFormat="1" ht="17.399999999999999" x14ac:dyDescent="0.25">
      <c r="A10" s="402" t="s">
        <v>5</v>
      </c>
      <c r="B10" s="402"/>
      <c r="C10" s="402"/>
      <c r="D10" s="402"/>
      <c r="E10" s="402"/>
      <c r="F10" s="402"/>
      <c r="G10" s="402"/>
      <c r="H10" s="402"/>
      <c r="I10" s="402"/>
      <c r="J10" s="402"/>
      <c r="K10" s="402"/>
      <c r="L10" s="402"/>
      <c r="M10" s="402"/>
      <c r="N10" s="107"/>
      <c r="O10" s="107"/>
      <c r="P10" s="107"/>
      <c r="Q10" s="107"/>
      <c r="R10" s="107"/>
      <c r="S10" s="107"/>
      <c r="T10" s="107"/>
      <c r="U10" s="107"/>
      <c r="V10" s="107"/>
      <c r="W10" s="107"/>
      <c r="X10" s="107"/>
    </row>
    <row r="11" spans="1:26" s="12" customFormat="1" ht="17.399999999999999" x14ac:dyDescent="0.25">
      <c r="A11" s="405"/>
      <c r="B11" s="405"/>
      <c r="C11" s="405"/>
      <c r="D11" s="405"/>
      <c r="E11" s="405"/>
      <c r="F11" s="405"/>
      <c r="G11" s="405"/>
      <c r="H11" s="405"/>
      <c r="I11" s="405"/>
      <c r="J11" s="405"/>
      <c r="K11" s="405"/>
      <c r="L11" s="405"/>
      <c r="M11" s="405"/>
      <c r="N11" s="107"/>
      <c r="O11" s="107"/>
      <c r="P11" s="107"/>
      <c r="Q11" s="107"/>
      <c r="R11" s="107"/>
      <c r="S11" s="107"/>
      <c r="T11" s="107"/>
      <c r="U11" s="107"/>
      <c r="V11" s="107"/>
      <c r="W11" s="107"/>
      <c r="X11" s="107"/>
    </row>
    <row r="12" spans="1:26" s="12" customFormat="1" ht="17.399999999999999" x14ac:dyDescent="0.25">
      <c r="A12" s="408" t="str">
        <f>'1. паспорт местоположение'!A12:C12</f>
        <v>M_22-0200</v>
      </c>
      <c r="B12" s="408"/>
      <c r="C12" s="408"/>
      <c r="D12" s="408"/>
      <c r="E12" s="408"/>
      <c r="F12" s="408"/>
      <c r="G12" s="408"/>
      <c r="H12" s="408"/>
      <c r="I12" s="408"/>
      <c r="J12" s="408"/>
      <c r="K12" s="408"/>
      <c r="L12" s="408"/>
      <c r="M12" s="408"/>
      <c r="N12" s="107"/>
      <c r="O12" s="107"/>
      <c r="P12" s="107"/>
      <c r="Q12" s="107"/>
      <c r="R12" s="107"/>
      <c r="S12" s="107"/>
      <c r="T12" s="107"/>
      <c r="U12" s="107"/>
      <c r="V12" s="107"/>
      <c r="W12" s="107"/>
      <c r="X12" s="107"/>
    </row>
    <row r="13" spans="1:26" s="12" customFormat="1" ht="17.399999999999999" x14ac:dyDescent="0.25">
      <c r="A13" s="402" t="s">
        <v>4</v>
      </c>
      <c r="B13" s="402"/>
      <c r="C13" s="402"/>
      <c r="D13" s="402"/>
      <c r="E13" s="402"/>
      <c r="F13" s="402"/>
      <c r="G13" s="402"/>
      <c r="H13" s="402"/>
      <c r="I13" s="402"/>
      <c r="J13" s="402"/>
      <c r="K13" s="402"/>
      <c r="L13" s="402"/>
      <c r="M13" s="402"/>
      <c r="N13" s="107"/>
      <c r="O13" s="107"/>
      <c r="P13" s="107"/>
      <c r="Q13" s="107"/>
      <c r="R13" s="107"/>
      <c r="S13" s="107"/>
      <c r="T13" s="107"/>
      <c r="U13" s="107"/>
      <c r="V13" s="107"/>
      <c r="W13" s="107"/>
      <c r="X13" s="107"/>
    </row>
    <row r="14" spans="1:26" s="9" customFormat="1" ht="15.75" customHeight="1" x14ac:dyDescent="0.25">
      <c r="A14" s="412"/>
      <c r="B14" s="412"/>
      <c r="C14" s="412"/>
      <c r="D14" s="412"/>
      <c r="E14" s="412"/>
      <c r="F14" s="412"/>
      <c r="G14" s="412"/>
      <c r="H14" s="412"/>
      <c r="I14" s="412"/>
      <c r="J14" s="412"/>
      <c r="K14" s="412"/>
      <c r="L14" s="412"/>
      <c r="M14" s="412"/>
      <c r="N14" s="244"/>
      <c r="O14" s="244"/>
      <c r="P14" s="244"/>
      <c r="Q14" s="244"/>
      <c r="R14" s="244"/>
      <c r="S14" s="244"/>
      <c r="T14" s="244"/>
      <c r="U14" s="244"/>
      <c r="V14" s="244"/>
      <c r="W14" s="244"/>
      <c r="X14" s="244"/>
    </row>
    <row r="15" spans="1:26" s="3" customFormat="1" ht="15.6" x14ac:dyDescent="0.25">
      <c r="A15" s="408" t="str">
        <f>'1. паспорт местоположение'!A15:C15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c r="B15" s="408"/>
      <c r="C15" s="408"/>
      <c r="D15" s="408"/>
      <c r="E15" s="408"/>
      <c r="F15" s="408"/>
      <c r="G15" s="408"/>
      <c r="H15" s="408"/>
      <c r="I15" s="408"/>
      <c r="J15" s="408"/>
      <c r="K15" s="408"/>
      <c r="L15" s="408"/>
      <c r="M15" s="408"/>
      <c r="N15" s="108"/>
      <c r="O15" s="108"/>
      <c r="P15" s="108"/>
      <c r="Q15" s="108"/>
      <c r="R15" s="108"/>
      <c r="S15" s="108"/>
      <c r="T15" s="108"/>
      <c r="U15" s="108"/>
      <c r="V15" s="108"/>
      <c r="W15" s="108"/>
      <c r="X15" s="108"/>
    </row>
    <row r="16" spans="1:26" s="3" customFormat="1" ht="15" customHeight="1" x14ac:dyDescent="0.25">
      <c r="A16" s="402" t="s">
        <v>3</v>
      </c>
      <c r="B16" s="402"/>
      <c r="C16" s="402"/>
      <c r="D16" s="402"/>
      <c r="E16" s="402"/>
      <c r="F16" s="402"/>
      <c r="G16" s="402"/>
      <c r="H16" s="402"/>
      <c r="I16" s="402"/>
      <c r="J16" s="402"/>
      <c r="K16" s="402"/>
      <c r="L16" s="402"/>
      <c r="M16" s="402"/>
      <c r="N16" s="109"/>
      <c r="O16" s="109"/>
      <c r="P16" s="109"/>
      <c r="Q16" s="109"/>
      <c r="R16" s="109"/>
      <c r="S16" s="109"/>
      <c r="T16" s="109"/>
      <c r="U16" s="109"/>
      <c r="V16" s="109"/>
      <c r="W16" s="109"/>
      <c r="X16" s="109"/>
    </row>
    <row r="17" spans="1:24" s="3" customFormat="1" ht="15" customHeight="1" x14ac:dyDescent="0.25">
      <c r="A17" s="414"/>
      <c r="B17" s="414"/>
      <c r="C17" s="414"/>
      <c r="D17" s="414"/>
      <c r="E17" s="414"/>
      <c r="F17" s="414"/>
      <c r="G17" s="414"/>
      <c r="H17" s="414"/>
      <c r="I17" s="414"/>
      <c r="J17" s="414"/>
      <c r="K17" s="414"/>
      <c r="L17" s="414"/>
      <c r="M17" s="414"/>
      <c r="N17" s="245"/>
      <c r="O17" s="245"/>
      <c r="P17" s="245"/>
      <c r="Q17" s="245"/>
      <c r="R17" s="245"/>
      <c r="S17" s="245"/>
      <c r="T17" s="245"/>
      <c r="U17" s="245"/>
    </row>
    <row r="18" spans="1:24" s="3" customFormat="1" ht="91.5" customHeight="1" x14ac:dyDescent="0.25">
      <c r="A18" s="452" t="s">
        <v>389</v>
      </c>
      <c r="B18" s="452"/>
      <c r="C18" s="452"/>
      <c r="D18" s="452"/>
      <c r="E18" s="452"/>
      <c r="F18" s="452"/>
      <c r="G18" s="452"/>
      <c r="H18" s="452"/>
      <c r="I18" s="452"/>
      <c r="J18" s="452"/>
      <c r="K18" s="452"/>
      <c r="L18" s="452"/>
      <c r="M18" s="452"/>
      <c r="N18" s="7"/>
      <c r="O18" s="7"/>
      <c r="P18" s="7"/>
      <c r="Q18" s="7"/>
      <c r="R18" s="7"/>
      <c r="S18" s="7"/>
      <c r="T18" s="7"/>
      <c r="U18" s="7"/>
      <c r="V18" s="7"/>
      <c r="W18" s="7"/>
      <c r="X18" s="7"/>
    </row>
    <row r="19" spans="1:24" s="3" customFormat="1" ht="78" customHeight="1" x14ac:dyDescent="0.25">
      <c r="A19" s="407" t="s">
        <v>2</v>
      </c>
      <c r="B19" s="407" t="s">
        <v>81</v>
      </c>
      <c r="C19" s="407" t="s">
        <v>80</v>
      </c>
      <c r="D19" s="407" t="s">
        <v>72</v>
      </c>
      <c r="E19" s="449" t="s">
        <v>79</v>
      </c>
      <c r="F19" s="450"/>
      <c r="G19" s="450"/>
      <c r="H19" s="450"/>
      <c r="I19" s="451"/>
      <c r="J19" s="407" t="s">
        <v>78</v>
      </c>
      <c r="K19" s="407"/>
      <c r="L19" s="407"/>
      <c r="M19" s="407"/>
      <c r="N19" s="245"/>
      <c r="O19" s="245"/>
      <c r="P19" s="245"/>
      <c r="Q19" s="245"/>
      <c r="R19" s="245"/>
      <c r="S19" s="245"/>
      <c r="T19" s="245"/>
      <c r="U19" s="245"/>
    </row>
    <row r="20" spans="1:24" s="3" customFormat="1" ht="51" customHeight="1" x14ac:dyDescent="0.25">
      <c r="A20" s="407"/>
      <c r="B20" s="407"/>
      <c r="C20" s="407"/>
      <c r="D20" s="407"/>
      <c r="E20" s="243" t="s">
        <v>77</v>
      </c>
      <c r="F20" s="243" t="s">
        <v>76</v>
      </c>
      <c r="G20" s="243" t="s">
        <v>75</v>
      </c>
      <c r="H20" s="243" t="s">
        <v>74</v>
      </c>
      <c r="I20" s="243" t="s">
        <v>73</v>
      </c>
      <c r="J20" s="243">
        <v>2020</v>
      </c>
      <c r="K20" s="243">
        <v>2021</v>
      </c>
      <c r="L20" s="243">
        <v>2022</v>
      </c>
      <c r="M20" s="243">
        <v>2023</v>
      </c>
      <c r="N20" s="28"/>
      <c r="O20" s="28"/>
      <c r="P20" s="28"/>
      <c r="Q20" s="28"/>
      <c r="R20" s="28"/>
      <c r="S20" s="28"/>
      <c r="T20" s="28"/>
      <c r="U20" s="28"/>
      <c r="V20" s="27"/>
      <c r="W20" s="27"/>
      <c r="X20" s="27"/>
    </row>
    <row r="21" spans="1:24" s="3" customFormat="1" ht="16.5" customHeight="1" x14ac:dyDescent="0.25">
      <c r="A21" s="36">
        <v>1</v>
      </c>
      <c r="B21" s="37">
        <v>2</v>
      </c>
      <c r="C21" s="36">
        <v>3</v>
      </c>
      <c r="D21" s="37">
        <v>4</v>
      </c>
      <c r="E21" s="36">
        <v>5</v>
      </c>
      <c r="F21" s="37">
        <v>6</v>
      </c>
      <c r="G21" s="36">
        <v>7</v>
      </c>
      <c r="H21" s="37">
        <v>8</v>
      </c>
      <c r="I21" s="36">
        <v>9</v>
      </c>
      <c r="J21" s="37">
        <v>10</v>
      </c>
      <c r="K21" s="37">
        <v>11</v>
      </c>
      <c r="L21" s="37">
        <v>12</v>
      </c>
      <c r="M21" s="315">
        <v>13</v>
      </c>
      <c r="N21" s="28"/>
      <c r="O21" s="28"/>
      <c r="P21" s="28"/>
      <c r="Q21" s="28"/>
      <c r="R21" s="28"/>
      <c r="S21" s="28"/>
      <c r="T21" s="28"/>
      <c r="U21" s="28"/>
      <c r="V21" s="27"/>
      <c r="W21" s="27"/>
      <c r="X21" s="27"/>
    </row>
    <row r="22" spans="1:24" s="3" customFormat="1" ht="33" customHeight="1" x14ac:dyDescent="0.25">
      <c r="A22" s="45" t="s">
        <v>61</v>
      </c>
      <c r="B22" s="47" t="s">
        <v>519</v>
      </c>
      <c r="C22" s="30">
        <v>0</v>
      </c>
      <c r="D22" s="30">
        <v>0</v>
      </c>
      <c r="E22" s="30">
        <v>0</v>
      </c>
      <c r="F22" s="30">
        <v>0</v>
      </c>
      <c r="G22" s="30">
        <v>0</v>
      </c>
      <c r="H22" s="30">
        <v>0</v>
      </c>
      <c r="I22" s="30">
        <v>0</v>
      </c>
      <c r="J22" s="44">
        <v>0</v>
      </c>
      <c r="K22" s="44">
        <v>0</v>
      </c>
      <c r="L22" s="5">
        <v>0</v>
      </c>
      <c r="M22" s="5">
        <v>0</v>
      </c>
      <c r="N22" s="28"/>
      <c r="O22" s="28"/>
      <c r="P22" s="28"/>
      <c r="Q22" s="28"/>
      <c r="R22" s="28"/>
      <c r="S22" s="28"/>
      <c r="T22" s="27"/>
      <c r="U22" s="27"/>
      <c r="V22" s="27"/>
      <c r="W22" s="27"/>
      <c r="X22" s="27"/>
    </row>
    <row r="23" spans="1:24" x14ac:dyDescent="0.3">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3">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3">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3">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3">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3">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3">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3">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3">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3">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3">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3">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3">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3">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201"/>
  <sheetViews>
    <sheetView zoomScale="80" zoomScaleNormal="80" workbookViewId="0">
      <selection activeCell="C25" sqref="C25"/>
    </sheetView>
  </sheetViews>
  <sheetFormatPr defaultColWidth="9.109375" defaultRowHeight="15.6" x14ac:dyDescent="0.25"/>
  <cols>
    <col min="1" max="1" width="61.6640625" style="130" customWidth="1"/>
    <col min="2" max="2" width="18.5546875" style="125" customWidth="1"/>
    <col min="3" max="12" width="16.88671875" style="125" customWidth="1"/>
    <col min="13" max="33" width="16.88671875" style="125" hidden="1" customWidth="1"/>
    <col min="34" max="222" width="9.109375" style="126"/>
    <col min="223" max="223" width="61.6640625" style="126" customWidth="1"/>
    <col min="224" max="224" width="18.5546875" style="126" customWidth="1"/>
    <col min="225" max="264" width="16.88671875" style="126" customWidth="1"/>
    <col min="265" max="266" width="18.5546875" style="126" customWidth="1"/>
    <col min="267" max="267" width="21.6640625" style="126" customWidth="1"/>
    <col min="268" max="478" width="9.109375" style="126"/>
    <col min="479" max="479" width="61.6640625" style="126" customWidth="1"/>
    <col min="480" max="480" width="18.5546875" style="126" customWidth="1"/>
    <col min="481" max="520" width="16.88671875" style="126" customWidth="1"/>
    <col min="521" max="522" width="18.5546875" style="126" customWidth="1"/>
    <col min="523" max="523" width="21.6640625" style="126" customWidth="1"/>
    <col min="524" max="734" width="9.109375" style="126"/>
    <col min="735" max="735" width="61.6640625" style="126" customWidth="1"/>
    <col min="736" max="736" width="18.5546875" style="126" customWidth="1"/>
    <col min="737" max="776" width="16.88671875" style="126" customWidth="1"/>
    <col min="777" max="778" width="18.5546875" style="126" customWidth="1"/>
    <col min="779" max="779" width="21.6640625" style="126" customWidth="1"/>
    <col min="780" max="990" width="9.109375" style="126"/>
    <col min="991" max="991" width="61.6640625" style="126" customWidth="1"/>
    <col min="992" max="992" width="18.5546875" style="126" customWidth="1"/>
    <col min="993" max="1032" width="16.88671875" style="126" customWidth="1"/>
    <col min="1033" max="1034" width="18.5546875" style="126" customWidth="1"/>
    <col min="1035" max="1035" width="21.6640625" style="126" customWidth="1"/>
    <col min="1036" max="1246" width="9.109375" style="126"/>
    <col min="1247" max="1247" width="61.6640625" style="126" customWidth="1"/>
    <col min="1248" max="1248" width="18.5546875" style="126" customWidth="1"/>
    <col min="1249" max="1288" width="16.88671875" style="126" customWidth="1"/>
    <col min="1289" max="1290" width="18.5546875" style="126" customWidth="1"/>
    <col min="1291" max="1291" width="21.6640625" style="126" customWidth="1"/>
    <col min="1292" max="1502" width="9.109375" style="126"/>
    <col min="1503" max="1503" width="61.6640625" style="126" customWidth="1"/>
    <col min="1504" max="1504" width="18.5546875" style="126" customWidth="1"/>
    <col min="1505" max="1544" width="16.88671875" style="126" customWidth="1"/>
    <col min="1545" max="1546" width="18.5546875" style="126" customWidth="1"/>
    <col min="1547" max="1547" width="21.6640625" style="126" customWidth="1"/>
    <col min="1548" max="1758" width="9.109375" style="126"/>
    <col min="1759" max="1759" width="61.6640625" style="126" customWidth="1"/>
    <col min="1760" max="1760" width="18.5546875" style="126" customWidth="1"/>
    <col min="1761" max="1800" width="16.88671875" style="126" customWidth="1"/>
    <col min="1801" max="1802" width="18.5546875" style="126" customWidth="1"/>
    <col min="1803" max="1803" width="21.6640625" style="126" customWidth="1"/>
    <col min="1804" max="2014" width="9.109375" style="126"/>
    <col min="2015" max="2015" width="61.6640625" style="126" customWidth="1"/>
    <col min="2016" max="2016" width="18.5546875" style="126" customWidth="1"/>
    <col min="2017" max="2056" width="16.88671875" style="126" customWidth="1"/>
    <col min="2057" max="2058" width="18.5546875" style="126" customWidth="1"/>
    <col min="2059" max="2059" width="21.6640625" style="126" customWidth="1"/>
    <col min="2060" max="2270" width="9.109375" style="126"/>
    <col min="2271" max="2271" width="61.6640625" style="126" customWidth="1"/>
    <col min="2272" max="2272" width="18.5546875" style="126" customWidth="1"/>
    <col min="2273" max="2312" width="16.88671875" style="126" customWidth="1"/>
    <col min="2313" max="2314" width="18.5546875" style="126" customWidth="1"/>
    <col min="2315" max="2315" width="21.6640625" style="126" customWidth="1"/>
    <col min="2316" max="2526" width="9.109375" style="126"/>
    <col min="2527" max="2527" width="61.6640625" style="126" customWidth="1"/>
    <col min="2528" max="2528" width="18.5546875" style="126" customWidth="1"/>
    <col min="2529" max="2568" width="16.88671875" style="126" customWidth="1"/>
    <col min="2569" max="2570" width="18.5546875" style="126" customWidth="1"/>
    <col min="2571" max="2571" width="21.6640625" style="126" customWidth="1"/>
    <col min="2572" max="2782" width="9.109375" style="126"/>
    <col min="2783" max="2783" width="61.6640625" style="126" customWidth="1"/>
    <col min="2784" max="2784" width="18.5546875" style="126" customWidth="1"/>
    <col min="2785" max="2824" width="16.88671875" style="126" customWidth="1"/>
    <col min="2825" max="2826" width="18.5546875" style="126" customWidth="1"/>
    <col min="2827" max="2827" width="21.6640625" style="126" customWidth="1"/>
    <col min="2828" max="3038" width="9.109375" style="126"/>
    <col min="3039" max="3039" width="61.6640625" style="126" customWidth="1"/>
    <col min="3040" max="3040" width="18.5546875" style="126" customWidth="1"/>
    <col min="3041" max="3080" width="16.88671875" style="126" customWidth="1"/>
    <col min="3081" max="3082" width="18.5546875" style="126" customWidth="1"/>
    <col min="3083" max="3083" width="21.6640625" style="126" customWidth="1"/>
    <col min="3084" max="3294" width="9.109375" style="126"/>
    <col min="3295" max="3295" width="61.6640625" style="126" customWidth="1"/>
    <col min="3296" max="3296" width="18.5546875" style="126" customWidth="1"/>
    <col min="3297" max="3336" width="16.88671875" style="126" customWidth="1"/>
    <col min="3337" max="3338" width="18.5546875" style="126" customWidth="1"/>
    <col min="3339" max="3339" width="21.6640625" style="126" customWidth="1"/>
    <col min="3340" max="3550" width="9.109375" style="126"/>
    <col min="3551" max="3551" width="61.6640625" style="126" customWidth="1"/>
    <col min="3552" max="3552" width="18.5546875" style="126" customWidth="1"/>
    <col min="3553" max="3592" width="16.88671875" style="126" customWidth="1"/>
    <col min="3593" max="3594" width="18.5546875" style="126" customWidth="1"/>
    <col min="3595" max="3595" width="21.6640625" style="126" customWidth="1"/>
    <col min="3596" max="3806" width="9.109375" style="126"/>
    <col min="3807" max="3807" width="61.6640625" style="126" customWidth="1"/>
    <col min="3808" max="3808" width="18.5546875" style="126" customWidth="1"/>
    <col min="3809" max="3848" width="16.88671875" style="126" customWidth="1"/>
    <col min="3849" max="3850" width="18.5546875" style="126" customWidth="1"/>
    <col min="3851" max="3851" width="21.6640625" style="126" customWidth="1"/>
    <col min="3852" max="4062" width="9.109375" style="126"/>
    <col min="4063" max="4063" width="61.6640625" style="126" customWidth="1"/>
    <col min="4064" max="4064" width="18.5546875" style="126" customWidth="1"/>
    <col min="4065" max="4104" width="16.88671875" style="126" customWidth="1"/>
    <col min="4105" max="4106" width="18.5546875" style="126" customWidth="1"/>
    <col min="4107" max="4107" width="21.6640625" style="126" customWidth="1"/>
    <col min="4108" max="4318" width="9.109375" style="126"/>
    <col min="4319" max="4319" width="61.6640625" style="126" customWidth="1"/>
    <col min="4320" max="4320" width="18.5546875" style="126" customWidth="1"/>
    <col min="4321" max="4360" width="16.88671875" style="126" customWidth="1"/>
    <col min="4361" max="4362" width="18.5546875" style="126" customWidth="1"/>
    <col min="4363" max="4363" width="21.6640625" style="126" customWidth="1"/>
    <col min="4364" max="4574" width="9.109375" style="126"/>
    <col min="4575" max="4575" width="61.6640625" style="126" customWidth="1"/>
    <col min="4576" max="4576" width="18.5546875" style="126" customWidth="1"/>
    <col min="4577" max="4616" width="16.88671875" style="126" customWidth="1"/>
    <col min="4617" max="4618" width="18.5546875" style="126" customWidth="1"/>
    <col min="4619" max="4619" width="21.6640625" style="126" customWidth="1"/>
    <col min="4620" max="4830" width="9.109375" style="126"/>
    <col min="4831" max="4831" width="61.6640625" style="126" customWidth="1"/>
    <col min="4832" max="4832" width="18.5546875" style="126" customWidth="1"/>
    <col min="4833" max="4872" width="16.88671875" style="126" customWidth="1"/>
    <col min="4873" max="4874" width="18.5546875" style="126" customWidth="1"/>
    <col min="4875" max="4875" width="21.6640625" style="126" customWidth="1"/>
    <col min="4876" max="5086" width="9.109375" style="126"/>
    <col min="5087" max="5087" width="61.6640625" style="126" customWidth="1"/>
    <col min="5088" max="5088" width="18.5546875" style="126" customWidth="1"/>
    <col min="5089" max="5128" width="16.88671875" style="126" customWidth="1"/>
    <col min="5129" max="5130" width="18.5546875" style="126" customWidth="1"/>
    <col min="5131" max="5131" width="21.6640625" style="126" customWidth="1"/>
    <col min="5132" max="5342" width="9.109375" style="126"/>
    <col min="5343" max="5343" width="61.6640625" style="126" customWidth="1"/>
    <col min="5344" max="5344" width="18.5546875" style="126" customWidth="1"/>
    <col min="5345" max="5384" width="16.88671875" style="126" customWidth="1"/>
    <col min="5385" max="5386" width="18.5546875" style="126" customWidth="1"/>
    <col min="5387" max="5387" width="21.6640625" style="126" customWidth="1"/>
    <col min="5388" max="5598" width="9.109375" style="126"/>
    <col min="5599" max="5599" width="61.6640625" style="126" customWidth="1"/>
    <col min="5600" max="5600" width="18.5546875" style="126" customWidth="1"/>
    <col min="5601" max="5640" width="16.88671875" style="126" customWidth="1"/>
    <col min="5641" max="5642" width="18.5546875" style="126" customWidth="1"/>
    <col min="5643" max="5643" width="21.6640625" style="126" customWidth="1"/>
    <col min="5644" max="5854" width="9.109375" style="126"/>
    <col min="5855" max="5855" width="61.6640625" style="126" customWidth="1"/>
    <col min="5856" max="5856" width="18.5546875" style="126" customWidth="1"/>
    <col min="5857" max="5896" width="16.88671875" style="126" customWidth="1"/>
    <col min="5897" max="5898" width="18.5546875" style="126" customWidth="1"/>
    <col min="5899" max="5899" width="21.6640625" style="126" customWidth="1"/>
    <col min="5900" max="6110" width="9.109375" style="126"/>
    <col min="6111" max="6111" width="61.6640625" style="126" customWidth="1"/>
    <col min="6112" max="6112" width="18.5546875" style="126" customWidth="1"/>
    <col min="6113" max="6152" width="16.88671875" style="126" customWidth="1"/>
    <col min="6153" max="6154" width="18.5546875" style="126" customWidth="1"/>
    <col min="6155" max="6155" width="21.6640625" style="126" customWidth="1"/>
    <col min="6156" max="6366" width="9.109375" style="126"/>
    <col min="6367" max="6367" width="61.6640625" style="126" customWidth="1"/>
    <col min="6368" max="6368" width="18.5546875" style="126" customWidth="1"/>
    <col min="6369" max="6408" width="16.88671875" style="126" customWidth="1"/>
    <col min="6409" max="6410" width="18.5546875" style="126" customWidth="1"/>
    <col min="6411" max="6411" width="21.6640625" style="126" customWidth="1"/>
    <col min="6412" max="6622" width="9.109375" style="126"/>
    <col min="6623" max="6623" width="61.6640625" style="126" customWidth="1"/>
    <col min="6624" max="6624" width="18.5546875" style="126" customWidth="1"/>
    <col min="6625" max="6664" width="16.88671875" style="126" customWidth="1"/>
    <col min="6665" max="6666" width="18.5546875" style="126" customWidth="1"/>
    <col min="6667" max="6667" width="21.6640625" style="126" customWidth="1"/>
    <col min="6668" max="6878" width="9.109375" style="126"/>
    <col min="6879" max="6879" width="61.6640625" style="126" customWidth="1"/>
    <col min="6880" max="6880" width="18.5546875" style="126" customWidth="1"/>
    <col min="6881" max="6920" width="16.88671875" style="126" customWidth="1"/>
    <col min="6921" max="6922" width="18.5546875" style="126" customWidth="1"/>
    <col min="6923" max="6923" width="21.6640625" style="126" customWidth="1"/>
    <col min="6924" max="7134" width="9.109375" style="126"/>
    <col min="7135" max="7135" width="61.6640625" style="126" customWidth="1"/>
    <col min="7136" max="7136" width="18.5546875" style="126" customWidth="1"/>
    <col min="7137" max="7176" width="16.88671875" style="126" customWidth="1"/>
    <col min="7177" max="7178" width="18.5546875" style="126" customWidth="1"/>
    <col min="7179" max="7179" width="21.6640625" style="126" customWidth="1"/>
    <col min="7180" max="7390" width="9.109375" style="126"/>
    <col min="7391" max="7391" width="61.6640625" style="126" customWidth="1"/>
    <col min="7392" max="7392" width="18.5546875" style="126" customWidth="1"/>
    <col min="7393" max="7432" width="16.88671875" style="126" customWidth="1"/>
    <col min="7433" max="7434" width="18.5546875" style="126" customWidth="1"/>
    <col min="7435" max="7435" width="21.6640625" style="126" customWidth="1"/>
    <col min="7436" max="7646" width="9.109375" style="126"/>
    <col min="7647" max="7647" width="61.6640625" style="126" customWidth="1"/>
    <col min="7648" max="7648" width="18.5546875" style="126" customWidth="1"/>
    <col min="7649" max="7688" width="16.88671875" style="126" customWidth="1"/>
    <col min="7689" max="7690" width="18.5546875" style="126" customWidth="1"/>
    <col min="7691" max="7691" width="21.6640625" style="126" customWidth="1"/>
    <col min="7692" max="7902" width="9.109375" style="126"/>
    <col min="7903" max="7903" width="61.6640625" style="126" customWidth="1"/>
    <col min="7904" max="7904" width="18.5546875" style="126" customWidth="1"/>
    <col min="7905" max="7944" width="16.88671875" style="126" customWidth="1"/>
    <col min="7945" max="7946" width="18.5546875" style="126" customWidth="1"/>
    <col min="7947" max="7947" width="21.6640625" style="126" customWidth="1"/>
    <col min="7948" max="8158" width="9.109375" style="126"/>
    <col min="8159" max="8159" width="61.6640625" style="126" customWidth="1"/>
    <col min="8160" max="8160" width="18.5546875" style="126" customWidth="1"/>
    <col min="8161" max="8200" width="16.88671875" style="126" customWidth="1"/>
    <col min="8201" max="8202" width="18.5546875" style="126" customWidth="1"/>
    <col min="8203" max="8203" width="21.6640625" style="126" customWidth="1"/>
    <col min="8204" max="8414" width="9.109375" style="126"/>
    <col min="8415" max="8415" width="61.6640625" style="126" customWidth="1"/>
    <col min="8416" max="8416" width="18.5546875" style="126" customWidth="1"/>
    <col min="8417" max="8456" width="16.88671875" style="126" customWidth="1"/>
    <col min="8457" max="8458" width="18.5546875" style="126" customWidth="1"/>
    <col min="8459" max="8459" width="21.6640625" style="126" customWidth="1"/>
    <col min="8460" max="8670" width="9.109375" style="126"/>
    <col min="8671" max="8671" width="61.6640625" style="126" customWidth="1"/>
    <col min="8672" max="8672" width="18.5546875" style="126" customWidth="1"/>
    <col min="8673" max="8712" width="16.88671875" style="126" customWidth="1"/>
    <col min="8713" max="8714" width="18.5546875" style="126" customWidth="1"/>
    <col min="8715" max="8715" width="21.6640625" style="126" customWidth="1"/>
    <col min="8716" max="8926" width="9.109375" style="126"/>
    <col min="8927" max="8927" width="61.6640625" style="126" customWidth="1"/>
    <col min="8928" max="8928" width="18.5546875" style="126" customWidth="1"/>
    <col min="8929" max="8968" width="16.88671875" style="126" customWidth="1"/>
    <col min="8969" max="8970" width="18.5546875" style="126" customWidth="1"/>
    <col min="8971" max="8971" width="21.6640625" style="126" customWidth="1"/>
    <col min="8972" max="9182" width="9.109375" style="126"/>
    <col min="9183" max="9183" width="61.6640625" style="126" customWidth="1"/>
    <col min="9184" max="9184" width="18.5546875" style="126" customWidth="1"/>
    <col min="9185" max="9224" width="16.88671875" style="126" customWidth="1"/>
    <col min="9225" max="9226" width="18.5546875" style="126" customWidth="1"/>
    <col min="9227" max="9227" width="21.6640625" style="126" customWidth="1"/>
    <col min="9228" max="9438" width="9.109375" style="126"/>
    <col min="9439" max="9439" width="61.6640625" style="126" customWidth="1"/>
    <col min="9440" max="9440" width="18.5546875" style="126" customWidth="1"/>
    <col min="9441" max="9480" width="16.88671875" style="126" customWidth="1"/>
    <col min="9481" max="9482" width="18.5546875" style="126" customWidth="1"/>
    <col min="9483" max="9483" width="21.6640625" style="126" customWidth="1"/>
    <col min="9484" max="9694" width="9.109375" style="126"/>
    <col min="9695" max="9695" width="61.6640625" style="126" customWidth="1"/>
    <col min="9696" max="9696" width="18.5546875" style="126" customWidth="1"/>
    <col min="9697" max="9736" width="16.88671875" style="126" customWidth="1"/>
    <col min="9737" max="9738" width="18.5546875" style="126" customWidth="1"/>
    <col min="9739" max="9739" width="21.6640625" style="126" customWidth="1"/>
    <col min="9740" max="9950" width="9.109375" style="126"/>
    <col min="9951" max="9951" width="61.6640625" style="126" customWidth="1"/>
    <col min="9952" max="9952" width="18.5546875" style="126" customWidth="1"/>
    <col min="9953" max="9992" width="16.88671875" style="126" customWidth="1"/>
    <col min="9993" max="9994" width="18.5546875" style="126" customWidth="1"/>
    <col min="9995" max="9995" width="21.6640625" style="126" customWidth="1"/>
    <col min="9996" max="10206" width="9.109375" style="126"/>
    <col min="10207" max="10207" width="61.6640625" style="126" customWidth="1"/>
    <col min="10208" max="10208" width="18.5546875" style="126" customWidth="1"/>
    <col min="10209" max="10248" width="16.88671875" style="126" customWidth="1"/>
    <col min="10249" max="10250" width="18.5546875" style="126" customWidth="1"/>
    <col min="10251" max="10251" width="21.6640625" style="126" customWidth="1"/>
    <col min="10252" max="10462" width="9.109375" style="126"/>
    <col min="10463" max="10463" width="61.6640625" style="126" customWidth="1"/>
    <col min="10464" max="10464" width="18.5546875" style="126" customWidth="1"/>
    <col min="10465" max="10504" width="16.88671875" style="126" customWidth="1"/>
    <col min="10505" max="10506" width="18.5546875" style="126" customWidth="1"/>
    <col min="10507" max="10507" width="21.6640625" style="126" customWidth="1"/>
    <col min="10508" max="10718" width="9.109375" style="126"/>
    <col min="10719" max="10719" width="61.6640625" style="126" customWidth="1"/>
    <col min="10720" max="10720" width="18.5546875" style="126" customWidth="1"/>
    <col min="10721" max="10760" width="16.88671875" style="126" customWidth="1"/>
    <col min="10761" max="10762" width="18.5546875" style="126" customWidth="1"/>
    <col min="10763" max="10763" width="21.6640625" style="126" customWidth="1"/>
    <col min="10764" max="10974" width="9.109375" style="126"/>
    <col min="10975" max="10975" width="61.6640625" style="126" customWidth="1"/>
    <col min="10976" max="10976" width="18.5546875" style="126" customWidth="1"/>
    <col min="10977" max="11016" width="16.88671875" style="126" customWidth="1"/>
    <col min="11017" max="11018" width="18.5546875" style="126" customWidth="1"/>
    <col min="11019" max="11019" width="21.6640625" style="126" customWidth="1"/>
    <col min="11020" max="11230" width="9.109375" style="126"/>
    <col min="11231" max="11231" width="61.6640625" style="126" customWidth="1"/>
    <col min="11232" max="11232" width="18.5546875" style="126" customWidth="1"/>
    <col min="11233" max="11272" width="16.88671875" style="126" customWidth="1"/>
    <col min="11273" max="11274" width="18.5546875" style="126" customWidth="1"/>
    <col min="11275" max="11275" width="21.6640625" style="126" customWidth="1"/>
    <col min="11276" max="11486" width="9.109375" style="126"/>
    <col min="11487" max="11487" width="61.6640625" style="126" customWidth="1"/>
    <col min="11488" max="11488" width="18.5546875" style="126" customWidth="1"/>
    <col min="11489" max="11528" width="16.88671875" style="126" customWidth="1"/>
    <col min="11529" max="11530" width="18.5546875" style="126" customWidth="1"/>
    <col min="11531" max="11531" width="21.6640625" style="126" customWidth="1"/>
    <col min="11532" max="11742" width="9.109375" style="126"/>
    <col min="11743" max="11743" width="61.6640625" style="126" customWidth="1"/>
    <col min="11744" max="11744" width="18.5546875" style="126" customWidth="1"/>
    <col min="11745" max="11784" width="16.88671875" style="126" customWidth="1"/>
    <col min="11785" max="11786" width="18.5546875" style="126" customWidth="1"/>
    <col min="11787" max="11787" width="21.6640625" style="126" customWidth="1"/>
    <col min="11788" max="11998" width="9.109375" style="126"/>
    <col min="11999" max="11999" width="61.6640625" style="126" customWidth="1"/>
    <col min="12000" max="12000" width="18.5546875" style="126" customWidth="1"/>
    <col min="12001" max="12040" width="16.88671875" style="126" customWidth="1"/>
    <col min="12041" max="12042" width="18.5546875" style="126" customWidth="1"/>
    <col min="12043" max="12043" width="21.6640625" style="126" customWidth="1"/>
    <col min="12044" max="12254" width="9.109375" style="126"/>
    <col min="12255" max="12255" width="61.6640625" style="126" customWidth="1"/>
    <col min="12256" max="12256" width="18.5546875" style="126" customWidth="1"/>
    <col min="12257" max="12296" width="16.88671875" style="126" customWidth="1"/>
    <col min="12297" max="12298" width="18.5546875" style="126" customWidth="1"/>
    <col min="12299" max="12299" width="21.6640625" style="126" customWidth="1"/>
    <col min="12300" max="12510" width="9.109375" style="126"/>
    <col min="12511" max="12511" width="61.6640625" style="126" customWidth="1"/>
    <col min="12512" max="12512" width="18.5546875" style="126" customWidth="1"/>
    <col min="12513" max="12552" width="16.88671875" style="126" customWidth="1"/>
    <col min="12553" max="12554" width="18.5546875" style="126" customWidth="1"/>
    <col min="12555" max="12555" width="21.6640625" style="126" customWidth="1"/>
    <col min="12556" max="12766" width="9.109375" style="126"/>
    <col min="12767" max="12767" width="61.6640625" style="126" customWidth="1"/>
    <col min="12768" max="12768" width="18.5546875" style="126" customWidth="1"/>
    <col min="12769" max="12808" width="16.88671875" style="126" customWidth="1"/>
    <col min="12809" max="12810" width="18.5546875" style="126" customWidth="1"/>
    <col min="12811" max="12811" width="21.6640625" style="126" customWidth="1"/>
    <col min="12812" max="13022" width="9.109375" style="126"/>
    <col min="13023" max="13023" width="61.6640625" style="126" customWidth="1"/>
    <col min="13024" max="13024" width="18.5546875" style="126" customWidth="1"/>
    <col min="13025" max="13064" width="16.88671875" style="126" customWidth="1"/>
    <col min="13065" max="13066" width="18.5546875" style="126" customWidth="1"/>
    <col min="13067" max="13067" width="21.6640625" style="126" customWidth="1"/>
    <col min="13068" max="13278" width="9.109375" style="126"/>
    <col min="13279" max="13279" width="61.6640625" style="126" customWidth="1"/>
    <col min="13280" max="13280" width="18.5546875" style="126" customWidth="1"/>
    <col min="13281" max="13320" width="16.88671875" style="126" customWidth="1"/>
    <col min="13321" max="13322" width="18.5546875" style="126" customWidth="1"/>
    <col min="13323" max="13323" width="21.6640625" style="126" customWidth="1"/>
    <col min="13324" max="13534" width="9.109375" style="126"/>
    <col min="13535" max="13535" width="61.6640625" style="126" customWidth="1"/>
    <col min="13536" max="13536" width="18.5546875" style="126" customWidth="1"/>
    <col min="13537" max="13576" width="16.88671875" style="126" customWidth="1"/>
    <col min="13577" max="13578" width="18.5546875" style="126" customWidth="1"/>
    <col min="13579" max="13579" width="21.6640625" style="126" customWidth="1"/>
    <col min="13580" max="13790" width="9.109375" style="126"/>
    <col min="13791" max="13791" width="61.6640625" style="126" customWidth="1"/>
    <col min="13792" max="13792" width="18.5546875" style="126" customWidth="1"/>
    <col min="13793" max="13832" width="16.88671875" style="126" customWidth="1"/>
    <col min="13833" max="13834" width="18.5546875" style="126" customWidth="1"/>
    <col min="13835" max="13835" width="21.6640625" style="126" customWidth="1"/>
    <col min="13836" max="14046" width="9.109375" style="126"/>
    <col min="14047" max="14047" width="61.6640625" style="126" customWidth="1"/>
    <col min="14048" max="14048" width="18.5546875" style="126" customWidth="1"/>
    <col min="14049" max="14088" width="16.88671875" style="126" customWidth="1"/>
    <col min="14089" max="14090" width="18.5546875" style="126" customWidth="1"/>
    <col min="14091" max="14091" width="21.6640625" style="126" customWidth="1"/>
    <col min="14092" max="14302" width="9.109375" style="126"/>
    <col min="14303" max="14303" width="61.6640625" style="126" customWidth="1"/>
    <col min="14304" max="14304" width="18.5546875" style="126" customWidth="1"/>
    <col min="14305" max="14344" width="16.88671875" style="126" customWidth="1"/>
    <col min="14345" max="14346" width="18.5546875" style="126" customWidth="1"/>
    <col min="14347" max="14347" width="21.6640625" style="126" customWidth="1"/>
    <col min="14348" max="14558" width="9.109375" style="126"/>
    <col min="14559" max="14559" width="61.6640625" style="126" customWidth="1"/>
    <col min="14560" max="14560" width="18.5546875" style="126" customWidth="1"/>
    <col min="14561" max="14600" width="16.88671875" style="126" customWidth="1"/>
    <col min="14601" max="14602" width="18.5546875" style="126" customWidth="1"/>
    <col min="14603" max="14603" width="21.6640625" style="126" customWidth="1"/>
    <col min="14604" max="14814" width="9.109375" style="126"/>
    <col min="14815" max="14815" width="61.6640625" style="126" customWidth="1"/>
    <col min="14816" max="14816" width="18.5546875" style="126" customWidth="1"/>
    <col min="14817" max="14856" width="16.88671875" style="126" customWidth="1"/>
    <col min="14857" max="14858" width="18.5546875" style="126" customWidth="1"/>
    <col min="14859" max="14859" width="21.6640625" style="126" customWidth="1"/>
    <col min="14860" max="15070" width="9.109375" style="126"/>
    <col min="15071" max="15071" width="61.6640625" style="126" customWidth="1"/>
    <col min="15072" max="15072" width="18.5546875" style="126" customWidth="1"/>
    <col min="15073" max="15112" width="16.88671875" style="126" customWidth="1"/>
    <col min="15113" max="15114" width="18.5546875" style="126" customWidth="1"/>
    <col min="15115" max="15115" width="21.6640625" style="126" customWidth="1"/>
    <col min="15116" max="15326" width="9.109375" style="126"/>
    <col min="15327" max="15327" width="61.6640625" style="126" customWidth="1"/>
    <col min="15328" max="15328" width="18.5546875" style="126" customWidth="1"/>
    <col min="15329" max="15368" width="16.88671875" style="126" customWidth="1"/>
    <col min="15369" max="15370" width="18.5546875" style="126" customWidth="1"/>
    <col min="15371" max="15371" width="21.6640625" style="126" customWidth="1"/>
    <col min="15372" max="15582" width="9.109375" style="126"/>
    <col min="15583" max="15583" width="61.6640625" style="126" customWidth="1"/>
    <col min="15584" max="15584" width="18.5546875" style="126" customWidth="1"/>
    <col min="15585" max="15624" width="16.88671875" style="126" customWidth="1"/>
    <col min="15625" max="15626" width="18.5546875" style="126" customWidth="1"/>
    <col min="15627" max="15627" width="21.6640625" style="126" customWidth="1"/>
    <col min="15628" max="15838" width="9.109375" style="126"/>
    <col min="15839" max="15839" width="61.6640625" style="126" customWidth="1"/>
    <col min="15840" max="15840" width="18.5546875" style="126" customWidth="1"/>
    <col min="15841" max="15880" width="16.88671875" style="126" customWidth="1"/>
    <col min="15881" max="15882" width="18.5546875" style="126" customWidth="1"/>
    <col min="15883" max="15883" width="21.6640625" style="126" customWidth="1"/>
    <col min="15884" max="16094" width="9.109375" style="126"/>
    <col min="16095" max="16095" width="61.6640625" style="126" customWidth="1"/>
    <col min="16096" max="16096" width="18.5546875" style="126" customWidth="1"/>
    <col min="16097" max="16136" width="16.88671875" style="126" customWidth="1"/>
    <col min="16137" max="16138" width="18.5546875" style="126" customWidth="1"/>
    <col min="16139" max="16139" width="21.6640625" style="126" customWidth="1"/>
    <col min="16140" max="16384" width="9.109375" style="126"/>
  </cols>
  <sheetData>
    <row r="1" spans="1:33" ht="18" x14ac:dyDescent="0.25">
      <c r="A1" s="18"/>
      <c r="B1" s="12"/>
      <c r="C1" s="12"/>
      <c r="D1" s="12"/>
      <c r="G1" s="12"/>
      <c r="H1" s="38" t="s">
        <v>65</v>
      </c>
      <c r="I1" s="16"/>
      <c r="J1" s="16"/>
      <c r="K1" s="38"/>
      <c r="L1" s="12"/>
      <c r="M1" s="12"/>
      <c r="N1" s="12"/>
      <c r="O1" s="12"/>
      <c r="P1" s="12"/>
      <c r="Q1" s="12"/>
      <c r="R1" s="12"/>
      <c r="S1" s="12"/>
      <c r="T1" s="12"/>
      <c r="U1" s="12"/>
      <c r="V1" s="12"/>
      <c r="W1" s="12"/>
      <c r="X1" s="12"/>
      <c r="Y1" s="12"/>
      <c r="Z1" s="12"/>
      <c r="AA1" s="12"/>
      <c r="AB1" s="12"/>
      <c r="AC1" s="12"/>
      <c r="AD1" s="12"/>
      <c r="AE1" s="12"/>
      <c r="AF1" s="12"/>
      <c r="AG1" s="12"/>
    </row>
    <row r="2" spans="1:33" ht="18" x14ac:dyDescent="0.35">
      <c r="A2" s="18"/>
      <c r="B2" s="12"/>
      <c r="C2" s="12"/>
      <c r="D2" s="12"/>
      <c r="E2" s="126"/>
      <c r="F2" s="126"/>
      <c r="G2" s="12"/>
      <c r="H2" s="15" t="s">
        <v>7</v>
      </c>
      <c r="I2" s="16"/>
      <c r="J2" s="16"/>
      <c r="K2" s="15"/>
      <c r="L2" s="12"/>
      <c r="M2" s="12"/>
      <c r="N2" s="12"/>
      <c r="O2" s="12"/>
      <c r="P2" s="12"/>
      <c r="Q2" s="12"/>
      <c r="R2" s="12"/>
      <c r="S2" s="12"/>
      <c r="T2" s="12"/>
      <c r="U2" s="12"/>
      <c r="V2" s="12"/>
      <c r="W2" s="12"/>
      <c r="X2" s="12"/>
      <c r="Y2" s="12"/>
      <c r="Z2" s="12"/>
      <c r="AA2" s="12"/>
      <c r="AB2" s="12"/>
      <c r="AC2" s="12"/>
      <c r="AD2" s="12"/>
      <c r="AE2" s="12"/>
      <c r="AF2" s="12"/>
      <c r="AG2" s="12"/>
    </row>
    <row r="3" spans="1:33" ht="18" x14ac:dyDescent="0.35">
      <c r="A3" s="17"/>
      <c r="B3" s="12"/>
      <c r="C3" s="12"/>
      <c r="D3" s="12"/>
      <c r="E3" s="126"/>
      <c r="F3" s="126"/>
      <c r="G3" s="12"/>
      <c r="H3" s="15" t="s">
        <v>283</v>
      </c>
      <c r="I3" s="16"/>
      <c r="J3" s="16"/>
      <c r="K3" s="15"/>
      <c r="L3" s="12"/>
      <c r="M3" s="12"/>
      <c r="N3" s="12"/>
      <c r="O3" s="12"/>
      <c r="P3" s="12"/>
      <c r="Q3" s="12"/>
      <c r="R3" s="12"/>
      <c r="S3" s="12"/>
      <c r="T3" s="12"/>
      <c r="U3" s="12"/>
      <c r="V3" s="12"/>
      <c r="W3" s="12"/>
      <c r="X3" s="12"/>
      <c r="Y3" s="12"/>
      <c r="Z3" s="12"/>
      <c r="AA3" s="12"/>
      <c r="AB3" s="12"/>
      <c r="AC3" s="12"/>
      <c r="AD3" s="12"/>
      <c r="AE3" s="12"/>
      <c r="AF3" s="12"/>
      <c r="AG3" s="12"/>
    </row>
    <row r="4" spans="1:33" ht="18" x14ac:dyDescent="0.35">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row>
    <row r="5" spans="1:33" x14ac:dyDescent="0.25">
      <c r="A5" s="458" t="str">
        <f>'1. паспорт местоположение'!A5:C5</f>
        <v>Год раскрытия информации: 2023 год</v>
      </c>
      <c r="B5" s="458"/>
      <c r="C5" s="458"/>
      <c r="D5" s="458"/>
      <c r="E5" s="458"/>
      <c r="F5" s="458"/>
      <c r="G5" s="458"/>
      <c r="H5" s="458"/>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row>
    <row r="6" spans="1:33" ht="18" x14ac:dyDescent="0.35">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row>
    <row r="7" spans="1:33" ht="17.399999999999999" x14ac:dyDescent="0.25">
      <c r="A7" s="405" t="s">
        <v>6</v>
      </c>
      <c r="B7" s="405"/>
      <c r="C7" s="405"/>
      <c r="D7" s="405"/>
      <c r="E7" s="405"/>
      <c r="F7" s="405"/>
      <c r="G7" s="405"/>
      <c r="H7" s="405"/>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row>
    <row r="8" spans="1:33" ht="17.399999999999999" x14ac:dyDescent="0.25">
      <c r="A8" s="281"/>
      <c r="B8" s="281"/>
      <c r="C8" s="281"/>
      <c r="D8" s="281"/>
      <c r="E8" s="281"/>
      <c r="F8" s="281"/>
      <c r="G8" s="281"/>
      <c r="H8" s="281"/>
      <c r="I8" s="281"/>
      <c r="J8" s="281"/>
      <c r="K8" s="281"/>
      <c r="L8" s="107"/>
      <c r="M8" s="107"/>
      <c r="N8" s="107"/>
      <c r="O8" s="107"/>
      <c r="P8" s="107"/>
      <c r="Q8" s="107"/>
      <c r="R8" s="107"/>
      <c r="S8" s="107"/>
      <c r="T8" s="107"/>
      <c r="U8" s="107"/>
      <c r="V8" s="107"/>
      <c r="W8" s="107"/>
      <c r="X8" s="107"/>
      <c r="Y8" s="107"/>
      <c r="Z8" s="12"/>
      <c r="AA8" s="12"/>
      <c r="AB8" s="12"/>
      <c r="AC8" s="12"/>
      <c r="AD8" s="12"/>
      <c r="AE8" s="12"/>
      <c r="AF8" s="12"/>
      <c r="AG8" s="12"/>
    </row>
    <row r="9" spans="1:33" ht="17.399999999999999" x14ac:dyDescent="0.25">
      <c r="A9" s="404" t="str">
        <f>'1. паспорт местоположение'!A9:C9</f>
        <v>Акционерное общество "Россети Янтарь"</v>
      </c>
      <c r="B9" s="404"/>
      <c r="C9" s="404"/>
      <c r="D9" s="404"/>
      <c r="E9" s="404"/>
      <c r="F9" s="404"/>
      <c r="G9" s="404"/>
      <c r="H9" s="404"/>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row>
    <row r="10" spans="1:33" x14ac:dyDescent="0.25">
      <c r="A10" s="402" t="s">
        <v>5</v>
      </c>
      <c r="B10" s="402"/>
      <c r="C10" s="402"/>
      <c r="D10" s="402"/>
      <c r="E10" s="402"/>
      <c r="F10" s="402"/>
      <c r="G10" s="402"/>
      <c r="H10" s="402"/>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row>
    <row r="11" spans="1:33" ht="17.399999999999999" x14ac:dyDescent="0.25">
      <c r="A11" s="281"/>
      <c r="B11" s="281"/>
      <c r="C11" s="281"/>
      <c r="D11" s="281"/>
      <c r="E11" s="281"/>
      <c r="F11" s="281"/>
      <c r="G11" s="281"/>
      <c r="H11" s="281"/>
      <c r="I11" s="281"/>
      <c r="J11" s="281"/>
      <c r="K11" s="281"/>
      <c r="L11" s="107"/>
      <c r="M11" s="107"/>
      <c r="N11" s="107"/>
      <c r="O11" s="107"/>
      <c r="P11" s="107"/>
      <c r="Q11" s="107"/>
      <c r="R11" s="107"/>
      <c r="S11" s="107"/>
      <c r="T11" s="107"/>
      <c r="U11" s="107"/>
      <c r="V11" s="107"/>
      <c r="W11" s="107"/>
      <c r="X11" s="107"/>
      <c r="Y11" s="107"/>
      <c r="Z11" s="12"/>
      <c r="AA11" s="12"/>
      <c r="AB11" s="12"/>
      <c r="AC11" s="12"/>
      <c r="AD11" s="12"/>
      <c r="AE11" s="12"/>
      <c r="AF11" s="12"/>
      <c r="AG11" s="12"/>
    </row>
    <row r="12" spans="1:33" ht="17.399999999999999" x14ac:dyDescent="0.25">
      <c r="A12" s="404" t="str">
        <f>'1. паспорт местоположение'!A12:C12</f>
        <v>M_22-0200</v>
      </c>
      <c r="B12" s="404"/>
      <c r="C12" s="404"/>
      <c r="D12" s="404"/>
      <c r="E12" s="404"/>
      <c r="F12" s="404"/>
      <c r="G12" s="404"/>
      <c r="H12" s="404"/>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row>
    <row r="13" spans="1:33" x14ac:dyDescent="0.25">
      <c r="A13" s="402" t="s">
        <v>4</v>
      </c>
      <c r="B13" s="402"/>
      <c r="C13" s="402"/>
      <c r="D13" s="402"/>
      <c r="E13" s="402"/>
      <c r="F13" s="402"/>
      <c r="G13" s="402"/>
      <c r="H13" s="402"/>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row>
    <row r="14" spans="1:33" ht="18" x14ac:dyDescent="0.25">
      <c r="A14" s="285"/>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9"/>
      <c r="AA14" s="9"/>
      <c r="AB14" s="9"/>
      <c r="AC14" s="9"/>
      <c r="AD14" s="9"/>
      <c r="AE14" s="9"/>
      <c r="AF14" s="9"/>
      <c r="AG14" s="9"/>
    </row>
    <row r="15" spans="1:33" ht="96" customHeight="1" x14ac:dyDescent="0.25">
      <c r="A15" s="459" t="str">
        <f>'1. паспорт местоположение'!A15:C15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c r="B15" s="459"/>
      <c r="C15" s="459"/>
      <c r="D15" s="459"/>
      <c r="E15" s="459"/>
      <c r="F15" s="459"/>
      <c r="G15" s="459"/>
      <c r="H15" s="459"/>
      <c r="I15" s="108"/>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row>
    <row r="16" spans="1:33" x14ac:dyDescent="0.25">
      <c r="A16" s="402" t="s">
        <v>3</v>
      </c>
      <c r="B16" s="402"/>
      <c r="C16" s="402"/>
      <c r="D16" s="402"/>
      <c r="E16" s="402"/>
      <c r="F16" s="402"/>
      <c r="G16" s="402"/>
      <c r="H16" s="402"/>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row>
    <row r="17" spans="1:33" ht="1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3"/>
      <c r="X17" s="3"/>
      <c r="Y17" s="3"/>
      <c r="Z17" s="3"/>
      <c r="AA17" s="3"/>
      <c r="AB17" s="3"/>
      <c r="AC17" s="3"/>
      <c r="AD17" s="3"/>
      <c r="AE17" s="3"/>
      <c r="AF17" s="3"/>
      <c r="AG17" s="3"/>
    </row>
    <row r="18" spans="1:33" ht="17.399999999999999" x14ac:dyDescent="0.25">
      <c r="A18" s="404" t="s">
        <v>390</v>
      </c>
      <c r="B18" s="404"/>
      <c r="C18" s="404"/>
      <c r="D18" s="404"/>
      <c r="E18" s="404"/>
      <c r="F18" s="404"/>
      <c r="G18" s="404"/>
      <c r="H18" s="404"/>
      <c r="I18" s="7"/>
      <c r="J18" s="7"/>
      <c r="K18" s="7"/>
      <c r="L18" s="7"/>
      <c r="M18" s="7"/>
      <c r="N18" s="7"/>
      <c r="O18" s="7"/>
      <c r="P18" s="7"/>
      <c r="Q18" s="7"/>
      <c r="R18" s="7"/>
      <c r="S18" s="7"/>
      <c r="T18" s="7"/>
      <c r="U18" s="7"/>
      <c r="V18" s="7"/>
      <c r="W18" s="7"/>
      <c r="X18" s="7"/>
      <c r="Y18" s="7"/>
      <c r="Z18" s="7"/>
      <c r="AA18" s="7"/>
      <c r="AB18" s="7"/>
      <c r="AC18" s="7"/>
      <c r="AD18" s="7"/>
      <c r="AE18" s="7"/>
      <c r="AF18" s="7"/>
      <c r="AG18" s="7"/>
    </row>
    <row r="19" spans="1:33" x14ac:dyDescent="0.25">
      <c r="A19" s="128"/>
      <c r="Q19" s="129"/>
    </row>
    <row r="20" spans="1:33" x14ac:dyDescent="0.25">
      <c r="A20" s="128"/>
      <c r="Q20" s="129"/>
    </row>
    <row r="21" spans="1:33" x14ac:dyDescent="0.25">
      <c r="A21" s="128"/>
      <c r="Q21" s="129"/>
    </row>
    <row r="22" spans="1:33" x14ac:dyDescent="0.25">
      <c r="A22" s="128"/>
      <c r="Q22" s="129"/>
    </row>
    <row r="23" spans="1:33" x14ac:dyDescent="0.25">
      <c r="D23" s="131"/>
      <c r="Q23" s="129"/>
    </row>
    <row r="24" spans="1:33" ht="16.2" thickBot="1" x14ac:dyDescent="0.3">
      <c r="A24" s="132" t="s">
        <v>282</v>
      </c>
      <c r="B24" s="133" t="s">
        <v>0</v>
      </c>
      <c r="D24" s="134"/>
      <c r="E24" s="135"/>
      <c r="F24" s="135"/>
      <c r="G24" s="135"/>
      <c r="H24" s="135"/>
    </row>
    <row r="25" spans="1:33" x14ac:dyDescent="0.25">
      <c r="A25" s="136" t="s">
        <v>426</v>
      </c>
      <c r="B25" s="137">
        <f>'6.2. Паспорт фин осв ввод '!C30*1000000</f>
        <v>816800.63</v>
      </c>
    </row>
    <row r="26" spans="1:33" x14ac:dyDescent="0.25">
      <c r="A26" s="138" t="s">
        <v>280</v>
      </c>
      <c r="B26" s="139">
        <v>0</v>
      </c>
    </row>
    <row r="27" spans="1:33" x14ac:dyDescent="0.25">
      <c r="A27" s="138" t="s">
        <v>278</v>
      </c>
      <c r="B27" s="139">
        <v>30</v>
      </c>
      <c r="D27" s="131" t="s">
        <v>281</v>
      </c>
    </row>
    <row r="28" spans="1:33" ht="16.2" customHeight="1" thickBot="1" x14ac:dyDescent="0.3">
      <c r="A28" s="140" t="s">
        <v>276</v>
      </c>
      <c r="B28" s="141">
        <v>1</v>
      </c>
      <c r="D28" s="453" t="s">
        <v>279</v>
      </c>
      <c r="E28" s="454"/>
      <c r="F28" s="455"/>
      <c r="G28" s="456" t="str">
        <f>IF(SUM(B89:L89)=0,"не окупается",SUM(B89:L89))</f>
        <v>не окупается</v>
      </c>
      <c r="H28" s="457"/>
    </row>
    <row r="29" spans="1:33" ht="15.6" customHeight="1" x14ac:dyDescent="0.25">
      <c r="A29" s="136" t="s">
        <v>274</v>
      </c>
      <c r="B29" s="137">
        <f>B25*0.01*0</f>
        <v>0</v>
      </c>
      <c r="D29" s="453" t="s">
        <v>277</v>
      </c>
      <c r="E29" s="454"/>
      <c r="F29" s="455"/>
      <c r="G29" s="456" t="str">
        <f>IF(SUM(B90:L90)=0,"не окупается",SUM(B90:L90))</f>
        <v>не окупается</v>
      </c>
      <c r="H29" s="457"/>
    </row>
    <row r="30" spans="1:33" ht="27.6" customHeight="1" x14ac:dyDescent="0.25">
      <c r="A30" s="138" t="s">
        <v>427</v>
      </c>
      <c r="B30" s="139">
        <v>1</v>
      </c>
      <c r="D30" s="453" t="s">
        <v>275</v>
      </c>
      <c r="E30" s="454"/>
      <c r="F30" s="455"/>
      <c r="G30" s="462">
        <f>L87</f>
        <v>-922057.67753984337</v>
      </c>
      <c r="H30" s="463"/>
    </row>
    <row r="31" spans="1:33" x14ac:dyDescent="0.25">
      <c r="A31" s="138" t="s">
        <v>273</v>
      </c>
      <c r="B31" s="139">
        <v>1</v>
      </c>
      <c r="D31" s="464"/>
      <c r="E31" s="465"/>
      <c r="F31" s="466"/>
      <c r="G31" s="464"/>
      <c r="H31" s="466"/>
    </row>
    <row r="32" spans="1:33" x14ac:dyDescent="0.25">
      <c r="A32" s="138" t="s">
        <v>251</v>
      </c>
      <c r="B32" s="139"/>
    </row>
    <row r="33" spans="1:33" x14ac:dyDescent="0.25">
      <c r="A33" s="138" t="s">
        <v>272</v>
      </c>
      <c r="B33" s="139"/>
    </row>
    <row r="34" spans="1:33" x14ac:dyDescent="0.25">
      <c r="A34" s="138" t="s">
        <v>271</v>
      </c>
      <c r="B34" s="139"/>
    </row>
    <row r="35" spans="1:33" x14ac:dyDescent="0.25">
      <c r="A35" s="142"/>
      <c r="B35" s="139"/>
    </row>
    <row r="36" spans="1:33" ht="16.2" thickBot="1" x14ac:dyDescent="0.3">
      <c r="A36" s="140" t="s">
        <v>243</v>
      </c>
      <c r="B36" s="143">
        <v>0.2</v>
      </c>
    </row>
    <row r="37" spans="1:33" x14ac:dyDescent="0.25">
      <c r="A37" s="136" t="s">
        <v>428</v>
      </c>
      <c r="B37" s="137">
        <v>0</v>
      </c>
    </row>
    <row r="38" spans="1:33" x14ac:dyDescent="0.25">
      <c r="A38" s="138" t="s">
        <v>270</v>
      </c>
      <c r="B38" s="139"/>
    </row>
    <row r="39" spans="1:33" ht="16.2" thickBot="1" x14ac:dyDescent="0.3">
      <c r="A39" s="144" t="s">
        <v>269</v>
      </c>
      <c r="B39" s="145"/>
    </row>
    <row r="40" spans="1:33" x14ac:dyDescent="0.25">
      <c r="A40" s="146" t="s">
        <v>429</v>
      </c>
      <c r="B40" s="147">
        <v>1</v>
      </c>
    </row>
    <row r="41" spans="1:33" x14ac:dyDescent="0.25">
      <c r="A41" s="148" t="s">
        <v>268</v>
      </c>
      <c r="B41" s="149"/>
    </row>
    <row r="42" spans="1:33" x14ac:dyDescent="0.25">
      <c r="A42" s="148" t="s">
        <v>267</v>
      </c>
      <c r="B42" s="150"/>
    </row>
    <row r="43" spans="1:33" x14ac:dyDescent="0.25">
      <c r="A43" s="148" t="s">
        <v>266</v>
      </c>
      <c r="B43" s="150">
        <v>0</v>
      </c>
    </row>
    <row r="44" spans="1:33" x14ac:dyDescent="0.25">
      <c r="A44" s="148" t="s">
        <v>265</v>
      </c>
      <c r="B44" s="150">
        <v>0.13</v>
      </c>
    </row>
    <row r="45" spans="1:33" x14ac:dyDescent="0.25">
      <c r="A45" s="148" t="s">
        <v>264</v>
      </c>
      <c r="B45" s="150">
        <f>1-B43</f>
        <v>1</v>
      </c>
    </row>
    <row r="46" spans="1:33" ht="16.2" thickBot="1" x14ac:dyDescent="0.3">
      <c r="A46" s="151" t="s">
        <v>263</v>
      </c>
      <c r="B46" s="152">
        <f>B45*B44+B43*B42*(1-B36)</f>
        <v>0.13</v>
      </c>
      <c r="C46" s="153"/>
    </row>
    <row r="47" spans="1:33" s="156" customFormat="1" x14ac:dyDescent="0.25">
      <c r="A47" s="154" t="s">
        <v>262</v>
      </c>
      <c r="B47" s="155">
        <f>B58</f>
        <v>1</v>
      </c>
      <c r="C47" s="155">
        <f t="shared" ref="C47:AG47" si="0">C58</f>
        <v>2</v>
      </c>
      <c r="D47" s="155">
        <f t="shared" si="0"/>
        <v>3</v>
      </c>
      <c r="E47" s="155">
        <f t="shared" si="0"/>
        <v>4</v>
      </c>
      <c r="F47" s="155">
        <f t="shared" si="0"/>
        <v>5</v>
      </c>
      <c r="G47" s="155">
        <f t="shared" si="0"/>
        <v>6</v>
      </c>
      <c r="H47" s="155">
        <f t="shared" si="0"/>
        <v>7</v>
      </c>
      <c r="I47" s="155">
        <f t="shared" si="0"/>
        <v>8</v>
      </c>
      <c r="J47" s="155">
        <f t="shared" si="0"/>
        <v>9</v>
      </c>
      <c r="K47" s="155">
        <f t="shared" si="0"/>
        <v>10</v>
      </c>
      <c r="L47" s="155">
        <f t="shared" si="0"/>
        <v>11</v>
      </c>
      <c r="M47" s="155">
        <f t="shared" si="0"/>
        <v>12</v>
      </c>
      <c r="N47" s="155">
        <f t="shared" si="0"/>
        <v>13</v>
      </c>
      <c r="O47" s="155">
        <f t="shared" si="0"/>
        <v>14</v>
      </c>
      <c r="P47" s="155">
        <f t="shared" si="0"/>
        <v>15</v>
      </c>
      <c r="Q47" s="155">
        <f t="shared" si="0"/>
        <v>16</v>
      </c>
      <c r="R47" s="155">
        <f t="shared" si="0"/>
        <v>17</v>
      </c>
      <c r="S47" s="155">
        <f t="shared" si="0"/>
        <v>18</v>
      </c>
      <c r="T47" s="155">
        <f t="shared" si="0"/>
        <v>19</v>
      </c>
      <c r="U47" s="155">
        <f t="shared" si="0"/>
        <v>20</v>
      </c>
      <c r="V47" s="155">
        <f t="shared" si="0"/>
        <v>21</v>
      </c>
      <c r="W47" s="155">
        <f t="shared" si="0"/>
        <v>22</v>
      </c>
      <c r="X47" s="155">
        <f t="shared" si="0"/>
        <v>23</v>
      </c>
      <c r="Y47" s="155">
        <f t="shared" si="0"/>
        <v>24</v>
      </c>
      <c r="Z47" s="155">
        <f t="shared" si="0"/>
        <v>25</v>
      </c>
      <c r="AA47" s="155">
        <f t="shared" si="0"/>
        <v>26</v>
      </c>
      <c r="AB47" s="155">
        <f t="shared" si="0"/>
        <v>27</v>
      </c>
      <c r="AC47" s="155">
        <f t="shared" si="0"/>
        <v>28</v>
      </c>
      <c r="AD47" s="155">
        <f t="shared" si="0"/>
        <v>29</v>
      </c>
      <c r="AE47" s="155">
        <f t="shared" si="0"/>
        <v>30</v>
      </c>
      <c r="AF47" s="155">
        <f t="shared" si="0"/>
        <v>31</v>
      </c>
      <c r="AG47" s="155">
        <f t="shared" si="0"/>
        <v>32</v>
      </c>
    </row>
    <row r="48" spans="1:33" s="156" customFormat="1" x14ac:dyDescent="0.25">
      <c r="A48" s="157" t="s">
        <v>261</v>
      </c>
      <c r="B48" s="316">
        <f>B129</f>
        <v>5.1003564654479999E-2</v>
      </c>
      <c r="C48" s="316">
        <f t="shared" ref="C48:AG48" si="1">C129</f>
        <v>4.9001762230179997E-2</v>
      </c>
      <c r="D48" s="316">
        <f t="shared" si="1"/>
        <v>4.7000273037249997E-2</v>
      </c>
      <c r="E48" s="316">
        <f t="shared" si="1"/>
        <v>4.7000273037249997E-2</v>
      </c>
      <c r="F48" s="316">
        <f t="shared" si="1"/>
        <v>4.7000273037249997E-2</v>
      </c>
      <c r="G48" s="316">
        <f t="shared" si="1"/>
        <v>4.7000273037249997E-2</v>
      </c>
      <c r="H48" s="316">
        <f t="shared" si="1"/>
        <v>4.7000273037249997E-2</v>
      </c>
      <c r="I48" s="316">
        <f t="shared" si="1"/>
        <v>4.7000273037249997E-2</v>
      </c>
      <c r="J48" s="316">
        <f t="shared" si="1"/>
        <v>4.7000273037249997E-2</v>
      </c>
      <c r="K48" s="316">
        <f t="shared" si="1"/>
        <v>4.7000273037249997E-2</v>
      </c>
      <c r="L48" s="316">
        <f t="shared" si="1"/>
        <v>4.7000273037249997E-2</v>
      </c>
      <c r="M48" s="316">
        <f t="shared" si="1"/>
        <v>4.7000273037249997E-2</v>
      </c>
      <c r="N48" s="316">
        <f t="shared" si="1"/>
        <v>4.7000273037249997E-2</v>
      </c>
      <c r="O48" s="316">
        <f t="shared" si="1"/>
        <v>4.7000273037249997E-2</v>
      </c>
      <c r="P48" s="316">
        <f t="shared" si="1"/>
        <v>4.7000273037249997E-2</v>
      </c>
      <c r="Q48" s="316">
        <f t="shared" si="1"/>
        <v>4.7000273037249997E-2</v>
      </c>
      <c r="R48" s="316">
        <f t="shared" si="1"/>
        <v>4.7000273037249997E-2</v>
      </c>
      <c r="S48" s="316">
        <f t="shared" si="1"/>
        <v>4.7000273037249997E-2</v>
      </c>
      <c r="T48" s="316">
        <f t="shared" si="1"/>
        <v>4.7000273037249997E-2</v>
      </c>
      <c r="U48" s="316">
        <f t="shared" si="1"/>
        <v>4.7000273037249997E-2</v>
      </c>
      <c r="V48" s="316">
        <f t="shared" si="1"/>
        <v>4.7000273037249997E-2</v>
      </c>
      <c r="W48" s="316">
        <f t="shared" si="1"/>
        <v>4.7000273037249997E-2</v>
      </c>
      <c r="X48" s="316">
        <f t="shared" si="1"/>
        <v>4.7000273037249997E-2</v>
      </c>
      <c r="Y48" s="316">
        <f t="shared" si="1"/>
        <v>4.7000273037249997E-2</v>
      </c>
      <c r="Z48" s="316">
        <f t="shared" si="1"/>
        <v>4.7000273037249997E-2</v>
      </c>
      <c r="AA48" s="316">
        <f t="shared" si="1"/>
        <v>4.7000273037249997E-2</v>
      </c>
      <c r="AB48" s="316">
        <f t="shared" si="1"/>
        <v>4.7000273037249997E-2</v>
      </c>
      <c r="AC48" s="316">
        <f t="shared" si="1"/>
        <v>4.7000273037249997E-2</v>
      </c>
      <c r="AD48" s="316">
        <f t="shared" si="1"/>
        <v>4.7000273037249997E-2</v>
      </c>
      <c r="AE48" s="316">
        <f t="shared" si="1"/>
        <v>4.7000273037249997E-2</v>
      </c>
      <c r="AF48" s="316">
        <f t="shared" si="1"/>
        <v>4.7000273037249997E-2</v>
      </c>
      <c r="AG48" s="316">
        <f t="shared" si="1"/>
        <v>4.7000273037249997E-2</v>
      </c>
    </row>
    <row r="49" spans="1:33" s="156" customFormat="1" x14ac:dyDescent="0.25">
      <c r="A49" s="157" t="s">
        <v>260</v>
      </c>
      <c r="B49" s="316">
        <f>B130</f>
        <v>5.1003564654479999E-2</v>
      </c>
      <c r="C49" s="316">
        <f t="shared" ref="C49:AG49" si="2">C130</f>
        <v>0.10250459143275026</v>
      </c>
      <c r="D49" s="316">
        <f t="shared" si="2"/>
        <v>0.1543226082549114</v>
      </c>
      <c r="E49" s="316">
        <f t="shared" si="2"/>
        <v>0.20857608601596289</v>
      </c>
      <c r="F49" s="316">
        <f t="shared" si="2"/>
        <v>0.26537949204500411</v>
      </c>
      <c r="G49" s="316">
        <f t="shared" si="2"/>
        <v>0.324852673666856</v>
      </c>
      <c r="H49" s="316">
        <f t="shared" si="2"/>
        <v>0.38712111106332903</v>
      </c>
      <c r="I49" s="316">
        <f t="shared" si="2"/>
        <v>0.45231618201903911</v>
      </c>
      <c r="J49" s="316">
        <f t="shared" si="2"/>
        <v>0.52057543911035054</v>
      </c>
      <c r="K49" s="316">
        <f t="shared" si="2"/>
        <v>0.59204289992227332</v>
      </c>
      <c r="L49" s="316">
        <f t="shared" si="2"/>
        <v>0.66686935090563559</v>
      </c>
      <c r="M49" s="316">
        <f t="shared" si="2"/>
        <v>0.74521266551562437</v>
      </c>
      <c r="N49" s="316">
        <f t="shared" si="2"/>
        <v>0.82723813730292561</v>
      </c>
      <c r="O49" s="316">
        <f t="shared" si="2"/>
        <v>0.91311882866023941</v>
      </c>
      <c r="P49" s="316">
        <f t="shared" si="2"/>
        <v>1.0030359359599745</v>
      </c>
      <c r="Q49" s="316">
        <f t="shared" si="2"/>
        <v>1.0971791718535169</v>
      </c>
      <c r="R49" s="316">
        <f t="shared" si="2"/>
        <v>1.1957471655386662</v>
      </c>
      <c r="S49" s="316">
        <f t="shared" si="2"/>
        <v>1.2989478818397515</v>
      </c>
      <c r="T49" s="316">
        <f t="shared" si="2"/>
        <v>1.4069990599846274</v>
      </c>
      <c r="U49" s="316">
        <f t="shared" si="2"/>
        <v>1.5201286730043093</v>
      </c>
      <c r="V49" s="316">
        <f t="shared" si="2"/>
        <v>1.6385754087245146</v>
      </c>
      <c r="W49" s="316">
        <f t="shared" si="2"/>
        <v>1.7625891733639403</v>
      </c>
      <c r="X49" s="316">
        <f t="shared" si="2"/>
        <v>1.8924316188017967</v>
      </c>
      <c r="Y49" s="316">
        <f t="shared" si="2"/>
        <v>2.0283766946270565</v>
      </c>
      <c r="Z49" s="316">
        <f t="shared" si="2"/>
        <v>2.170711226134173</v>
      </c>
      <c r="AA49" s="316">
        <f t="shared" si="2"/>
        <v>2.3197355194847531</v>
      </c>
      <c r="AB49" s="316">
        <f t="shared" si="2"/>
        <v>2.4757639953119939</v>
      </c>
      <c r="AC49" s="316">
        <f t="shared" si="2"/>
        <v>2.639125852104701</v>
      </c>
      <c r="AD49" s="316">
        <f t="shared" si="2"/>
        <v>2.8101657607705373</v>
      </c>
      <c r="AE49" s="316">
        <f t="shared" si="2"/>
        <v>2.9892445918439341</v>
      </c>
      <c r="AF49" s="316">
        <f t="shared" si="2"/>
        <v>3.1767401768729719</v>
      </c>
      <c r="AG49" s="316">
        <f t="shared" si="2"/>
        <v>3.3730481055916535</v>
      </c>
    </row>
    <row r="50" spans="1:33" s="156" customFormat="1" ht="16.2" thickBot="1" x14ac:dyDescent="0.3">
      <c r="A50" s="158" t="s">
        <v>430</v>
      </c>
      <c r="B50" s="159">
        <f>IF($B$117="да",($B$119-0.05),0)</f>
        <v>0</v>
      </c>
      <c r="C50" s="159">
        <f t="shared" ref="C50:AG50" si="3">C101*(1+C49)</f>
        <v>0</v>
      </c>
      <c r="D50" s="159">
        <f t="shared" si="3"/>
        <v>0</v>
      </c>
      <c r="E50" s="159">
        <f t="shared" si="3"/>
        <v>0</v>
      </c>
      <c r="F50" s="159">
        <f t="shared" si="3"/>
        <v>0</v>
      </c>
      <c r="G50" s="159">
        <f t="shared" si="3"/>
        <v>0</v>
      </c>
      <c r="H50" s="159">
        <f t="shared" si="3"/>
        <v>0</v>
      </c>
      <c r="I50" s="159">
        <f t="shared" si="3"/>
        <v>0</v>
      </c>
      <c r="J50" s="159">
        <f t="shared" si="3"/>
        <v>0</v>
      </c>
      <c r="K50" s="159">
        <f t="shared" si="3"/>
        <v>0</v>
      </c>
      <c r="L50" s="159">
        <f t="shared" si="3"/>
        <v>0</v>
      </c>
      <c r="M50" s="159">
        <f t="shared" si="3"/>
        <v>0</v>
      </c>
      <c r="N50" s="159">
        <f t="shared" si="3"/>
        <v>0</v>
      </c>
      <c r="O50" s="159">
        <f t="shared" si="3"/>
        <v>0</v>
      </c>
      <c r="P50" s="159">
        <f t="shared" si="3"/>
        <v>0</v>
      </c>
      <c r="Q50" s="159">
        <f t="shared" si="3"/>
        <v>0</v>
      </c>
      <c r="R50" s="159">
        <f t="shared" si="3"/>
        <v>0</v>
      </c>
      <c r="S50" s="159">
        <f t="shared" si="3"/>
        <v>0</v>
      </c>
      <c r="T50" s="159">
        <f t="shared" si="3"/>
        <v>0</v>
      </c>
      <c r="U50" s="159">
        <f t="shared" si="3"/>
        <v>0</v>
      </c>
      <c r="V50" s="159">
        <f t="shared" si="3"/>
        <v>0</v>
      </c>
      <c r="W50" s="159">
        <f t="shared" si="3"/>
        <v>0</v>
      </c>
      <c r="X50" s="159">
        <f t="shared" si="3"/>
        <v>0</v>
      </c>
      <c r="Y50" s="159">
        <f t="shared" si="3"/>
        <v>0</v>
      </c>
      <c r="Z50" s="159">
        <f t="shared" si="3"/>
        <v>0</v>
      </c>
      <c r="AA50" s="159">
        <f t="shared" si="3"/>
        <v>0</v>
      </c>
      <c r="AB50" s="159">
        <f t="shared" si="3"/>
        <v>0</v>
      </c>
      <c r="AC50" s="159">
        <f t="shared" si="3"/>
        <v>0</v>
      </c>
      <c r="AD50" s="159">
        <f t="shared" si="3"/>
        <v>0</v>
      </c>
      <c r="AE50" s="159">
        <f t="shared" si="3"/>
        <v>0</v>
      </c>
      <c r="AF50" s="159">
        <f t="shared" si="3"/>
        <v>0</v>
      </c>
      <c r="AG50" s="159">
        <f t="shared" si="3"/>
        <v>0</v>
      </c>
    </row>
    <row r="51" spans="1:33" ht="16.2" thickBot="1" x14ac:dyDescent="0.3"/>
    <row r="52" spans="1:33" x14ac:dyDescent="0.25">
      <c r="A52" s="160" t="s">
        <v>259</v>
      </c>
      <c r="B52" s="161">
        <f>B58</f>
        <v>1</v>
      </c>
      <c r="C52" s="161">
        <f t="shared" ref="C52:AG52" si="4">C58</f>
        <v>2</v>
      </c>
      <c r="D52" s="161">
        <f t="shared" si="4"/>
        <v>3</v>
      </c>
      <c r="E52" s="161">
        <f t="shared" si="4"/>
        <v>4</v>
      </c>
      <c r="F52" s="161">
        <f t="shared" si="4"/>
        <v>5</v>
      </c>
      <c r="G52" s="161">
        <f t="shared" si="4"/>
        <v>6</v>
      </c>
      <c r="H52" s="161">
        <f t="shared" si="4"/>
        <v>7</v>
      </c>
      <c r="I52" s="161">
        <f t="shared" si="4"/>
        <v>8</v>
      </c>
      <c r="J52" s="161">
        <f t="shared" si="4"/>
        <v>9</v>
      </c>
      <c r="K52" s="161">
        <f t="shared" si="4"/>
        <v>10</v>
      </c>
      <c r="L52" s="161">
        <f t="shared" si="4"/>
        <v>11</v>
      </c>
      <c r="M52" s="161">
        <f t="shared" si="4"/>
        <v>12</v>
      </c>
      <c r="N52" s="161">
        <f t="shared" si="4"/>
        <v>13</v>
      </c>
      <c r="O52" s="161">
        <f t="shared" si="4"/>
        <v>14</v>
      </c>
      <c r="P52" s="161">
        <f t="shared" si="4"/>
        <v>15</v>
      </c>
      <c r="Q52" s="161">
        <f t="shared" si="4"/>
        <v>16</v>
      </c>
      <c r="R52" s="161">
        <f t="shared" si="4"/>
        <v>17</v>
      </c>
      <c r="S52" s="161">
        <f t="shared" si="4"/>
        <v>18</v>
      </c>
      <c r="T52" s="161">
        <f t="shared" si="4"/>
        <v>19</v>
      </c>
      <c r="U52" s="161">
        <f t="shared" si="4"/>
        <v>20</v>
      </c>
      <c r="V52" s="161">
        <f t="shared" si="4"/>
        <v>21</v>
      </c>
      <c r="W52" s="161">
        <f t="shared" si="4"/>
        <v>22</v>
      </c>
      <c r="X52" s="161">
        <f t="shared" si="4"/>
        <v>23</v>
      </c>
      <c r="Y52" s="161">
        <f t="shared" si="4"/>
        <v>24</v>
      </c>
      <c r="Z52" s="161">
        <f t="shared" si="4"/>
        <v>25</v>
      </c>
      <c r="AA52" s="161">
        <f t="shared" si="4"/>
        <v>26</v>
      </c>
      <c r="AB52" s="161">
        <f t="shared" si="4"/>
        <v>27</v>
      </c>
      <c r="AC52" s="161">
        <f t="shared" si="4"/>
        <v>28</v>
      </c>
      <c r="AD52" s="161">
        <f t="shared" si="4"/>
        <v>29</v>
      </c>
      <c r="AE52" s="161">
        <f t="shared" si="4"/>
        <v>30</v>
      </c>
      <c r="AF52" s="161">
        <f t="shared" si="4"/>
        <v>31</v>
      </c>
      <c r="AG52" s="161">
        <f t="shared" si="4"/>
        <v>32</v>
      </c>
    </row>
    <row r="53" spans="1:33" x14ac:dyDescent="0.25">
      <c r="A53" s="162" t="s">
        <v>258</v>
      </c>
      <c r="B53" s="317">
        <v>0</v>
      </c>
      <c r="C53" s="317">
        <f t="shared" ref="C53:AG53" si="5">B53+B54-B55</f>
        <v>0</v>
      </c>
      <c r="D53" s="317">
        <f t="shared" si="5"/>
        <v>0</v>
      </c>
      <c r="E53" s="317">
        <f t="shared" si="5"/>
        <v>0</v>
      </c>
      <c r="F53" s="317">
        <f t="shared" si="5"/>
        <v>0</v>
      </c>
      <c r="G53" s="317">
        <f t="shared" si="5"/>
        <v>0</v>
      </c>
      <c r="H53" s="317">
        <f t="shared" si="5"/>
        <v>0</v>
      </c>
      <c r="I53" s="317">
        <f t="shared" si="5"/>
        <v>0</v>
      </c>
      <c r="J53" s="317">
        <f t="shared" si="5"/>
        <v>0</v>
      </c>
      <c r="K53" s="317">
        <f t="shared" si="5"/>
        <v>0</v>
      </c>
      <c r="L53" s="317">
        <f t="shared" si="5"/>
        <v>0</v>
      </c>
      <c r="M53" s="317">
        <f t="shared" si="5"/>
        <v>0</v>
      </c>
      <c r="N53" s="317">
        <f t="shared" si="5"/>
        <v>0</v>
      </c>
      <c r="O53" s="317">
        <f t="shared" si="5"/>
        <v>0</v>
      </c>
      <c r="P53" s="317">
        <f t="shared" si="5"/>
        <v>0</v>
      </c>
      <c r="Q53" s="317">
        <f t="shared" si="5"/>
        <v>0</v>
      </c>
      <c r="R53" s="317">
        <f t="shared" si="5"/>
        <v>0</v>
      </c>
      <c r="S53" s="317">
        <f t="shared" si="5"/>
        <v>0</v>
      </c>
      <c r="T53" s="317">
        <f t="shared" si="5"/>
        <v>0</v>
      </c>
      <c r="U53" s="317">
        <f t="shared" si="5"/>
        <v>0</v>
      </c>
      <c r="V53" s="317">
        <f t="shared" si="5"/>
        <v>0</v>
      </c>
      <c r="W53" s="317">
        <f t="shared" si="5"/>
        <v>0</v>
      </c>
      <c r="X53" s="317">
        <f t="shared" si="5"/>
        <v>0</v>
      </c>
      <c r="Y53" s="317">
        <f t="shared" si="5"/>
        <v>0</v>
      </c>
      <c r="Z53" s="317">
        <f t="shared" si="5"/>
        <v>0</v>
      </c>
      <c r="AA53" s="317">
        <f t="shared" si="5"/>
        <v>0</v>
      </c>
      <c r="AB53" s="317">
        <f t="shared" si="5"/>
        <v>0</v>
      </c>
      <c r="AC53" s="317">
        <f t="shared" si="5"/>
        <v>0</v>
      </c>
      <c r="AD53" s="317">
        <f t="shared" si="5"/>
        <v>0</v>
      </c>
      <c r="AE53" s="317">
        <f t="shared" si="5"/>
        <v>0</v>
      </c>
      <c r="AF53" s="317">
        <f t="shared" si="5"/>
        <v>0</v>
      </c>
      <c r="AG53" s="317">
        <f t="shared" si="5"/>
        <v>0</v>
      </c>
    </row>
    <row r="54" spans="1:33" x14ac:dyDescent="0.25">
      <c r="A54" s="162" t="s">
        <v>257</v>
      </c>
      <c r="B54" s="317">
        <f>B25*B28*B43*1.18</f>
        <v>0</v>
      </c>
      <c r="C54" s="317">
        <v>0</v>
      </c>
      <c r="D54" s="317">
        <v>0</v>
      </c>
      <c r="E54" s="317">
        <v>0</v>
      </c>
      <c r="F54" s="317">
        <v>0</v>
      </c>
      <c r="G54" s="317">
        <v>0</v>
      </c>
      <c r="H54" s="317">
        <v>0</v>
      </c>
      <c r="I54" s="317">
        <v>0</v>
      </c>
      <c r="J54" s="317">
        <v>0</v>
      </c>
      <c r="K54" s="317">
        <v>0</v>
      </c>
      <c r="L54" s="317">
        <v>0</v>
      </c>
      <c r="M54" s="317">
        <v>0</v>
      </c>
      <c r="N54" s="317">
        <v>0</v>
      </c>
      <c r="O54" s="317">
        <v>0</v>
      </c>
      <c r="P54" s="317">
        <v>0</v>
      </c>
      <c r="Q54" s="317">
        <v>0</v>
      </c>
      <c r="R54" s="317">
        <v>0</v>
      </c>
      <c r="S54" s="317">
        <v>0</v>
      </c>
      <c r="T54" s="317">
        <v>0</v>
      </c>
      <c r="U54" s="317">
        <v>0</v>
      </c>
      <c r="V54" s="317">
        <v>0</v>
      </c>
      <c r="W54" s="317">
        <v>0</v>
      </c>
      <c r="X54" s="317">
        <v>0</v>
      </c>
      <c r="Y54" s="317">
        <v>0</v>
      </c>
      <c r="Z54" s="317">
        <v>0</v>
      </c>
      <c r="AA54" s="317">
        <v>0</v>
      </c>
      <c r="AB54" s="317">
        <v>0</v>
      </c>
      <c r="AC54" s="317">
        <v>0</v>
      </c>
      <c r="AD54" s="317">
        <v>0</v>
      </c>
      <c r="AE54" s="317">
        <v>0</v>
      </c>
      <c r="AF54" s="317">
        <v>0</v>
      </c>
      <c r="AG54" s="317">
        <v>0</v>
      </c>
    </row>
    <row r="55" spans="1:33" x14ac:dyDescent="0.25">
      <c r="A55" s="162" t="s">
        <v>256</v>
      </c>
      <c r="B55" s="317">
        <f>$B$54/$B$40</f>
        <v>0</v>
      </c>
      <c r="C55" s="317">
        <f t="shared" ref="C55:AG55" si="6">IF(ROUND(C53,1)=0,0,B55+C54/$B$40)</f>
        <v>0</v>
      </c>
      <c r="D55" s="317">
        <f t="shared" si="6"/>
        <v>0</v>
      </c>
      <c r="E55" s="317">
        <f t="shared" si="6"/>
        <v>0</v>
      </c>
      <c r="F55" s="317">
        <f t="shared" si="6"/>
        <v>0</v>
      </c>
      <c r="G55" s="317">
        <f t="shared" si="6"/>
        <v>0</v>
      </c>
      <c r="H55" s="317">
        <f t="shared" si="6"/>
        <v>0</v>
      </c>
      <c r="I55" s="317">
        <f t="shared" si="6"/>
        <v>0</v>
      </c>
      <c r="J55" s="317">
        <f t="shared" si="6"/>
        <v>0</v>
      </c>
      <c r="K55" s="317">
        <f t="shared" si="6"/>
        <v>0</v>
      </c>
      <c r="L55" s="317">
        <f t="shared" si="6"/>
        <v>0</v>
      </c>
      <c r="M55" s="317">
        <f t="shared" si="6"/>
        <v>0</v>
      </c>
      <c r="N55" s="317">
        <f t="shared" si="6"/>
        <v>0</v>
      </c>
      <c r="O55" s="317">
        <f t="shared" si="6"/>
        <v>0</v>
      </c>
      <c r="P55" s="317">
        <f t="shared" si="6"/>
        <v>0</v>
      </c>
      <c r="Q55" s="317">
        <f t="shared" si="6"/>
        <v>0</v>
      </c>
      <c r="R55" s="317">
        <f t="shared" si="6"/>
        <v>0</v>
      </c>
      <c r="S55" s="317">
        <f t="shared" si="6"/>
        <v>0</v>
      </c>
      <c r="T55" s="317">
        <f t="shared" si="6"/>
        <v>0</v>
      </c>
      <c r="U55" s="317">
        <f t="shared" si="6"/>
        <v>0</v>
      </c>
      <c r="V55" s="317">
        <f t="shared" si="6"/>
        <v>0</v>
      </c>
      <c r="W55" s="317">
        <f t="shared" si="6"/>
        <v>0</v>
      </c>
      <c r="X55" s="317">
        <f t="shared" si="6"/>
        <v>0</v>
      </c>
      <c r="Y55" s="317">
        <f t="shared" si="6"/>
        <v>0</v>
      </c>
      <c r="Z55" s="317">
        <f t="shared" si="6"/>
        <v>0</v>
      </c>
      <c r="AA55" s="317">
        <f t="shared" si="6"/>
        <v>0</v>
      </c>
      <c r="AB55" s="317">
        <f t="shared" si="6"/>
        <v>0</v>
      </c>
      <c r="AC55" s="317">
        <f t="shared" si="6"/>
        <v>0</v>
      </c>
      <c r="AD55" s="317">
        <f t="shared" si="6"/>
        <v>0</v>
      </c>
      <c r="AE55" s="317">
        <f t="shared" si="6"/>
        <v>0</v>
      </c>
      <c r="AF55" s="317">
        <f t="shared" si="6"/>
        <v>0</v>
      </c>
      <c r="AG55" s="317">
        <f t="shared" si="6"/>
        <v>0</v>
      </c>
    </row>
    <row r="56" spans="1:33" ht="16.2" thickBot="1" x14ac:dyDescent="0.3">
      <c r="A56" s="163" t="s">
        <v>255</v>
      </c>
      <c r="B56" s="164">
        <f t="shared" ref="B56:AG56" si="7">AVERAGE(SUM(B53:B54),(SUM(B53:B54)-B55))*$B$42</f>
        <v>0</v>
      </c>
      <c r="C56" s="164">
        <f t="shared" si="7"/>
        <v>0</v>
      </c>
      <c r="D56" s="164">
        <f t="shared" si="7"/>
        <v>0</v>
      </c>
      <c r="E56" s="164">
        <f t="shared" si="7"/>
        <v>0</v>
      </c>
      <c r="F56" s="164">
        <f t="shared" si="7"/>
        <v>0</v>
      </c>
      <c r="G56" s="164">
        <f t="shared" si="7"/>
        <v>0</v>
      </c>
      <c r="H56" s="164">
        <f t="shared" si="7"/>
        <v>0</v>
      </c>
      <c r="I56" s="164">
        <f t="shared" si="7"/>
        <v>0</v>
      </c>
      <c r="J56" s="164">
        <f t="shared" si="7"/>
        <v>0</v>
      </c>
      <c r="K56" s="164">
        <f t="shared" si="7"/>
        <v>0</v>
      </c>
      <c r="L56" s="164">
        <f t="shared" si="7"/>
        <v>0</v>
      </c>
      <c r="M56" s="164">
        <f t="shared" si="7"/>
        <v>0</v>
      </c>
      <c r="N56" s="164">
        <f t="shared" si="7"/>
        <v>0</v>
      </c>
      <c r="O56" s="164">
        <f t="shared" si="7"/>
        <v>0</v>
      </c>
      <c r="P56" s="164">
        <f t="shared" si="7"/>
        <v>0</v>
      </c>
      <c r="Q56" s="164">
        <f t="shared" si="7"/>
        <v>0</v>
      </c>
      <c r="R56" s="164">
        <f t="shared" si="7"/>
        <v>0</v>
      </c>
      <c r="S56" s="164">
        <f t="shared" si="7"/>
        <v>0</v>
      </c>
      <c r="T56" s="164">
        <f t="shared" si="7"/>
        <v>0</v>
      </c>
      <c r="U56" s="164">
        <f t="shared" si="7"/>
        <v>0</v>
      </c>
      <c r="V56" s="164">
        <f t="shared" si="7"/>
        <v>0</v>
      </c>
      <c r="W56" s="164">
        <f t="shared" si="7"/>
        <v>0</v>
      </c>
      <c r="X56" s="164">
        <f t="shared" si="7"/>
        <v>0</v>
      </c>
      <c r="Y56" s="164">
        <f t="shared" si="7"/>
        <v>0</v>
      </c>
      <c r="Z56" s="164">
        <f t="shared" si="7"/>
        <v>0</v>
      </c>
      <c r="AA56" s="164">
        <f t="shared" si="7"/>
        <v>0</v>
      </c>
      <c r="AB56" s="164">
        <f t="shared" si="7"/>
        <v>0</v>
      </c>
      <c r="AC56" s="164">
        <f t="shared" si="7"/>
        <v>0</v>
      </c>
      <c r="AD56" s="164">
        <f t="shared" si="7"/>
        <v>0</v>
      </c>
      <c r="AE56" s="164">
        <f t="shared" si="7"/>
        <v>0</v>
      </c>
      <c r="AF56" s="164">
        <f t="shared" si="7"/>
        <v>0</v>
      </c>
      <c r="AG56" s="164">
        <f t="shared" si="7"/>
        <v>0</v>
      </c>
    </row>
    <row r="57" spans="1:33" s="167" customFormat="1" ht="16.2" thickBot="1" x14ac:dyDescent="0.3">
      <c r="A57" s="165"/>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6"/>
      <c r="AB57" s="166"/>
      <c r="AC57" s="166"/>
      <c r="AD57" s="166"/>
      <c r="AE57" s="166"/>
      <c r="AF57" s="166"/>
      <c r="AG57" s="166"/>
    </row>
    <row r="58" spans="1:33" x14ac:dyDescent="0.25">
      <c r="A58" s="160" t="s">
        <v>431</v>
      </c>
      <c r="B58" s="161">
        <v>1</v>
      </c>
      <c r="C58" s="161">
        <f>B58+1</f>
        <v>2</v>
      </c>
      <c r="D58" s="161">
        <f t="shared" ref="D58:AG58" si="8">C58+1</f>
        <v>3</v>
      </c>
      <c r="E58" s="161">
        <f t="shared" si="8"/>
        <v>4</v>
      </c>
      <c r="F58" s="161">
        <f t="shared" si="8"/>
        <v>5</v>
      </c>
      <c r="G58" s="161">
        <f t="shared" si="8"/>
        <v>6</v>
      </c>
      <c r="H58" s="161">
        <f t="shared" si="8"/>
        <v>7</v>
      </c>
      <c r="I58" s="161">
        <f t="shared" si="8"/>
        <v>8</v>
      </c>
      <c r="J58" s="161">
        <f t="shared" si="8"/>
        <v>9</v>
      </c>
      <c r="K58" s="161">
        <f t="shared" si="8"/>
        <v>10</v>
      </c>
      <c r="L58" s="161">
        <f t="shared" si="8"/>
        <v>11</v>
      </c>
      <c r="M58" s="161">
        <f t="shared" si="8"/>
        <v>12</v>
      </c>
      <c r="N58" s="161">
        <f t="shared" si="8"/>
        <v>13</v>
      </c>
      <c r="O58" s="161">
        <f t="shared" si="8"/>
        <v>14</v>
      </c>
      <c r="P58" s="161">
        <f t="shared" si="8"/>
        <v>15</v>
      </c>
      <c r="Q58" s="161">
        <f t="shared" si="8"/>
        <v>16</v>
      </c>
      <c r="R58" s="161">
        <f t="shared" si="8"/>
        <v>17</v>
      </c>
      <c r="S58" s="161">
        <f t="shared" si="8"/>
        <v>18</v>
      </c>
      <c r="T58" s="161">
        <f t="shared" si="8"/>
        <v>19</v>
      </c>
      <c r="U58" s="161">
        <f t="shared" si="8"/>
        <v>20</v>
      </c>
      <c r="V58" s="161">
        <f t="shared" si="8"/>
        <v>21</v>
      </c>
      <c r="W58" s="161">
        <f t="shared" si="8"/>
        <v>22</v>
      </c>
      <c r="X58" s="161">
        <f t="shared" si="8"/>
        <v>23</v>
      </c>
      <c r="Y58" s="161">
        <f t="shared" si="8"/>
        <v>24</v>
      </c>
      <c r="Z58" s="161">
        <f t="shared" si="8"/>
        <v>25</v>
      </c>
      <c r="AA58" s="161">
        <f t="shared" si="8"/>
        <v>26</v>
      </c>
      <c r="AB58" s="161">
        <f t="shared" si="8"/>
        <v>27</v>
      </c>
      <c r="AC58" s="161">
        <f t="shared" si="8"/>
        <v>28</v>
      </c>
      <c r="AD58" s="161">
        <f t="shared" si="8"/>
        <v>29</v>
      </c>
      <c r="AE58" s="161">
        <f t="shared" si="8"/>
        <v>30</v>
      </c>
      <c r="AF58" s="161">
        <f t="shared" si="8"/>
        <v>31</v>
      </c>
      <c r="AG58" s="161">
        <f t="shared" si="8"/>
        <v>32</v>
      </c>
    </row>
    <row r="59" spans="1:33" ht="13.8" x14ac:dyDescent="0.25">
      <c r="A59" s="168" t="s">
        <v>254</v>
      </c>
      <c r="B59" s="318">
        <f t="shared" ref="B59:AG59" si="9">B50*$B$28</f>
        <v>0</v>
      </c>
      <c r="C59" s="318">
        <f t="shared" si="9"/>
        <v>0</v>
      </c>
      <c r="D59" s="318">
        <f t="shared" si="9"/>
        <v>0</v>
      </c>
      <c r="E59" s="318">
        <f t="shared" si="9"/>
        <v>0</v>
      </c>
      <c r="F59" s="318">
        <f t="shared" si="9"/>
        <v>0</v>
      </c>
      <c r="G59" s="318">
        <f t="shared" si="9"/>
        <v>0</v>
      </c>
      <c r="H59" s="318">
        <f t="shared" si="9"/>
        <v>0</v>
      </c>
      <c r="I59" s="318">
        <f t="shared" si="9"/>
        <v>0</v>
      </c>
      <c r="J59" s="318">
        <f t="shared" si="9"/>
        <v>0</v>
      </c>
      <c r="K59" s="318">
        <f t="shared" si="9"/>
        <v>0</v>
      </c>
      <c r="L59" s="318">
        <f t="shared" si="9"/>
        <v>0</v>
      </c>
      <c r="M59" s="318">
        <f t="shared" si="9"/>
        <v>0</v>
      </c>
      <c r="N59" s="318">
        <f t="shared" si="9"/>
        <v>0</v>
      </c>
      <c r="O59" s="318">
        <f t="shared" si="9"/>
        <v>0</v>
      </c>
      <c r="P59" s="318">
        <f t="shared" si="9"/>
        <v>0</v>
      </c>
      <c r="Q59" s="318">
        <f t="shared" si="9"/>
        <v>0</v>
      </c>
      <c r="R59" s="318">
        <f t="shared" si="9"/>
        <v>0</v>
      </c>
      <c r="S59" s="318">
        <f t="shared" si="9"/>
        <v>0</v>
      </c>
      <c r="T59" s="318">
        <f t="shared" si="9"/>
        <v>0</v>
      </c>
      <c r="U59" s="318">
        <f t="shared" si="9"/>
        <v>0</v>
      </c>
      <c r="V59" s="318">
        <f t="shared" si="9"/>
        <v>0</v>
      </c>
      <c r="W59" s="318">
        <f t="shared" si="9"/>
        <v>0</v>
      </c>
      <c r="X59" s="318">
        <f t="shared" si="9"/>
        <v>0</v>
      </c>
      <c r="Y59" s="318">
        <f t="shared" si="9"/>
        <v>0</v>
      </c>
      <c r="Z59" s="318">
        <f t="shared" si="9"/>
        <v>0</v>
      </c>
      <c r="AA59" s="318">
        <f t="shared" si="9"/>
        <v>0</v>
      </c>
      <c r="AB59" s="318">
        <f t="shared" si="9"/>
        <v>0</v>
      </c>
      <c r="AC59" s="318">
        <f t="shared" si="9"/>
        <v>0</v>
      </c>
      <c r="AD59" s="318">
        <f t="shared" si="9"/>
        <v>0</v>
      </c>
      <c r="AE59" s="318">
        <f t="shared" si="9"/>
        <v>0</v>
      </c>
      <c r="AF59" s="318">
        <f t="shared" si="9"/>
        <v>0</v>
      </c>
      <c r="AG59" s="318">
        <f t="shared" si="9"/>
        <v>0</v>
      </c>
    </row>
    <row r="60" spans="1:33" x14ac:dyDescent="0.25">
      <c r="A60" s="162" t="s">
        <v>253</v>
      </c>
      <c r="B60" s="317">
        <f t="shared" ref="B60:Z60" si="10">SUM(B61:B65)</f>
        <v>0</v>
      </c>
      <c r="C60" s="317">
        <f t="shared" si="10"/>
        <v>0</v>
      </c>
      <c r="D60" s="317">
        <f>SUM(D61:D65)</f>
        <v>0</v>
      </c>
      <c r="E60" s="317">
        <f t="shared" si="10"/>
        <v>0</v>
      </c>
      <c r="F60" s="317">
        <f t="shared" si="10"/>
        <v>0</v>
      </c>
      <c r="G60" s="317">
        <f t="shared" si="10"/>
        <v>0</v>
      </c>
      <c r="H60" s="317">
        <f t="shared" si="10"/>
        <v>0</v>
      </c>
      <c r="I60" s="317">
        <f t="shared" si="10"/>
        <v>0</v>
      </c>
      <c r="J60" s="317">
        <f t="shared" si="10"/>
        <v>0</v>
      </c>
      <c r="K60" s="317">
        <f t="shared" si="10"/>
        <v>0</v>
      </c>
      <c r="L60" s="317">
        <f t="shared" si="10"/>
        <v>0</v>
      </c>
      <c r="M60" s="317">
        <f t="shared" si="10"/>
        <v>0</v>
      </c>
      <c r="N60" s="317">
        <f t="shared" si="10"/>
        <v>0</v>
      </c>
      <c r="O60" s="317">
        <f t="shared" si="10"/>
        <v>0</v>
      </c>
      <c r="P60" s="317">
        <f t="shared" si="10"/>
        <v>0</v>
      </c>
      <c r="Q60" s="317">
        <f t="shared" si="10"/>
        <v>0</v>
      </c>
      <c r="R60" s="317">
        <f t="shared" si="10"/>
        <v>0</v>
      </c>
      <c r="S60" s="317">
        <f t="shared" si="10"/>
        <v>0</v>
      </c>
      <c r="T60" s="317">
        <f t="shared" si="10"/>
        <v>0</v>
      </c>
      <c r="U60" s="317">
        <f t="shared" si="10"/>
        <v>0</v>
      </c>
      <c r="V60" s="317">
        <f t="shared" si="10"/>
        <v>0</v>
      </c>
      <c r="W60" s="317">
        <f t="shared" si="10"/>
        <v>0</v>
      </c>
      <c r="X60" s="317">
        <f t="shared" si="10"/>
        <v>0</v>
      </c>
      <c r="Y60" s="317">
        <f t="shared" si="10"/>
        <v>0</v>
      </c>
      <c r="Z60" s="317">
        <f t="shared" si="10"/>
        <v>0</v>
      </c>
      <c r="AA60" s="317">
        <f t="shared" ref="AA60:AG60" si="11">SUM(AA61:AA65)</f>
        <v>0</v>
      </c>
      <c r="AB60" s="317">
        <f t="shared" si="11"/>
        <v>0</v>
      </c>
      <c r="AC60" s="317">
        <f t="shared" si="11"/>
        <v>0</v>
      </c>
      <c r="AD60" s="317">
        <f t="shared" si="11"/>
        <v>0</v>
      </c>
      <c r="AE60" s="317">
        <f t="shared" si="11"/>
        <v>0</v>
      </c>
      <c r="AF60" s="317">
        <f t="shared" si="11"/>
        <v>0</v>
      </c>
      <c r="AG60" s="317">
        <f t="shared" si="11"/>
        <v>0</v>
      </c>
    </row>
    <row r="61" spans="1:33" x14ac:dyDescent="0.25">
      <c r="A61" s="169" t="s">
        <v>252</v>
      </c>
      <c r="B61" s="317"/>
      <c r="C61" s="317">
        <f>-IF(C$47&lt;=$B$30,0,$B$29*(1+C$49)*$B$28)</f>
        <v>0</v>
      </c>
      <c r="D61" s="317">
        <f>-IF(D$47&lt;=$B$30,0,$B$29*(1+D$49)*$B$28)</f>
        <v>0</v>
      </c>
      <c r="E61" s="317">
        <f t="shared" ref="E61:AG61" si="12">-IF(E$47&lt;=$B$30,0,$B$29*(1+E$49)*$B$28)</f>
        <v>0</v>
      </c>
      <c r="F61" s="317">
        <f t="shared" si="12"/>
        <v>0</v>
      </c>
      <c r="G61" s="317">
        <f t="shared" si="12"/>
        <v>0</v>
      </c>
      <c r="H61" s="317">
        <f t="shared" si="12"/>
        <v>0</v>
      </c>
      <c r="I61" s="317">
        <f t="shared" si="12"/>
        <v>0</v>
      </c>
      <c r="J61" s="317">
        <f t="shared" si="12"/>
        <v>0</v>
      </c>
      <c r="K61" s="317">
        <f t="shared" si="12"/>
        <v>0</v>
      </c>
      <c r="L61" s="317">
        <f t="shared" si="12"/>
        <v>0</v>
      </c>
      <c r="M61" s="317">
        <f t="shared" si="12"/>
        <v>0</v>
      </c>
      <c r="N61" s="317">
        <f t="shared" si="12"/>
        <v>0</v>
      </c>
      <c r="O61" s="317">
        <f t="shared" si="12"/>
        <v>0</v>
      </c>
      <c r="P61" s="317">
        <f t="shared" si="12"/>
        <v>0</v>
      </c>
      <c r="Q61" s="317">
        <f t="shared" si="12"/>
        <v>0</v>
      </c>
      <c r="R61" s="317">
        <f t="shared" si="12"/>
        <v>0</v>
      </c>
      <c r="S61" s="317">
        <f t="shared" si="12"/>
        <v>0</v>
      </c>
      <c r="T61" s="317">
        <f t="shared" si="12"/>
        <v>0</v>
      </c>
      <c r="U61" s="317">
        <f t="shared" si="12"/>
        <v>0</v>
      </c>
      <c r="V61" s="317">
        <f t="shared" si="12"/>
        <v>0</v>
      </c>
      <c r="W61" s="317">
        <f t="shared" si="12"/>
        <v>0</v>
      </c>
      <c r="X61" s="317">
        <f t="shared" si="12"/>
        <v>0</v>
      </c>
      <c r="Y61" s="317">
        <f t="shared" si="12"/>
        <v>0</v>
      </c>
      <c r="Z61" s="317">
        <f t="shared" si="12"/>
        <v>0</v>
      </c>
      <c r="AA61" s="317">
        <f t="shared" si="12"/>
        <v>0</v>
      </c>
      <c r="AB61" s="317">
        <f t="shared" si="12"/>
        <v>0</v>
      </c>
      <c r="AC61" s="317">
        <f t="shared" si="12"/>
        <v>0</v>
      </c>
      <c r="AD61" s="317">
        <f t="shared" si="12"/>
        <v>0</v>
      </c>
      <c r="AE61" s="317">
        <f t="shared" si="12"/>
        <v>0</v>
      </c>
      <c r="AF61" s="317">
        <f t="shared" si="12"/>
        <v>0</v>
      </c>
      <c r="AG61" s="317">
        <f t="shared" si="12"/>
        <v>0</v>
      </c>
    </row>
    <row r="62" spans="1:33" x14ac:dyDescent="0.25">
      <c r="A62" s="169" t="str">
        <f>A32</f>
        <v>Прочие расходы при эксплуатации объекта, руб. без НДС</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row>
    <row r="63" spans="1:33" x14ac:dyDescent="0.25">
      <c r="A63" s="169" t="s">
        <v>428</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row>
    <row r="64" spans="1:33" x14ac:dyDescent="0.25">
      <c r="A64" s="169" t="s">
        <v>428</v>
      </c>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row>
    <row r="65" spans="1:33" ht="31.2" x14ac:dyDescent="0.25">
      <c r="A65" s="169" t="s">
        <v>432</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row>
    <row r="66" spans="1:33" ht="27.6" x14ac:dyDescent="0.25">
      <c r="A66" s="170" t="s">
        <v>250</v>
      </c>
      <c r="B66" s="318">
        <f t="shared" ref="B66:AG66" si="13">B59+B60</f>
        <v>0</v>
      </c>
      <c r="C66" s="318">
        <f t="shared" si="13"/>
        <v>0</v>
      </c>
      <c r="D66" s="318">
        <f t="shared" si="13"/>
        <v>0</v>
      </c>
      <c r="E66" s="318">
        <f t="shared" si="13"/>
        <v>0</v>
      </c>
      <c r="F66" s="318">
        <f t="shared" si="13"/>
        <v>0</v>
      </c>
      <c r="G66" s="318">
        <f t="shared" si="13"/>
        <v>0</v>
      </c>
      <c r="H66" s="318">
        <f t="shared" si="13"/>
        <v>0</v>
      </c>
      <c r="I66" s="318">
        <f t="shared" si="13"/>
        <v>0</v>
      </c>
      <c r="J66" s="318">
        <f t="shared" si="13"/>
        <v>0</v>
      </c>
      <c r="K66" s="318">
        <f t="shared" si="13"/>
        <v>0</v>
      </c>
      <c r="L66" s="318">
        <f t="shared" si="13"/>
        <v>0</v>
      </c>
      <c r="M66" s="318">
        <f t="shared" si="13"/>
        <v>0</v>
      </c>
      <c r="N66" s="318">
        <f t="shared" si="13"/>
        <v>0</v>
      </c>
      <c r="O66" s="318">
        <f t="shared" si="13"/>
        <v>0</v>
      </c>
      <c r="P66" s="318">
        <f t="shared" si="13"/>
        <v>0</v>
      </c>
      <c r="Q66" s="318">
        <f t="shared" si="13"/>
        <v>0</v>
      </c>
      <c r="R66" s="318">
        <f t="shared" si="13"/>
        <v>0</v>
      </c>
      <c r="S66" s="318">
        <f t="shared" si="13"/>
        <v>0</v>
      </c>
      <c r="T66" s="318">
        <f t="shared" si="13"/>
        <v>0</v>
      </c>
      <c r="U66" s="318">
        <f t="shared" si="13"/>
        <v>0</v>
      </c>
      <c r="V66" s="318">
        <f t="shared" si="13"/>
        <v>0</v>
      </c>
      <c r="W66" s="318">
        <f t="shared" si="13"/>
        <v>0</v>
      </c>
      <c r="X66" s="318">
        <f t="shared" si="13"/>
        <v>0</v>
      </c>
      <c r="Y66" s="318">
        <f t="shared" si="13"/>
        <v>0</v>
      </c>
      <c r="Z66" s="318">
        <f t="shared" si="13"/>
        <v>0</v>
      </c>
      <c r="AA66" s="318">
        <f t="shared" si="13"/>
        <v>0</v>
      </c>
      <c r="AB66" s="318">
        <f t="shared" si="13"/>
        <v>0</v>
      </c>
      <c r="AC66" s="318">
        <f t="shared" si="13"/>
        <v>0</v>
      </c>
      <c r="AD66" s="318">
        <f t="shared" si="13"/>
        <v>0</v>
      </c>
      <c r="AE66" s="318">
        <f t="shared" si="13"/>
        <v>0</v>
      </c>
      <c r="AF66" s="318">
        <f t="shared" si="13"/>
        <v>0</v>
      </c>
      <c r="AG66" s="318">
        <f t="shared" si="13"/>
        <v>0</v>
      </c>
    </row>
    <row r="67" spans="1:33" x14ac:dyDescent="0.25">
      <c r="A67" s="169" t="s">
        <v>245</v>
      </c>
      <c r="B67" s="171"/>
      <c r="C67" s="317">
        <f>-($B$25)*$B$28/$B$27*0</f>
        <v>0</v>
      </c>
      <c r="D67" s="317">
        <f>C67</f>
        <v>0</v>
      </c>
      <c r="E67" s="317">
        <f t="shared" ref="E67:AG67" si="14">D67</f>
        <v>0</v>
      </c>
      <c r="F67" s="317">
        <f t="shared" si="14"/>
        <v>0</v>
      </c>
      <c r="G67" s="317">
        <f t="shared" si="14"/>
        <v>0</v>
      </c>
      <c r="H67" s="317">
        <f t="shared" si="14"/>
        <v>0</v>
      </c>
      <c r="I67" s="317">
        <f t="shared" si="14"/>
        <v>0</v>
      </c>
      <c r="J67" s="317">
        <f t="shared" si="14"/>
        <v>0</v>
      </c>
      <c r="K67" s="317">
        <f t="shared" si="14"/>
        <v>0</v>
      </c>
      <c r="L67" s="317">
        <f t="shared" si="14"/>
        <v>0</v>
      </c>
      <c r="M67" s="317">
        <f t="shared" si="14"/>
        <v>0</v>
      </c>
      <c r="N67" s="317">
        <f t="shared" si="14"/>
        <v>0</v>
      </c>
      <c r="O67" s="317">
        <f t="shared" si="14"/>
        <v>0</v>
      </c>
      <c r="P67" s="317">
        <f t="shared" si="14"/>
        <v>0</v>
      </c>
      <c r="Q67" s="317">
        <f t="shared" si="14"/>
        <v>0</v>
      </c>
      <c r="R67" s="317">
        <f t="shared" si="14"/>
        <v>0</v>
      </c>
      <c r="S67" s="317">
        <f t="shared" si="14"/>
        <v>0</v>
      </c>
      <c r="T67" s="317">
        <f t="shared" si="14"/>
        <v>0</v>
      </c>
      <c r="U67" s="317">
        <f t="shared" si="14"/>
        <v>0</v>
      </c>
      <c r="V67" s="317">
        <f t="shared" si="14"/>
        <v>0</v>
      </c>
      <c r="W67" s="317">
        <f t="shared" si="14"/>
        <v>0</v>
      </c>
      <c r="X67" s="317">
        <f t="shared" si="14"/>
        <v>0</v>
      </c>
      <c r="Y67" s="317">
        <f t="shared" si="14"/>
        <v>0</v>
      </c>
      <c r="Z67" s="317">
        <f t="shared" si="14"/>
        <v>0</v>
      </c>
      <c r="AA67" s="317">
        <f t="shared" si="14"/>
        <v>0</v>
      </c>
      <c r="AB67" s="317">
        <f t="shared" si="14"/>
        <v>0</v>
      </c>
      <c r="AC67" s="317">
        <f t="shared" si="14"/>
        <v>0</v>
      </c>
      <c r="AD67" s="317">
        <f t="shared" si="14"/>
        <v>0</v>
      </c>
      <c r="AE67" s="317">
        <f t="shared" si="14"/>
        <v>0</v>
      </c>
      <c r="AF67" s="317">
        <f t="shared" si="14"/>
        <v>0</v>
      </c>
      <c r="AG67" s="317">
        <f t="shared" si="14"/>
        <v>0</v>
      </c>
    </row>
    <row r="68" spans="1:33" ht="27.6" x14ac:dyDescent="0.25">
      <c r="A68" s="170" t="s">
        <v>246</v>
      </c>
      <c r="B68" s="318">
        <f t="shared" ref="B68:J68" si="15">B66+B67</f>
        <v>0</v>
      </c>
      <c r="C68" s="318">
        <f>C66+C67</f>
        <v>0</v>
      </c>
      <c r="D68" s="318">
        <f>D66+D67</f>
        <v>0</v>
      </c>
      <c r="E68" s="318">
        <f t="shared" si="15"/>
        <v>0</v>
      </c>
      <c r="F68" s="318">
        <f>F66+C67</f>
        <v>0</v>
      </c>
      <c r="G68" s="318">
        <f t="shared" si="15"/>
        <v>0</v>
      </c>
      <c r="H68" s="318">
        <f t="shared" si="15"/>
        <v>0</v>
      </c>
      <c r="I68" s="318">
        <f t="shared" si="15"/>
        <v>0</v>
      </c>
      <c r="J68" s="318">
        <f t="shared" si="15"/>
        <v>0</v>
      </c>
      <c r="K68" s="318">
        <f>K66+K67</f>
        <v>0</v>
      </c>
      <c r="L68" s="318">
        <f>L66+L67</f>
        <v>0</v>
      </c>
      <c r="M68" s="318">
        <f t="shared" ref="M68:AG68" si="16">M66+M67</f>
        <v>0</v>
      </c>
      <c r="N68" s="318">
        <f t="shared" si="16"/>
        <v>0</v>
      </c>
      <c r="O68" s="318">
        <f t="shared" si="16"/>
        <v>0</v>
      </c>
      <c r="P68" s="318">
        <f t="shared" si="16"/>
        <v>0</v>
      </c>
      <c r="Q68" s="318">
        <f t="shared" si="16"/>
        <v>0</v>
      </c>
      <c r="R68" s="318">
        <f t="shared" si="16"/>
        <v>0</v>
      </c>
      <c r="S68" s="318">
        <f t="shared" si="16"/>
        <v>0</v>
      </c>
      <c r="T68" s="318">
        <f t="shared" si="16"/>
        <v>0</v>
      </c>
      <c r="U68" s="318">
        <f t="shared" si="16"/>
        <v>0</v>
      </c>
      <c r="V68" s="318">
        <f t="shared" si="16"/>
        <v>0</v>
      </c>
      <c r="W68" s="318">
        <f t="shared" si="16"/>
        <v>0</v>
      </c>
      <c r="X68" s="318">
        <f t="shared" si="16"/>
        <v>0</v>
      </c>
      <c r="Y68" s="318">
        <f t="shared" si="16"/>
        <v>0</v>
      </c>
      <c r="Z68" s="318">
        <f t="shared" si="16"/>
        <v>0</v>
      </c>
      <c r="AA68" s="318">
        <f t="shared" si="16"/>
        <v>0</v>
      </c>
      <c r="AB68" s="318">
        <f t="shared" si="16"/>
        <v>0</v>
      </c>
      <c r="AC68" s="318">
        <f t="shared" si="16"/>
        <v>0</v>
      </c>
      <c r="AD68" s="318">
        <f t="shared" si="16"/>
        <v>0</v>
      </c>
      <c r="AE68" s="318">
        <f t="shared" si="16"/>
        <v>0</v>
      </c>
      <c r="AF68" s="318">
        <f t="shared" si="16"/>
        <v>0</v>
      </c>
      <c r="AG68" s="318">
        <f t="shared" si="16"/>
        <v>0</v>
      </c>
    </row>
    <row r="69" spans="1:33" x14ac:dyDescent="0.25">
      <c r="A69" s="169" t="s">
        <v>244</v>
      </c>
      <c r="B69" s="317">
        <f t="shared" ref="B69:AG69" si="17">-B56</f>
        <v>0</v>
      </c>
      <c r="C69" s="317">
        <f t="shared" si="17"/>
        <v>0</v>
      </c>
      <c r="D69" s="317">
        <f t="shared" si="17"/>
        <v>0</v>
      </c>
      <c r="E69" s="317">
        <f t="shared" si="17"/>
        <v>0</v>
      </c>
      <c r="F69" s="317">
        <f t="shared" si="17"/>
        <v>0</v>
      </c>
      <c r="G69" s="317">
        <f t="shared" si="17"/>
        <v>0</v>
      </c>
      <c r="H69" s="317">
        <f t="shared" si="17"/>
        <v>0</v>
      </c>
      <c r="I69" s="317">
        <f t="shared" si="17"/>
        <v>0</v>
      </c>
      <c r="J69" s="317">
        <f t="shared" si="17"/>
        <v>0</v>
      </c>
      <c r="K69" s="317">
        <f t="shared" si="17"/>
        <v>0</v>
      </c>
      <c r="L69" s="317">
        <f t="shared" si="17"/>
        <v>0</v>
      </c>
      <c r="M69" s="317">
        <f t="shared" si="17"/>
        <v>0</v>
      </c>
      <c r="N69" s="317">
        <f t="shared" si="17"/>
        <v>0</v>
      </c>
      <c r="O69" s="317">
        <f t="shared" si="17"/>
        <v>0</v>
      </c>
      <c r="P69" s="317">
        <f t="shared" si="17"/>
        <v>0</v>
      </c>
      <c r="Q69" s="317">
        <f t="shared" si="17"/>
        <v>0</v>
      </c>
      <c r="R69" s="317">
        <f t="shared" si="17"/>
        <v>0</v>
      </c>
      <c r="S69" s="317">
        <f t="shared" si="17"/>
        <v>0</v>
      </c>
      <c r="T69" s="317">
        <f t="shared" si="17"/>
        <v>0</v>
      </c>
      <c r="U69" s="317">
        <f t="shared" si="17"/>
        <v>0</v>
      </c>
      <c r="V69" s="317">
        <f t="shared" si="17"/>
        <v>0</v>
      </c>
      <c r="W69" s="317">
        <f t="shared" si="17"/>
        <v>0</v>
      </c>
      <c r="X69" s="317">
        <f t="shared" si="17"/>
        <v>0</v>
      </c>
      <c r="Y69" s="317">
        <f t="shared" si="17"/>
        <v>0</v>
      </c>
      <c r="Z69" s="317">
        <f t="shared" si="17"/>
        <v>0</v>
      </c>
      <c r="AA69" s="317">
        <f t="shared" si="17"/>
        <v>0</v>
      </c>
      <c r="AB69" s="317">
        <f t="shared" si="17"/>
        <v>0</v>
      </c>
      <c r="AC69" s="317">
        <f t="shared" si="17"/>
        <v>0</v>
      </c>
      <c r="AD69" s="317">
        <f t="shared" si="17"/>
        <v>0</v>
      </c>
      <c r="AE69" s="317">
        <f t="shared" si="17"/>
        <v>0</v>
      </c>
      <c r="AF69" s="317">
        <f t="shared" si="17"/>
        <v>0</v>
      </c>
      <c r="AG69" s="317">
        <f t="shared" si="17"/>
        <v>0</v>
      </c>
    </row>
    <row r="70" spans="1:33" ht="13.8" x14ac:dyDescent="0.25">
      <c r="A70" s="170" t="s">
        <v>249</v>
      </c>
      <c r="B70" s="318">
        <f t="shared" ref="B70:AG70" si="18">B68+B69</f>
        <v>0</v>
      </c>
      <c r="C70" s="318">
        <f t="shared" si="18"/>
        <v>0</v>
      </c>
      <c r="D70" s="318">
        <f t="shared" si="18"/>
        <v>0</v>
      </c>
      <c r="E70" s="318">
        <f t="shared" si="18"/>
        <v>0</v>
      </c>
      <c r="F70" s="318">
        <f t="shared" si="18"/>
        <v>0</v>
      </c>
      <c r="G70" s="318">
        <f t="shared" si="18"/>
        <v>0</v>
      </c>
      <c r="H70" s="318">
        <f t="shared" si="18"/>
        <v>0</v>
      </c>
      <c r="I70" s="318">
        <f t="shared" si="18"/>
        <v>0</v>
      </c>
      <c r="J70" s="318">
        <f t="shared" si="18"/>
        <v>0</v>
      </c>
      <c r="K70" s="318">
        <f t="shared" si="18"/>
        <v>0</v>
      </c>
      <c r="L70" s="318">
        <f t="shared" si="18"/>
        <v>0</v>
      </c>
      <c r="M70" s="318">
        <f t="shared" si="18"/>
        <v>0</v>
      </c>
      <c r="N70" s="318">
        <f t="shared" si="18"/>
        <v>0</v>
      </c>
      <c r="O70" s="318">
        <f t="shared" si="18"/>
        <v>0</v>
      </c>
      <c r="P70" s="318">
        <f t="shared" si="18"/>
        <v>0</v>
      </c>
      <c r="Q70" s="318">
        <f t="shared" si="18"/>
        <v>0</v>
      </c>
      <c r="R70" s="318">
        <f t="shared" si="18"/>
        <v>0</v>
      </c>
      <c r="S70" s="318">
        <f t="shared" si="18"/>
        <v>0</v>
      </c>
      <c r="T70" s="318">
        <f t="shared" si="18"/>
        <v>0</v>
      </c>
      <c r="U70" s="318">
        <f t="shared" si="18"/>
        <v>0</v>
      </c>
      <c r="V70" s="318">
        <f t="shared" si="18"/>
        <v>0</v>
      </c>
      <c r="W70" s="318">
        <f t="shared" si="18"/>
        <v>0</v>
      </c>
      <c r="X70" s="318">
        <f t="shared" si="18"/>
        <v>0</v>
      </c>
      <c r="Y70" s="318">
        <f t="shared" si="18"/>
        <v>0</v>
      </c>
      <c r="Z70" s="318">
        <f t="shared" si="18"/>
        <v>0</v>
      </c>
      <c r="AA70" s="318">
        <f t="shared" si="18"/>
        <v>0</v>
      </c>
      <c r="AB70" s="318">
        <f t="shared" si="18"/>
        <v>0</v>
      </c>
      <c r="AC70" s="318">
        <f t="shared" si="18"/>
        <v>0</v>
      </c>
      <c r="AD70" s="318">
        <f t="shared" si="18"/>
        <v>0</v>
      </c>
      <c r="AE70" s="318">
        <f t="shared" si="18"/>
        <v>0</v>
      </c>
      <c r="AF70" s="318">
        <f t="shared" si="18"/>
        <v>0</v>
      </c>
      <c r="AG70" s="318">
        <f t="shared" si="18"/>
        <v>0</v>
      </c>
    </row>
    <row r="71" spans="1:33" x14ac:dyDescent="0.25">
      <c r="A71" s="169" t="s">
        <v>243</v>
      </c>
      <c r="B71" s="317">
        <f t="shared" ref="B71:AG71" si="19">-B70*$B$36</f>
        <v>0</v>
      </c>
      <c r="C71" s="317">
        <f t="shared" si="19"/>
        <v>0</v>
      </c>
      <c r="D71" s="317">
        <f t="shared" si="19"/>
        <v>0</v>
      </c>
      <c r="E71" s="317">
        <f t="shared" si="19"/>
        <v>0</v>
      </c>
      <c r="F71" s="317">
        <f t="shared" si="19"/>
        <v>0</v>
      </c>
      <c r="G71" s="317">
        <f t="shared" si="19"/>
        <v>0</v>
      </c>
      <c r="H71" s="317">
        <f t="shared" si="19"/>
        <v>0</v>
      </c>
      <c r="I71" s="317">
        <f t="shared" si="19"/>
        <v>0</v>
      </c>
      <c r="J71" s="317">
        <f t="shared" si="19"/>
        <v>0</v>
      </c>
      <c r="K71" s="317">
        <f t="shared" si="19"/>
        <v>0</v>
      </c>
      <c r="L71" s="317">
        <f t="shared" si="19"/>
        <v>0</v>
      </c>
      <c r="M71" s="317">
        <f t="shared" si="19"/>
        <v>0</v>
      </c>
      <c r="N71" s="317">
        <f t="shared" si="19"/>
        <v>0</v>
      </c>
      <c r="O71" s="317">
        <f t="shared" si="19"/>
        <v>0</v>
      </c>
      <c r="P71" s="317">
        <f t="shared" si="19"/>
        <v>0</v>
      </c>
      <c r="Q71" s="317">
        <f t="shared" si="19"/>
        <v>0</v>
      </c>
      <c r="R71" s="317">
        <f t="shared" si="19"/>
        <v>0</v>
      </c>
      <c r="S71" s="317">
        <f t="shared" si="19"/>
        <v>0</v>
      </c>
      <c r="T71" s="317">
        <f t="shared" si="19"/>
        <v>0</v>
      </c>
      <c r="U71" s="317">
        <f t="shared" si="19"/>
        <v>0</v>
      </c>
      <c r="V71" s="317">
        <f t="shared" si="19"/>
        <v>0</v>
      </c>
      <c r="W71" s="317">
        <f t="shared" si="19"/>
        <v>0</v>
      </c>
      <c r="X71" s="317">
        <f t="shared" si="19"/>
        <v>0</v>
      </c>
      <c r="Y71" s="317">
        <f t="shared" si="19"/>
        <v>0</v>
      </c>
      <c r="Z71" s="317">
        <f t="shared" si="19"/>
        <v>0</v>
      </c>
      <c r="AA71" s="317">
        <f t="shared" si="19"/>
        <v>0</v>
      </c>
      <c r="AB71" s="317">
        <f t="shared" si="19"/>
        <v>0</v>
      </c>
      <c r="AC71" s="317">
        <f t="shared" si="19"/>
        <v>0</v>
      </c>
      <c r="AD71" s="317">
        <f t="shared" si="19"/>
        <v>0</v>
      </c>
      <c r="AE71" s="317">
        <f t="shared" si="19"/>
        <v>0</v>
      </c>
      <c r="AF71" s="317">
        <f t="shared" si="19"/>
        <v>0</v>
      </c>
      <c r="AG71" s="317">
        <f t="shared" si="19"/>
        <v>0</v>
      </c>
    </row>
    <row r="72" spans="1:33" ht="14.4" thickBot="1" x14ac:dyDescent="0.3">
      <c r="A72" s="172" t="s">
        <v>248</v>
      </c>
      <c r="B72" s="173">
        <f t="shared" ref="B72:AG72" si="20">B70+B71</f>
        <v>0</v>
      </c>
      <c r="C72" s="173">
        <f t="shared" si="20"/>
        <v>0</v>
      </c>
      <c r="D72" s="173">
        <f t="shared" si="20"/>
        <v>0</v>
      </c>
      <c r="E72" s="173">
        <f t="shared" si="20"/>
        <v>0</v>
      </c>
      <c r="F72" s="173">
        <f t="shared" si="20"/>
        <v>0</v>
      </c>
      <c r="G72" s="173">
        <f t="shared" si="20"/>
        <v>0</v>
      </c>
      <c r="H72" s="173">
        <f t="shared" si="20"/>
        <v>0</v>
      </c>
      <c r="I72" s="173">
        <f t="shared" si="20"/>
        <v>0</v>
      </c>
      <c r="J72" s="173">
        <f t="shared" si="20"/>
        <v>0</v>
      </c>
      <c r="K72" s="173">
        <f t="shared" si="20"/>
        <v>0</v>
      </c>
      <c r="L72" s="173">
        <f t="shared" si="20"/>
        <v>0</v>
      </c>
      <c r="M72" s="173">
        <f t="shared" si="20"/>
        <v>0</v>
      </c>
      <c r="N72" s="173">
        <f t="shared" si="20"/>
        <v>0</v>
      </c>
      <c r="O72" s="173">
        <f t="shared" si="20"/>
        <v>0</v>
      </c>
      <c r="P72" s="173">
        <f t="shared" si="20"/>
        <v>0</v>
      </c>
      <c r="Q72" s="173">
        <f t="shared" si="20"/>
        <v>0</v>
      </c>
      <c r="R72" s="173">
        <f t="shared" si="20"/>
        <v>0</v>
      </c>
      <c r="S72" s="173">
        <f t="shared" si="20"/>
        <v>0</v>
      </c>
      <c r="T72" s="173">
        <f t="shared" si="20"/>
        <v>0</v>
      </c>
      <c r="U72" s="173">
        <f t="shared" si="20"/>
        <v>0</v>
      </c>
      <c r="V72" s="173">
        <f t="shared" si="20"/>
        <v>0</v>
      </c>
      <c r="W72" s="173">
        <f t="shared" si="20"/>
        <v>0</v>
      </c>
      <c r="X72" s="173">
        <f t="shared" si="20"/>
        <v>0</v>
      </c>
      <c r="Y72" s="173">
        <f t="shared" si="20"/>
        <v>0</v>
      </c>
      <c r="Z72" s="173">
        <f t="shared" si="20"/>
        <v>0</v>
      </c>
      <c r="AA72" s="173">
        <f t="shared" si="20"/>
        <v>0</v>
      </c>
      <c r="AB72" s="173">
        <f t="shared" si="20"/>
        <v>0</v>
      </c>
      <c r="AC72" s="173">
        <f t="shared" si="20"/>
        <v>0</v>
      </c>
      <c r="AD72" s="173">
        <f t="shared" si="20"/>
        <v>0</v>
      </c>
      <c r="AE72" s="173">
        <f t="shared" si="20"/>
        <v>0</v>
      </c>
      <c r="AF72" s="173">
        <f t="shared" si="20"/>
        <v>0</v>
      </c>
      <c r="AG72" s="173">
        <f t="shared" si="20"/>
        <v>0</v>
      </c>
    </row>
    <row r="73" spans="1:33" s="175" customFormat="1" ht="16.2" thickBot="1" x14ac:dyDescent="0.3">
      <c r="A73" s="165"/>
      <c r="B73" s="174">
        <f>B134</f>
        <v>0.5</v>
      </c>
      <c r="C73" s="174">
        <f t="shared" ref="C73:AG73" si="21">C134</f>
        <v>1.5</v>
      </c>
      <c r="D73" s="174">
        <f t="shared" si="21"/>
        <v>2.5</v>
      </c>
      <c r="E73" s="174">
        <f t="shared" si="21"/>
        <v>3.5</v>
      </c>
      <c r="F73" s="174">
        <f t="shared" si="21"/>
        <v>4.5</v>
      </c>
      <c r="G73" s="174">
        <f t="shared" si="21"/>
        <v>5.5</v>
      </c>
      <c r="H73" s="174">
        <f t="shared" si="21"/>
        <v>6.5</v>
      </c>
      <c r="I73" s="174">
        <f t="shared" si="21"/>
        <v>7.5</v>
      </c>
      <c r="J73" s="174">
        <f t="shared" si="21"/>
        <v>8.5</v>
      </c>
      <c r="K73" s="174">
        <f t="shared" si="21"/>
        <v>9.5</v>
      </c>
      <c r="L73" s="174">
        <f t="shared" si="21"/>
        <v>10.5</v>
      </c>
      <c r="M73" s="174">
        <f t="shared" si="21"/>
        <v>11.5</v>
      </c>
      <c r="N73" s="174">
        <f t="shared" si="21"/>
        <v>12.5</v>
      </c>
      <c r="O73" s="174">
        <f t="shared" si="21"/>
        <v>13.5</v>
      </c>
      <c r="P73" s="174">
        <f t="shared" si="21"/>
        <v>14.5</v>
      </c>
      <c r="Q73" s="174">
        <f t="shared" si="21"/>
        <v>15.5</v>
      </c>
      <c r="R73" s="174">
        <f t="shared" si="21"/>
        <v>16.5</v>
      </c>
      <c r="S73" s="174">
        <f t="shared" si="21"/>
        <v>17.5</v>
      </c>
      <c r="T73" s="174">
        <f t="shared" si="21"/>
        <v>18.5</v>
      </c>
      <c r="U73" s="174">
        <f t="shared" si="21"/>
        <v>19.5</v>
      </c>
      <c r="V73" s="174">
        <f t="shared" si="21"/>
        <v>20.5</v>
      </c>
      <c r="W73" s="174">
        <f t="shared" si="21"/>
        <v>21.5</v>
      </c>
      <c r="X73" s="174">
        <f t="shared" si="21"/>
        <v>22.5</v>
      </c>
      <c r="Y73" s="174">
        <f t="shared" si="21"/>
        <v>23.5</v>
      </c>
      <c r="Z73" s="174">
        <f t="shared" si="21"/>
        <v>24.5</v>
      </c>
      <c r="AA73" s="174">
        <f t="shared" si="21"/>
        <v>25.5</v>
      </c>
      <c r="AB73" s="174">
        <f t="shared" si="21"/>
        <v>26.5</v>
      </c>
      <c r="AC73" s="174">
        <f t="shared" si="21"/>
        <v>27.5</v>
      </c>
      <c r="AD73" s="174">
        <f t="shared" si="21"/>
        <v>28.5</v>
      </c>
      <c r="AE73" s="174">
        <f t="shared" si="21"/>
        <v>29.5</v>
      </c>
      <c r="AF73" s="174">
        <f t="shared" si="21"/>
        <v>30.5</v>
      </c>
      <c r="AG73" s="174">
        <f t="shared" si="21"/>
        <v>31.5</v>
      </c>
    </row>
    <row r="74" spans="1:33" x14ac:dyDescent="0.25">
      <c r="A74" s="160" t="s">
        <v>247</v>
      </c>
      <c r="B74" s="161">
        <f t="shared" ref="B74:AG74" si="22">B58</f>
        <v>1</v>
      </c>
      <c r="C74" s="161">
        <f t="shared" si="22"/>
        <v>2</v>
      </c>
      <c r="D74" s="161">
        <f t="shared" si="22"/>
        <v>3</v>
      </c>
      <c r="E74" s="161">
        <f t="shared" si="22"/>
        <v>4</v>
      </c>
      <c r="F74" s="161">
        <f t="shared" si="22"/>
        <v>5</v>
      </c>
      <c r="G74" s="161">
        <f t="shared" si="22"/>
        <v>6</v>
      </c>
      <c r="H74" s="161">
        <f t="shared" si="22"/>
        <v>7</v>
      </c>
      <c r="I74" s="161">
        <f t="shared" si="22"/>
        <v>8</v>
      </c>
      <c r="J74" s="161">
        <f t="shared" si="22"/>
        <v>9</v>
      </c>
      <c r="K74" s="161">
        <f t="shared" si="22"/>
        <v>10</v>
      </c>
      <c r="L74" s="161">
        <f t="shared" si="22"/>
        <v>11</v>
      </c>
      <c r="M74" s="161">
        <f t="shared" si="22"/>
        <v>12</v>
      </c>
      <c r="N74" s="161">
        <f t="shared" si="22"/>
        <v>13</v>
      </c>
      <c r="O74" s="161">
        <f t="shared" si="22"/>
        <v>14</v>
      </c>
      <c r="P74" s="161">
        <f t="shared" si="22"/>
        <v>15</v>
      </c>
      <c r="Q74" s="161">
        <f t="shared" si="22"/>
        <v>16</v>
      </c>
      <c r="R74" s="161">
        <f t="shared" si="22"/>
        <v>17</v>
      </c>
      <c r="S74" s="161">
        <f t="shared" si="22"/>
        <v>18</v>
      </c>
      <c r="T74" s="161">
        <f t="shared" si="22"/>
        <v>19</v>
      </c>
      <c r="U74" s="161">
        <f t="shared" si="22"/>
        <v>20</v>
      </c>
      <c r="V74" s="161">
        <f t="shared" si="22"/>
        <v>21</v>
      </c>
      <c r="W74" s="161">
        <f t="shared" si="22"/>
        <v>22</v>
      </c>
      <c r="X74" s="161">
        <f t="shared" si="22"/>
        <v>23</v>
      </c>
      <c r="Y74" s="161">
        <f t="shared" si="22"/>
        <v>24</v>
      </c>
      <c r="Z74" s="161">
        <f t="shared" si="22"/>
        <v>25</v>
      </c>
      <c r="AA74" s="161">
        <f t="shared" si="22"/>
        <v>26</v>
      </c>
      <c r="AB74" s="161">
        <f t="shared" si="22"/>
        <v>27</v>
      </c>
      <c r="AC74" s="161">
        <f t="shared" si="22"/>
        <v>28</v>
      </c>
      <c r="AD74" s="161">
        <f t="shared" si="22"/>
        <v>29</v>
      </c>
      <c r="AE74" s="161">
        <f t="shared" si="22"/>
        <v>30</v>
      </c>
      <c r="AF74" s="161">
        <f t="shared" si="22"/>
        <v>31</v>
      </c>
      <c r="AG74" s="161">
        <f t="shared" si="22"/>
        <v>32</v>
      </c>
    </row>
    <row r="75" spans="1:33" ht="27.6" x14ac:dyDescent="0.25">
      <c r="A75" s="168" t="s">
        <v>246</v>
      </c>
      <c r="B75" s="318">
        <f t="shared" ref="B75:AG75" si="23">B68</f>
        <v>0</v>
      </c>
      <c r="C75" s="318">
        <f t="shared" si="23"/>
        <v>0</v>
      </c>
      <c r="D75" s="318">
        <f>D68</f>
        <v>0</v>
      </c>
      <c r="E75" s="318">
        <f t="shared" si="23"/>
        <v>0</v>
      </c>
      <c r="F75" s="318">
        <f t="shared" si="23"/>
        <v>0</v>
      </c>
      <c r="G75" s="318">
        <f t="shared" si="23"/>
        <v>0</v>
      </c>
      <c r="H75" s="318">
        <f t="shared" si="23"/>
        <v>0</v>
      </c>
      <c r="I75" s="318">
        <f t="shared" si="23"/>
        <v>0</v>
      </c>
      <c r="J75" s="318">
        <f t="shared" si="23"/>
        <v>0</v>
      </c>
      <c r="K75" s="318">
        <f t="shared" si="23"/>
        <v>0</v>
      </c>
      <c r="L75" s="318">
        <f t="shared" si="23"/>
        <v>0</v>
      </c>
      <c r="M75" s="318">
        <f t="shared" si="23"/>
        <v>0</v>
      </c>
      <c r="N75" s="318">
        <f t="shared" si="23"/>
        <v>0</v>
      </c>
      <c r="O75" s="318">
        <f t="shared" si="23"/>
        <v>0</v>
      </c>
      <c r="P75" s="318">
        <f t="shared" si="23"/>
        <v>0</v>
      </c>
      <c r="Q75" s="318">
        <f t="shared" si="23"/>
        <v>0</v>
      </c>
      <c r="R75" s="318">
        <f t="shared" si="23"/>
        <v>0</v>
      </c>
      <c r="S75" s="318">
        <f t="shared" si="23"/>
        <v>0</v>
      </c>
      <c r="T75" s="318">
        <f t="shared" si="23"/>
        <v>0</v>
      </c>
      <c r="U75" s="318">
        <f t="shared" si="23"/>
        <v>0</v>
      </c>
      <c r="V75" s="318">
        <f t="shared" si="23"/>
        <v>0</v>
      </c>
      <c r="W75" s="318">
        <f t="shared" si="23"/>
        <v>0</v>
      </c>
      <c r="X75" s="318">
        <f t="shared" si="23"/>
        <v>0</v>
      </c>
      <c r="Y75" s="318">
        <f t="shared" si="23"/>
        <v>0</v>
      </c>
      <c r="Z75" s="318">
        <f t="shared" si="23"/>
        <v>0</v>
      </c>
      <c r="AA75" s="318">
        <f t="shared" si="23"/>
        <v>0</v>
      </c>
      <c r="AB75" s="318">
        <f t="shared" si="23"/>
        <v>0</v>
      </c>
      <c r="AC75" s="318">
        <f t="shared" si="23"/>
        <v>0</v>
      </c>
      <c r="AD75" s="318">
        <f t="shared" si="23"/>
        <v>0</v>
      </c>
      <c r="AE75" s="318">
        <f t="shared" si="23"/>
        <v>0</v>
      </c>
      <c r="AF75" s="318">
        <f t="shared" si="23"/>
        <v>0</v>
      </c>
      <c r="AG75" s="318">
        <f t="shared" si="23"/>
        <v>0</v>
      </c>
    </row>
    <row r="76" spans="1:33" x14ac:dyDescent="0.25">
      <c r="A76" s="169" t="s">
        <v>245</v>
      </c>
      <c r="B76" s="317">
        <f t="shared" ref="B76:AG76" si="24">-B67</f>
        <v>0</v>
      </c>
      <c r="C76" s="317">
        <f>-C67</f>
        <v>0</v>
      </c>
      <c r="D76" s="317">
        <f t="shared" si="24"/>
        <v>0</v>
      </c>
      <c r="E76" s="317">
        <f t="shared" si="24"/>
        <v>0</v>
      </c>
      <c r="F76" s="317">
        <f>-C67</f>
        <v>0</v>
      </c>
      <c r="G76" s="317">
        <f t="shared" si="24"/>
        <v>0</v>
      </c>
      <c r="H76" s="317">
        <f t="shared" si="24"/>
        <v>0</v>
      </c>
      <c r="I76" s="317">
        <f t="shared" si="24"/>
        <v>0</v>
      </c>
      <c r="J76" s="317">
        <f t="shared" si="24"/>
        <v>0</v>
      </c>
      <c r="K76" s="317">
        <f t="shared" si="24"/>
        <v>0</v>
      </c>
      <c r="L76" s="317">
        <f>-L67</f>
        <v>0</v>
      </c>
      <c r="M76" s="317">
        <f>-M67</f>
        <v>0</v>
      </c>
      <c r="N76" s="317">
        <f t="shared" si="24"/>
        <v>0</v>
      </c>
      <c r="O76" s="317">
        <f t="shared" si="24"/>
        <v>0</v>
      </c>
      <c r="P76" s="317">
        <f t="shared" si="24"/>
        <v>0</v>
      </c>
      <c r="Q76" s="317">
        <f t="shared" si="24"/>
        <v>0</v>
      </c>
      <c r="R76" s="317">
        <f t="shared" si="24"/>
        <v>0</v>
      </c>
      <c r="S76" s="317">
        <f t="shared" si="24"/>
        <v>0</v>
      </c>
      <c r="T76" s="317">
        <f t="shared" si="24"/>
        <v>0</v>
      </c>
      <c r="U76" s="317">
        <f t="shared" si="24"/>
        <v>0</v>
      </c>
      <c r="V76" s="317">
        <f t="shared" si="24"/>
        <v>0</v>
      </c>
      <c r="W76" s="317">
        <f t="shared" si="24"/>
        <v>0</v>
      </c>
      <c r="X76" s="317">
        <f t="shared" si="24"/>
        <v>0</v>
      </c>
      <c r="Y76" s="317">
        <f t="shared" si="24"/>
        <v>0</v>
      </c>
      <c r="Z76" s="317">
        <f t="shared" si="24"/>
        <v>0</v>
      </c>
      <c r="AA76" s="317">
        <f t="shared" si="24"/>
        <v>0</v>
      </c>
      <c r="AB76" s="317">
        <f t="shared" si="24"/>
        <v>0</v>
      </c>
      <c r="AC76" s="317">
        <f t="shared" si="24"/>
        <v>0</v>
      </c>
      <c r="AD76" s="317">
        <f t="shared" si="24"/>
        <v>0</v>
      </c>
      <c r="AE76" s="317">
        <f t="shared" si="24"/>
        <v>0</v>
      </c>
      <c r="AF76" s="317">
        <f t="shared" si="24"/>
        <v>0</v>
      </c>
      <c r="AG76" s="317">
        <f t="shared" si="24"/>
        <v>0</v>
      </c>
    </row>
    <row r="77" spans="1:33" x14ac:dyDescent="0.25">
      <c r="A77" s="169" t="s">
        <v>244</v>
      </c>
      <c r="B77" s="317">
        <f t="shared" ref="B77:AG77" si="25">B69</f>
        <v>0</v>
      </c>
      <c r="C77" s="317">
        <f t="shared" si="25"/>
        <v>0</v>
      </c>
      <c r="D77" s="317">
        <f t="shared" si="25"/>
        <v>0</v>
      </c>
      <c r="E77" s="317">
        <f t="shared" si="25"/>
        <v>0</v>
      </c>
      <c r="F77" s="317">
        <f t="shared" si="25"/>
        <v>0</v>
      </c>
      <c r="G77" s="317">
        <f t="shared" si="25"/>
        <v>0</v>
      </c>
      <c r="H77" s="317">
        <f t="shared" si="25"/>
        <v>0</v>
      </c>
      <c r="I77" s="317">
        <f t="shared" si="25"/>
        <v>0</v>
      </c>
      <c r="J77" s="317">
        <f t="shared" si="25"/>
        <v>0</v>
      </c>
      <c r="K77" s="317">
        <f t="shared" si="25"/>
        <v>0</v>
      </c>
      <c r="L77" s="317">
        <f t="shared" si="25"/>
        <v>0</v>
      </c>
      <c r="M77" s="317">
        <f t="shared" si="25"/>
        <v>0</v>
      </c>
      <c r="N77" s="317">
        <f t="shared" si="25"/>
        <v>0</v>
      </c>
      <c r="O77" s="317">
        <f t="shared" si="25"/>
        <v>0</v>
      </c>
      <c r="P77" s="317">
        <f t="shared" si="25"/>
        <v>0</v>
      </c>
      <c r="Q77" s="317">
        <f t="shared" si="25"/>
        <v>0</v>
      </c>
      <c r="R77" s="317">
        <f t="shared" si="25"/>
        <v>0</v>
      </c>
      <c r="S77" s="317">
        <f t="shared" si="25"/>
        <v>0</v>
      </c>
      <c r="T77" s="317">
        <f t="shared" si="25"/>
        <v>0</v>
      </c>
      <c r="U77" s="317">
        <f t="shared" si="25"/>
        <v>0</v>
      </c>
      <c r="V77" s="317">
        <f t="shared" si="25"/>
        <v>0</v>
      </c>
      <c r="W77" s="317">
        <f t="shared" si="25"/>
        <v>0</v>
      </c>
      <c r="X77" s="317">
        <f t="shared" si="25"/>
        <v>0</v>
      </c>
      <c r="Y77" s="317">
        <f t="shared" si="25"/>
        <v>0</v>
      </c>
      <c r="Z77" s="317">
        <f t="shared" si="25"/>
        <v>0</v>
      </c>
      <c r="AA77" s="317">
        <f t="shared" si="25"/>
        <v>0</v>
      </c>
      <c r="AB77" s="317">
        <f t="shared" si="25"/>
        <v>0</v>
      </c>
      <c r="AC77" s="317">
        <f t="shared" si="25"/>
        <v>0</v>
      </c>
      <c r="AD77" s="317">
        <f t="shared" si="25"/>
        <v>0</v>
      </c>
      <c r="AE77" s="317">
        <f t="shared" si="25"/>
        <v>0</v>
      </c>
      <c r="AF77" s="317">
        <f t="shared" si="25"/>
        <v>0</v>
      </c>
      <c r="AG77" s="317">
        <f t="shared" si="25"/>
        <v>0</v>
      </c>
    </row>
    <row r="78" spans="1:33" x14ac:dyDescent="0.25">
      <c r="A78" s="169" t="s">
        <v>243</v>
      </c>
      <c r="B78" s="317">
        <f>IF(SUM($B$71:B71)+SUM($A$78:A78)&gt;0,0,SUM($B$71:B71)-SUM($A$78:A78))</f>
        <v>0</v>
      </c>
      <c r="C78" s="317">
        <f>IF(SUM($B$71:C71)+SUM($A$78:B78)&gt;0,0,SUM($B$71:C71)-SUM($A$78:B78))</f>
        <v>0</v>
      </c>
      <c r="D78" s="317">
        <f>IF(SUM($B$71:D71)+SUM($A$78:C78)&gt;0,0,SUM($B$71:D71)-SUM($A$78:C78))</f>
        <v>0</v>
      </c>
      <c r="E78" s="317">
        <f>IF(SUM($B$71:E71)+SUM($A$78:D78)&gt;0,0,SUM($B$71:E71)-SUM($A$78:D78))</f>
        <v>0</v>
      </c>
      <c r="F78" s="317">
        <f>IF(SUM($B$71:F71)+SUM($A$78:E78)&gt;0,0,SUM($B$71:F71)-SUM($A$78:E78))</f>
        <v>0</v>
      </c>
      <c r="G78" s="317">
        <f>IF(SUM($B$71:G71)+SUM($A$78:F78)&gt;0,0,SUM($B$71:G71)-SUM($A$78:F78))</f>
        <v>0</v>
      </c>
      <c r="H78" s="317">
        <f>IF(SUM($B$71:H71)+SUM($A$78:G78)&gt;0,0,SUM($B$71:H71)-SUM($A$78:G78))</f>
        <v>0</v>
      </c>
      <c r="I78" s="317">
        <f>IF(SUM($B$71:I71)+SUM($A$78:H78)&gt;0,0,SUM($B$71:I71)-SUM($A$78:H78))</f>
        <v>0</v>
      </c>
      <c r="J78" s="317">
        <f>IF(SUM($B$71:J71)+SUM($A$78:I78)&gt;0,0,SUM($B$71:J71)-SUM($A$78:I78))</f>
        <v>0</v>
      </c>
      <c r="K78" s="317">
        <f>IF(SUM($B$71:K71)+SUM($A$78:J78)&gt;0,0,SUM($B$71:K71)-SUM($A$78:J78))</f>
        <v>0</v>
      </c>
      <c r="L78" s="317">
        <f>IF(SUM($B$71:L71)+SUM($A$78:K78)&gt;0,0,SUM($B$71:L71)-SUM($A$78:K78))</f>
        <v>0</v>
      </c>
      <c r="M78" s="317">
        <f>IF(SUM($B$71:M71)+SUM($A$78:L78)&gt;0,0,SUM($B$71:M71)-SUM($A$78:L78))</f>
        <v>0</v>
      </c>
      <c r="N78" s="317">
        <f>IF(SUM($B$71:N71)+SUM($A$78:M78)&gt;0,0,SUM($B$71:N71)-SUM($A$78:M78))</f>
        <v>0</v>
      </c>
      <c r="O78" s="317">
        <f>IF(SUM($B$71:O71)+SUM($A$78:N78)&gt;0,0,SUM($B$71:O71)-SUM($A$78:N78))</f>
        <v>0</v>
      </c>
      <c r="P78" s="317">
        <f>IF(SUM($B$71:P71)+SUM($A$78:O78)&gt;0,0,SUM($B$71:P71)-SUM($A$78:O78))</f>
        <v>0</v>
      </c>
      <c r="Q78" s="317">
        <f>IF(SUM($B$71:Q71)+SUM($A$78:P78)&gt;0,0,SUM($B$71:Q71)-SUM($A$78:P78))</f>
        <v>0</v>
      </c>
      <c r="R78" s="317">
        <f>IF(SUM($B$71:R71)+SUM($A$78:Q78)&gt;0,0,SUM($B$71:R71)-SUM($A$78:Q78))</f>
        <v>0</v>
      </c>
      <c r="S78" s="317">
        <f>IF(SUM($B$71:S71)+SUM($A$78:R78)&gt;0,0,SUM($B$71:S71)-SUM($A$78:R78))</f>
        <v>0</v>
      </c>
      <c r="T78" s="317">
        <f>IF(SUM($B$71:T71)+SUM($A$78:S78)&gt;0,0,SUM($B$71:T71)-SUM($A$78:S78))</f>
        <v>0</v>
      </c>
      <c r="U78" s="317">
        <f>IF(SUM($B$71:U71)+SUM($A$78:T78)&gt;0,0,SUM($B$71:U71)-SUM($A$78:T78))</f>
        <v>0</v>
      </c>
      <c r="V78" s="317">
        <f>IF(SUM($B$71:V71)+SUM($A$78:U78)&gt;0,0,SUM($B$71:V71)-SUM($A$78:U78))</f>
        <v>0</v>
      </c>
      <c r="W78" s="317">
        <f>IF(SUM($B$71:W71)+SUM($A$78:V78)&gt;0,0,SUM($B$71:W71)-SUM($A$78:V78))</f>
        <v>0</v>
      </c>
      <c r="X78" s="317">
        <f>IF(SUM($B$71:X71)+SUM($A$78:W78)&gt;0,0,SUM($B$71:X71)-SUM($A$78:W78))</f>
        <v>0</v>
      </c>
      <c r="Y78" s="317">
        <f>IF(SUM($B$71:Y71)+SUM($A$78:X78)&gt;0,0,SUM($B$71:Y71)-SUM($A$78:X78))</f>
        <v>0</v>
      </c>
      <c r="Z78" s="317">
        <f>IF(SUM($B$71:Z71)+SUM($A$78:Y78)&gt;0,0,SUM($B$71:Z71)-SUM($A$78:Y78))</f>
        <v>0</v>
      </c>
      <c r="AA78" s="317">
        <f>IF(SUM($B$71:AA71)+SUM($A$78:Z78)&gt;0,0,SUM($B$71:AA71)-SUM($A$78:Z78))</f>
        <v>0</v>
      </c>
      <c r="AB78" s="317">
        <f>IF(SUM($B$71:AB71)+SUM($A$78:AA78)&gt;0,0,SUM($B$71:AB71)-SUM($A$78:AA78))</f>
        <v>0</v>
      </c>
      <c r="AC78" s="317">
        <f>IF(SUM($B$71:AC71)+SUM($A$78:AB78)&gt;0,0,SUM($B$71:AC71)-SUM($A$78:AB78))</f>
        <v>0</v>
      </c>
      <c r="AD78" s="317">
        <f>IF(SUM($B$71:AD71)+SUM($A$78:AC78)&gt;0,0,SUM($B$71:AD71)-SUM($A$78:AC78))</f>
        <v>0</v>
      </c>
      <c r="AE78" s="317">
        <f>IF(SUM($B$71:AE71)+SUM($A$78:AD78)&gt;0,0,SUM($B$71:AE71)-SUM($A$78:AD78))</f>
        <v>0</v>
      </c>
      <c r="AF78" s="317">
        <f>IF(SUM($B$71:AF71)+SUM($A$78:AE78)&gt;0,0,SUM($B$71:AF71)-SUM($A$78:AE78))</f>
        <v>0</v>
      </c>
      <c r="AG78" s="317">
        <f>IF(SUM($B$71:AG71)+SUM($A$78:AF78)&gt;0,0,SUM($B$71:AG71)-SUM($A$78:AF78))</f>
        <v>0</v>
      </c>
    </row>
    <row r="79" spans="1:33" x14ac:dyDescent="0.25">
      <c r="A79" s="169" t="s">
        <v>242</v>
      </c>
      <c r="B79" s="317">
        <f>IF(((SUM($B$59:B59)+SUM($B$61:B64))+SUM($B$81:B81))&lt;0,((SUM($B$59:B59)+SUM($B$61:B64))+SUM($B$81:B81))*0.2-SUM($A$79:A79),IF(SUM(A$79:$B79)&lt;0,0-SUM(A$79:$B79),0))</f>
        <v>-163360.12600000002</v>
      </c>
      <c r="C79" s="317">
        <f>IF(((SUM($B$59:C59)+SUM($B$61:C64))+SUM($B$81:C81))&lt;0,((SUM($B$59:C59)+SUM($B$61:C64))+SUM($B$81:C81))*0.2-SUM($A$79:B79),IF(SUM(B$79:$B79)&lt;0,0-SUM(B$79:$B79),0))</f>
        <v>0</v>
      </c>
      <c r="D79" s="317">
        <f>IF(((SUM($B$59:D59)+SUM($B$61:D64))+SUM($B$81:D81))&lt;0,((SUM($B$59:D59)+SUM($B$61:D64))+SUM($B$81:D81))*0.2-SUM($A$79:C79),IF(SUM($B$79:C79)&lt;0,0-SUM($B$79:C79),0))</f>
        <v>0</v>
      </c>
      <c r="E79" s="317">
        <f>IF(((SUM($B$59:E59)+SUM($B$61:E64))+SUM($B$81:E81))&lt;0,((SUM($B$59:E59)+SUM($B$61:E64))+SUM($B$81:E81))*0.2-SUM($A$79:D79),IF(SUM($B$79:D79)&lt;0,0-SUM($B$79:D79),0))</f>
        <v>0</v>
      </c>
      <c r="F79" s="317">
        <f>IF(((SUM($B$59:F59)+SUM($B$61:F64))+SUM($B$81:F81))&lt;0,((SUM($B$59:F59)+SUM($B$61:F64))+SUM($B$81:F81))*0.2-SUM($A$79:E79),IF(SUM($B$79:E79)&lt;0,0-SUM($B$79:E79),0))</f>
        <v>0</v>
      </c>
      <c r="G79" s="317">
        <f>IF(((SUM($B$59:G59)+SUM($B$61:G64))+SUM($B$81:G81))&lt;0,((SUM($B$59:G59)+SUM($B$61:G64))+SUM($B$81:G81))*0.2-SUM($A$79:F79),IF(SUM($B$79:F79)&lt;0,0-SUM($B$79:F79),0))</f>
        <v>0</v>
      </c>
      <c r="H79" s="317">
        <f>IF(((SUM($B$59:H59)+SUM($B$61:H64))+SUM($B$81:H81))&lt;0,((SUM($B$59:H59)+SUM($B$61:H64))+SUM($B$81:H81))*0.2-SUM($A$79:G79),IF(SUM($B$79:G79)&lt;0,0-SUM($B$79:G79),0))</f>
        <v>0</v>
      </c>
      <c r="I79" s="317">
        <f>IF(((SUM($B$59:I59)+SUM($B$61:I64))+SUM($B$81:I81))&lt;0,((SUM($B$59:I59)+SUM($B$61:I64))+SUM($B$81:I81))*0.2-SUM($A$79:H79),IF(SUM($B$79:H79)&lt;0,0-SUM($B$79:H79),0))</f>
        <v>0</v>
      </c>
      <c r="J79" s="317">
        <f>IF(((SUM($B$59:J59)+SUM($B$61:J64))+SUM($B$81:J81))&lt;0,((SUM($B$59:J59)+SUM($B$61:J64))+SUM($B$81:J81))*0.2-SUM($A$79:I79),IF(SUM($B$79:I79)&lt;0,0-SUM($B$79:I79),0))</f>
        <v>0</v>
      </c>
      <c r="K79" s="317">
        <f>IF(((SUM($B$59:K59)+SUM($B$61:K64))+SUM($B$81:K81))&lt;0,((SUM($B$59:K59)+SUM($B$61:K64))+SUM($B$81:K81))*0.2-SUM($A$79:J79),IF(SUM($B$79:J79)&lt;0,0-SUM($B$79:J79),0))</f>
        <v>0</v>
      </c>
      <c r="L79" s="317">
        <f>IF(((SUM($B$59:L59)+SUM($B$61:L64))+SUM($B$81:L81))&lt;0,((SUM($B$59:L59)+SUM($B$61:L64))+SUM($B$81:L81))*0.2-SUM($A$79:K79),IF(SUM($B$79:K79)&lt;0,0-SUM($B$79:K79),0))</f>
        <v>0</v>
      </c>
      <c r="M79" s="317">
        <f>IF(((SUM($B$59:M59)+SUM($B$61:M64))+SUM($B$81:M81))&lt;0,((SUM($B$59:M59)+SUM($B$61:M64))+SUM($B$81:M81))*0.2-SUM($A$79:L79),IF(SUM($B$79:L79)&lt;0,0-SUM($B$79:L79),0))</f>
        <v>0</v>
      </c>
      <c r="N79" s="317">
        <f>IF(((SUM($B$59:N59)+SUM($B$61:N64))+SUM($B$81:N81))&lt;0,((SUM($B$59:N59)+SUM($B$61:N64))+SUM($B$81:N81))*0.2-SUM($A$79:M79),IF(SUM($B$79:M79)&lt;0,0-SUM($B$79:M79),0))</f>
        <v>0</v>
      </c>
      <c r="O79" s="317">
        <f>IF(((SUM($B$59:O59)+SUM($B$61:O64))+SUM($B$81:O81))&lt;0,((SUM($B$59:O59)+SUM($B$61:O64))+SUM($B$81:O81))*0.2-SUM($A$79:N79),IF(SUM($B$79:N79)&lt;0,0-SUM($B$79:N79),0))</f>
        <v>0</v>
      </c>
      <c r="P79" s="317">
        <f>IF(((SUM($B$59:P59)+SUM($B$61:P64))+SUM($B$81:P81))&lt;0,((SUM($B$59:P59)+SUM($B$61:P64))+SUM($B$81:P81))*0.2-SUM($A$79:O79),IF(SUM($B$79:O79)&lt;0,0-SUM($B$79:O79),0))</f>
        <v>0</v>
      </c>
      <c r="Q79" s="317">
        <f>IF(((SUM($B$59:Q59)+SUM($B$61:Q64))+SUM($B$81:Q81))&lt;0,((SUM($B$59:Q59)+SUM($B$61:Q64))+SUM($B$81:Q81))*0.2-SUM($A$79:P79),IF(SUM($B$79:P79)&lt;0,0-SUM($B$79:P79),0))</f>
        <v>0</v>
      </c>
      <c r="R79" s="317">
        <f>IF(((SUM($B$59:R59)+SUM($B$61:R64))+SUM($B$81:R81))&lt;0,((SUM($B$59:R59)+SUM($B$61:R64))+SUM($B$81:R81))*0.2-SUM($A$79:Q79),IF(SUM($B$79:Q79)&lt;0,0-SUM($B$79:Q79),0))</f>
        <v>0</v>
      </c>
      <c r="S79" s="317">
        <f>IF(((SUM($B$59:S59)+SUM($B$61:S64))+SUM($B$81:S81))&lt;0,((SUM($B$59:S59)+SUM($B$61:S64))+SUM($B$81:S81))*0.2-SUM($A$79:R79),IF(SUM($B$79:R79)&lt;0,0-SUM($B$79:R79),0))</f>
        <v>0</v>
      </c>
      <c r="T79" s="317">
        <f>IF(((SUM($B$59:T59)+SUM($B$61:T64))+SUM($B$81:T81))&lt;0,((SUM($B$59:T59)+SUM($B$61:T64))+SUM($B$81:T81))*0.2-SUM($A$79:S79),IF(SUM($B$79:S79)&lt;0,0-SUM($B$79:S79),0))</f>
        <v>0</v>
      </c>
      <c r="U79" s="317">
        <f>IF(((SUM($B$59:U59)+SUM($B$61:U64))+SUM($B$81:U81))&lt;0,((SUM($B$59:U59)+SUM($B$61:U64))+SUM($B$81:U81))*0.2-SUM($A$79:T79),IF(SUM($B$79:T79)&lt;0,0-SUM($B$79:T79),0))</f>
        <v>0</v>
      </c>
      <c r="V79" s="317">
        <f>IF(((SUM($B$59:V59)+SUM($B$61:V64))+SUM($B$81:V81))&lt;0,((SUM($B$59:V59)+SUM($B$61:V64))+SUM($B$81:V81))*0.2-SUM($A$79:U79),IF(SUM($B$79:U79)&lt;0,0-SUM($B$79:U79),0))</f>
        <v>0</v>
      </c>
      <c r="W79" s="317">
        <f>IF(((SUM($B$59:W59)+SUM($B$61:W64))+SUM($B$81:W81))&lt;0,((SUM($B$59:W59)+SUM($B$61:W64))+SUM($B$81:W81))*0.2-SUM($A$79:V79),IF(SUM($B$79:V79)&lt;0,0-SUM($B$79:V79),0))</f>
        <v>0</v>
      </c>
      <c r="X79" s="317">
        <f>IF(((SUM($B$59:X59)+SUM($B$61:X64))+SUM($B$81:X81))&lt;0,((SUM($B$59:X59)+SUM($B$61:X64))+SUM($B$81:X81))*0.2-SUM($A$79:W79),IF(SUM($B$79:W79)&lt;0,0-SUM($B$79:W79),0))</f>
        <v>0</v>
      </c>
      <c r="Y79" s="317">
        <f>IF(((SUM($B$59:Y59)+SUM($B$61:Y64))+SUM($B$81:Y81))&lt;0,((SUM($B$59:Y59)+SUM($B$61:Y64))+SUM($B$81:Y81))*0.2-SUM($A$79:X79),IF(SUM($B$79:X79)&lt;0,0-SUM($B$79:X79),0))</f>
        <v>0</v>
      </c>
      <c r="Z79" s="317">
        <f>IF(((SUM($B$59:Z59)+SUM($B$61:Z64))+SUM($B$81:Z81))&lt;0,((SUM($B$59:Z59)+SUM($B$61:Z64))+SUM($B$81:Z81))*0.2-SUM($A$79:Y79),IF(SUM($B$79:Y79)&lt;0,0-SUM($B$79:Y79),0))</f>
        <v>0</v>
      </c>
      <c r="AA79" s="317">
        <f>IF(((SUM($B$59:AA59)+SUM($B$61:AA64))+SUM($B$81:AA81))&lt;0,((SUM($B$59:AA59)+SUM($B$61:AA64))+SUM($B$81:AA81))*0.2-SUM($A$79:Z79),IF(SUM($B$79:Z79)&lt;0,0-SUM($B$79:Z79),0))</f>
        <v>0</v>
      </c>
      <c r="AB79" s="317">
        <f>IF(((SUM($B$59:AB59)+SUM($B$61:AB64))+SUM($B$81:AB81))&lt;0,((SUM($B$59:AB59)+SUM($B$61:AB64))+SUM($B$81:AB81))*0.2-SUM($A$79:AA79),IF(SUM($B$79:AA79)&lt;0,0-SUM($B$79:AA79),0))</f>
        <v>0</v>
      </c>
      <c r="AC79" s="317">
        <f>IF(((SUM($B$59:AC59)+SUM($B$61:AC64))+SUM($B$81:AC81))&lt;0,((SUM($B$59:AC59)+SUM($B$61:AC64))+SUM($B$81:AC81))*0.2-SUM($A$79:AB79),IF(SUM($B$79:AB79)&lt;0,0-SUM($B$79:AB79),0))</f>
        <v>0</v>
      </c>
      <c r="AD79" s="317">
        <f>IF(((SUM($B$59:AD59)+SUM($B$61:AD64))+SUM($B$81:AD81))&lt;0,((SUM($B$59:AD59)+SUM($B$61:AD64))+SUM($B$81:AD81))*0.2-SUM($A$79:AC79),IF(SUM($B$79:AC79)&lt;0,0-SUM($B$79:AC79),0))</f>
        <v>0</v>
      </c>
      <c r="AE79" s="317">
        <f>IF(((SUM($B$59:AE59)+SUM($B$61:AE64))+SUM($B$81:AE81))&lt;0,((SUM($B$59:AE59)+SUM($B$61:AE64))+SUM($B$81:AE81))*0.2-SUM($A$79:AD79),IF(SUM($B$79:AD79)&lt;0,0-SUM($B$79:AD79),0))</f>
        <v>0</v>
      </c>
      <c r="AF79" s="317">
        <f>IF(((SUM($B$59:AF59)+SUM($B$61:AF64))+SUM($B$81:AF81))&lt;0,((SUM($B$59:AF59)+SUM($B$61:AF64))+SUM($B$81:AF81))*0.2-SUM($A$79:AE79),IF(SUM($B$79:AE79)&lt;0,0-SUM($B$79:AE79),0))</f>
        <v>0</v>
      </c>
      <c r="AG79" s="317">
        <f>IF(((SUM($B$59:AG59)+SUM($B$61:AG64))+SUM($B$81:AG81))&lt;0,((SUM($B$59:AG59)+SUM($B$61:AG64))+SUM($B$81:AG81))*0.2-SUM($A$79:AF79),IF(SUM($B$79:AF79)&lt;0,0-SUM($B$79:AF79),0))</f>
        <v>0</v>
      </c>
    </row>
    <row r="80" spans="1:33" x14ac:dyDescent="0.25">
      <c r="A80" s="169" t="s">
        <v>241</v>
      </c>
      <c r="B80" s="317">
        <f>-B59*(B39)</f>
        <v>0</v>
      </c>
      <c r="C80" s="317">
        <f t="shared" ref="C80:AG80" si="26">-(C59-B59)*$B$39</f>
        <v>0</v>
      </c>
      <c r="D80" s="317">
        <f t="shared" si="26"/>
        <v>0</v>
      </c>
      <c r="E80" s="317">
        <f t="shared" si="26"/>
        <v>0</v>
      </c>
      <c r="F80" s="317">
        <f t="shared" si="26"/>
        <v>0</v>
      </c>
      <c r="G80" s="317">
        <f t="shared" si="26"/>
        <v>0</v>
      </c>
      <c r="H80" s="317">
        <f t="shared" si="26"/>
        <v>0</v>
      </c>
      <c r="I80" s="317">
        <f t="shared" si="26"/>
        <v>0</v>
      </c>
      <c r="J80" s="317">
        <f t="shared" si="26"/>
        <v>0</v>
      </c>
      <c r="K80" s="317">
        <f t="shared" si="26"/>
        <v>0</v>
      </c>
      <c r="L80" s="317">
        <f t="shared" si="26"/>
        <v>0</v>
      </c>
      <c r="M80" s="317">
        <f t="shared" si="26"/>
        <v>0</v>
      </c>
      <c r="N80" s="317">
        <f t="shared" si="26"/>
        <v>0</v>
      </c>
      <c r="O80" s="317">
        <f t="shared" si="26"/>
        <v>0</v>
      </c>
      <c r="P80" s="317">
        <f t="shared" si="26"/>
        <v>0</v>
      </c>
      <c r="Q80" s="317">
        <f t="shared" si="26"/>
        <v>0</v>
      </c>
      <c r="R80" s="317">
        <f t="shared" si="26"/>
        <v>0</v>
      </c>
      <c r="S80" s="317">
        <f t="shared" si="26"/>
        <v>0</v>
      </c>
      <c r="T80" s="317">
        <f t="shared" si="26"/>
        <v>0</v>
      </c>
      <c r="U80" s="317">
        <f t="shared" si="26"/>
        <v>0</v>
      </c>
      <c r="V80" s="317">
        <f t="shared" si="26"/>
        <v>0</v>
      </c>
      <c r="W80" s="317">
        <f t="shared" si="26"/>
        <v>0</v>
      </c>
      <c r="X80" s="317">
        <f t="shared" si="26"/>
        <v>0</v>
      </c>
      <c r="Y80" s="317">
        <f t="shared" si="26"/>
        <v>0</v>
      </c>
      <c r="Z80" s="317">
        <f t="shared" si="26"/>
        <v>0</v>
      </c>
      <c r="AA80" s="317">
        <f t="shared" si="26"/>
        <v>0</v>
      </c>
      <c r="AB80" s="317">
        <f t="shared" si="26"/>
        <v>0</v>
      </c>
      <c r="AC80" s="317">
        <f t="shared" si="26"/>
        <v>0</v>
      </c>
      <c r="AD80" s="317">
        <f t="shared" si="26"/>
        <v>0</v>
      </c>
      <c r="AE80" s="317">
        <f t="shared" si="26"/>
        <v>0</v>
      </c>
      <c r="AF80" s="317">
        <f t="shared" si="26"/>
        <v>0</v>
      </c>
      <c r="AG80" s="317">
        <f t="shared" si="26"/>
        <v>0</v>
      </c>
    </row>
    <row r="81" spans="1:33" x14ac:dyDescent="0.25">
      <c r="A81" s="169" t="s">
        <v>590</v>
      </c>
      <c r="B81" s="317">
        <f>'6.2. Паспорт фин осв ввод '!L30*-1*1000000</f>
        <v>-816800.63</v>
      </c>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row>
    <row r="82" spans="1:33" x14ac:dyDescent="0.25">
      <c r="A82" s="169" t="s">
        <v>240</v>
      </c>
      <c r="B82" s="317">
        <f t="shared" ref="B82:AG82" si="27">B54-B55</f>
        <v>0</v>
      </c>
      <c r="C82" s="317">
        <f t="shared" si="27"/>
        <v>0</v>
      </c>
      <c r="D82" s="317">
        <f t="shared" si="27"/>
        <v>0</v>
      </c>
      <c r="E82" s="317">
        <f t="shared" si="27"/>
        <v>0</v>
      </c>
      <c r="F82" s="317">
        <f t="shared" si="27"/>
        <v>0</v>
      </c>
      <c r="G82" s="317">
        <f t="shared" si="27"/>
        <v>0</v>
      </c>
      <c r="H82" s="317">
        <f t="shared" si="27"/>
        <v>0</v>
      </c>
      <c r="I82" s="317">
        <f t="shared" si="27"/>
        <v>0</v>
      </c>
      <c r="J82" s="317">
        <f t="shared" si="27"/>
        <v>0</v>
      </c>
      <c r="K82" s="317">
        <f t="shared" si="27"/>
        <v>0</v>
      </c>
      <c r="L82" s="317">
        <f t="shared" si="27"/>
        <v>0</v>
      </c>
      <c r="M82" s="317">
        <f t="shared" si="27"/>
        <v>0</v>
      </c>
      <c r="N82" s="317">
        <f t="shared" si="27"/>
        <v>0</v>
      </c>
      <c r="O82" s="317">
        <f t="shared" si="27"/>
        <v>0</v>
      </c>
      <c r="P82" s="317">
        <f t="shared" si="27"/>
        <v>0</v>
      </c>
      <c r="Q82" s="317">
        <f t="shared" si="27"/>
        <v>0</v>
      </c>
      <c r="R82" s="317">
        <f t="shared" si="27"/>
        <v>0</v>
      </c>
      <c r="S82" s="317">
        <f t="shared" si="27"/>
        <v>0</v>
      </c>
      <c r="T82" s="317">
        <f t="shared" si="27"/>
        <v>0</v>
      </c>
      <c r="U82" s="317">
        <f t="shared" si="27"/>
        <v>0</v>
      </c>
      <c r="V82" s="317">
        <f t="shared" si="27"/>
        <v>0</v>
      </c>
      <c r="W82" s="317">
        <f t="shared" si="27"/>
        <v>0</v>
      </c>
      <c r="X82" s="317">
        <f t="shared" si="27"/>
        <v>0</v>
      </c>
      <c r="Y82" s="317">
        <f t="shared" si="27"/>
        <v>0</v>
      </c>
      <c r="Z82" s="317">
        <f t="shared" si="27"/>
        <v>0</v>
      </c>
      <c r="AA82" s="317">
        <f t="shared" si="27"/>
        <v>0</v>
      </c>
      <c r="AB82" s="317">
        <f t="shared" si="27"/>
        <v>0</v>
      </c>
      <c r="AC82" s="317">
        <f t="shared" si="27"/>
        <v>0</v>
      </c>
      <c r="AD82" s="317">
        <f t="shared" si="27"/>
        <v>0</v>
      </c>
      <c r="AE82" s="317">
        <f t="shared" si="27"/>
        <v>0</v>
      </c>
      <c r="AF82" s="317">
        <f t="shared" si="27"/>
        <v>0</v>
      </c>
      <c r="AG82" s="317">
        <f t="shared" si="27"/>
        <v>0</v>
      </c>
    </row>
    <row r="83" spans="1:33" ht="13.8" x14ac:dyDescent="0.25">
      <c r="A83" s="170" t="s">
        <v>239</v>
      </c>
      <c r="B83" s="318">
        <f>SUM(B75:B82)</f>
        <v>-980160.75600000005</v>
      </c>
      <c r="C83" s="318">
        <f t="shared" ref="C83:V83" si="28">SUM(C75:C82)</f>
        <v>0</v>
      </c>
      <c r="D83" s="318">
        <f t="shared" si="28"/>
        <v>0</v>
      </c>
      <c r="E83" s="318">
        <f t="shared" si="28"/>
        <v>0</v>
      </c>
      <c r="F83" s="318">
        <f t="shared" si="28"/>
        <v>0</v>
      </c>
      <c r="G83" s="318">
        <f t="shared" si="28"/>
        <v>0</v>
      </c>
      <c r="H83" s="318">
        <f t="shared" si="28"/>
        <v>0</v>
      </c>
      <c r="I83" s="318">
        <f t="shared" si="28"/>
        <v>0</v>
      </c>
      <c r="J83" s="318">
        <f t="shared" si="28"/>
        <v>0</v>
      </c>
      <c r="K83" s="318">
        <f t="shared" si="28"/>
        <v>0</v>
      </c>
      <c r="L83" s="318">
        <f t="shared" si="28"/>
        <v>0</v>
      </c>
      <c r="M83" s="318">
        <f t="shared" si="28"/>
        <v>0</v>
      </c>
      <c r="N83" s="318">
        <f t="shared" si="28"/>
        <v>0</v>
      </c>
      <c r="O83" s="318">
        <f t="shared" si="28"/>
        <v>0</v>
      </c>
      <c r="P83" s="318">
        <f t="shared" si="28"/>
        <v>0</v>
      </c>
      <c r="Q83" s="318">
        <f t="shared" si="28"/>
        <v>0</v>
      </c>
      <c r="R83" s="318">
        <f t="shared" si="28"/>
        <v>0</v>
      </c>
      <c r="S83" s="318">
        <f t="shared" si="28"/>
        <v>0</v>
      </c>
      <c r="T83" s="318">
        <f t="shared" si="28"/>
        <v>0</v>
      </c>
      <c r="U83" s="318">
        <f t="shared" si="28"/>
        <v>0</v>
      </c>
      <c r="V83" s="318">
        <f t="shared" si="28"/>
        <v>0</v>
      </c>
      <c r="W83" s="318">
        <f>SUM(W75:W82)</f>
        <v>0</v>
      </c>
      <c r="X83" s="318">
        <f>SUM(X75:X82)</f>
        <v>0</v>
      </c>
      <c r="Y83" s="318">
        <f>SUM(Y75:Y82)</f>
        <v>0</v>
      </c>
      <c r="Z83" s="318">
        <f>SUM(Z75:Z82)</f>
        <v>0</v>
      </c>
      <c r="AA83" s="318">
        <f t="shared" ref="AA83:AG83" si="29">SUM(AA75:AA82)</f>
        <v>0</v>
      </c>
      <c r="AB83" s="318">
        <f t="shared" si="29"/>
        <v>0</v>
      </c>
      <c r="AC83" s="318">
        <f t="shared" si="29"/>
        <v>0</v>
      </c>
      <c r="AD83" s="318">
        <f t="shared" si="29"/>
        <v>0</v>
      </c>
      <c r="AE83" s="318">
        <f t="shared" si="29"/>
        <v>0</v>
      </c>
      <c r="AF83" s="318">
        <f t="shared" si="29"/>
        <v>0</v>
      </c>
      <c r="AG83" s="318">
        <f t="shared" si="29"/>
        <v>0</v>
      </c>
    </row>
    <row r="84" spans="1:33" ht="13.8" x14ac:dyDescent="0.25">
      <c r="A84" s="170" t="s">
        <v>238</v>
      </c>
      <c r="B84" s="318">
        <f>SUM($B$83:B83)</f>
        <v>-980160.75600000005</v>
      </c>
      <c r="C84" s="318">
        <f>SUM($B$83:C83)</f>
        <v>-980160.75600000005</v>
      </c>
      <c r="D84" s="318">
        <f>SUM($B$83:D83)</f>
        <v>-980160.75600000005</v>
      </c>
      <c r="E84" s="318">
        <f>SUM($B$83:E83)</f>
        <v>-980160.75600000005</v>
      </c>
      <c r="F84" s="318">
        <f>SUM($B$83:F83)</f>
        <v>-980160.75600000005</v>
      </c>
      <c r="G84" s="318">
        <f>SUM($B$83:G83)</f>
        <v>-980160.75600000005</v>
      </c>
      <c r="H84" s="318">
        <f>SUM($B$83:H83)</f>
        <v>-980160.75600000005</v>
      </c>
      <c r="I84" s="318">
        <f>SUM($B$83:I83)</f>
        <v>-980160.75600000005</v>
      </c>
      <c r="J84" s="318">
        <f>SUM($B$83:J83)</f>
        <v>-980160.75600000005</v>
      </c>
      <c r="K84" s="318">
        <f>SUM($B$83:K83)</f>
        <v>-980160.75600000005</v>
      </c>
      <c r="L84" s="318">
        <f>SUM($B$83:L83)</f>
        <v>-980160.75600000005</v>
      </c>
      <c r="M84" s="318">
        <f>SUM($B$83:M83)</f>
        <v>-980160.75600000005</v>
      </c>
      <c r="N84" s="318">
        <f>SUM($B$83:N83)</f>
        <v>-980160.75600000005</v>
      </c>
      <c r="O84" s="318">
        <f>SUM($B$83:O83)</f>
        <v>-980160.75600000005</v>
      </c>
      <c r="P84" s="318">
        <f>SUM($B$83:P83)</f>
        <v>-980160.75600000005</v>
      </c>
      <c r="Q84" s="318">
        <f>SUM($B$83:Q83)</f>
        <v>-980160.75600000005</v>
      </c>
      <c r="R84" s="318">
        <f>SUM($B$83:R83)</f>
        <v>-980160.75600000005</v>
      </c>
      <c r="S84" s="318">
        <f>SUM($B$83:S83)</f>
        <v>-980160.75600000005</v>
      </c>
      <c r="T84" s="318">
        <f>SUM($B$83:T83)</f>
        <v>-980160.75600000005</v>
      </c>
      <c r="U84" s="318">
        <f>SUM($B$83:U83)</f>
        <v>-980160.75600000005</v>
      </c>
      <c r="V84" s="318">
        <f>SUM($B$83:V83)</f>
        <v>-980160.75600000005</v>
      </c>
      <c r="W84" s="318">
        <f>SUM($B$83:W83)</f>
        <v>-980160.75600000005</v>
      </c>
      <c r="X84" s="318">
        <f>SUM($B$83:X83)</f>
        <v>-980160.75600000005</v>
      </c>
      <c r="Y84" s="318">
        <f>SUM($B$83:Y83)</f>
        <v>-980160.75600000005</v>
      </c>
      <c r="Z84" s="318">
        <f>SUM($B$83:Z83)</f>
        <v>-980160.75600000005</v>
      </c>
      <c r="AA84" s="318">
        <f>SUM($B$83:AA83)</f>
        <v>-980160.75600000005</v>
      </c>
      <c r="AB84" s="318">
        <f>SUM($B$83:AB83)</f>
        <v>-980160.75600000005</v>
      </c>
      <c r="AC84" s="318">
        <f>SUM($B$83:AC83)</f>
        <v>-980160.75600000005</v>
      </c>
      <c r="AD84" s="318">
        <f>SUM($B$83:AD83)</f>
        <v>-980160.75600000005</v>
      </c>
      <c r="AE84" s="318">
        <f>SUM($B$83:AE83)</f>
        <v>-980160.75600000005</v>
      </c>
      <c r="AF84" s="318">
        <f>SUM($B$83:AF83)</f>
        <v>-980160.75600000005</v>
      </c>
      <c r="AG84" s="318">
        <f>SUM($B$83:AG83)</f>
        <v>-980160.75600000005</v>
      </c>
    </row>
    <row r="85" spans="1:33" x14ac:dyDescent="0.25">
      <c r="A85" s="169" t="s">
        <v>433</v>
      </c>
      <c r="B85" s="319">
        <f t="shared" ref="B85:AG85" si="30">1/POWER((1+$B$44),B73)</f>
        <v>0.94072086838359736</v>
      </c>
      <c r="C85" s="319">
        <f t="shared" si="30"/>
        <v>0.83249634370229864</v>
      </c>
      <c r="D85" s="319">
        <f t="shared" si="30"/>
        <v>0.73672242805513155</v>
      </c>
      <c r="E85" s="319">
        <f t="shared" si="30"/>
        <v>0.65196675049126696</v>
      </c>
      <c r="F85" s="319">
        <f t="shared" si="30"/>
        <v>0.57696172609846641</v>
      </c>
      <c r="G85" s="319">
        <f t="shared" si="30"/>
        <v>0.51058559831722694</v>
      </c>
      <c r="H85" s="319">
        <f t="shared" si="30"/>
        <v>0.45184566222763445</v>
      </c>
      <c r="I85" s="319">
        <f t="shared" si="30"/>
        <v>0.39986341790056151</v>
      </c>
      <c r="J85" s="319">
        <f t="shared" si="30"/>
        <v>0.35386143177040841</v>
      </c>
      <c r="K85" s="319">
        <f t="shared" si="30"/>
        <v>0.31315170953133498</v>
      </c>
      <c r="L85" s="319">
        <f t="shared" si="30"/>
        <v>0.27712540666489821</v>
      </c>
      <c r="M85" s="319">
        <f t="shared" si="30"/>
        <v>0.24524372271229933</v>
      </c>
      <c r="N85" s="319">
        <f t="shared" si="30"/>
        <v>0.21702984310822954</v>
      </c>
      <c r="O85" s="319">
        <f t="shared" si="30"/>
        <v>0.19206180806038009</v>
      </c>
      <c r="P85" s="319">
        <f t="shared" si="30"/>
        <v>0.16996620182334526</v>
      </c>
      <c r="Q85" s="319">
        <f t="shared" si="30"/>
        <v>0.15041256798526129</v>
      </c>
      <c r="R85" s="319">
        <f t="shared" si="30"/>
        <v>0.13310846724359404</v>
      </c>
      <c r="S85" s="319">
        <f t="shared" si="30"/>
        <v>0.11779510375539298</v>
      </c>
      <c r="T85" s="319">
        <f t="shared" si="30"/>
        <v>0.10424345465079028</v>
      </c>
      <c r="U85" s="319">
        <f t="shared" si="30"/>
        <v>9.2250844823708225E-2</v>
      </c>
      <c r="V85" s="319">
        <f t="shared" si="30"/>
        <v>8.163791577319314E-2</v>
      </c>
      <c r="W85" s="319">
        <f t="shared" si="30"/>
        <v>7.2245943162117798E-2</v>
      </c>
      <c r="X85" s="319">
        <f t="shared" si="30"/>
        <v>6.3934462975325498E-2</v>
      </c>
      <c r="Y85" s="319">
        <f t="shared" si="30"/>
        <v>5.6579170774624342E-2</v>
      </c>
      <c r="Z85" s="319">
        <f t="shared" si="30"/>
        <v>5.0070062632410935E-2</v>
      </c>
      <c r="AA85" s="319">
        <f t="shared" si="30"/>
        <v>4.4309789940186653E-2</v>
      </c>
      <c r="AB85" s="319">
        <f t="shared" si="30"/>
        <v>3.9212203486890855E-2</v>
      </c>
      <c r="AC85" s="319">
        <f t="shared" si="30"/>
        <v>3.4701065032646777E-2</v>
      </c>
      <c r="AD85" s="319">
        <f t="shared" si="30"/>
        <v>3.0708907108536979E-2</v>
      </c>
      <c r="AE85" s="319">
        <f t="shared" si="30"/>
        <v>2.7176023989855736E-2</v>
      </c>
      <c r="AF85" s="319">
        <f t="shared" si="30"/>
        <v>2.4049578752084716E-2</v>
      </c>
      <c r="AG85" s="319">
        <f t="shared" si="30"/>
        <v>2.1282813054942232E-2</v>
      </c>
    </row>
    <row r="86" spans="1:33" ht="13.8" x14ac:dyDescent="0.25">
      <c r="A86" s="168" t="s">
        <v>237</v>
      </c>
      <c r="B86" s="318">
        <f>B83*B85</f>
        <v>-922057.67753984337</v>
      </c>
      <c r="C86" s="318">
        <f>C83*C85</f>
        <v>0</v>
      </c>
      <c r="D86" s="318">
        <f t="shared" ref="D86:AG86" si="31">D83*D85</f>
        <v>0</v>
      </c>
      <c r="E86" s="318">
        <f t="shared" si="31"/>
        <v>0</v>
      </c>
      <c r="F86" s="318">
        <f t="shared" si="31"/>
        <v>0</v>
      </c>
      <c r="G86" s="318">
        <f t="shared" si="31"/>
        <v>0</v>
      </c>
      <c r="H86" s="318">
        <f t="shared" si="31"/>
        <v>0</v>
      </c>
      <c r="I86" s="318">
        <f t="shared" si="31"/>
        <v>0</v>
      </c>
      <c r="J86" s="318">
        <f t="shared" si="31"/>
        <v>0</v>
      </c>
      <c r="K86" s="318">
        <f t="shared" si="31"/>
        <v>0</v>
      </c>
      <c r="L86" s="318">
        <f t="shared" si="31"/>
        <v>0</v>
      </c>
      <c r="M86" s="318">
        <f t="shared" si="31"/>
        <v>0</v>
      </c>
      <c r="N86" s="318">
        <f t="shared" si="31"/>
        <v>0</v>
      </c>
      <c r="O86" s="318">
        <f t="shared" si="31"/>
        <v>0</v>
      </c>
      <c r="P86" s="318">
        <f t="shared" si="31"/>
        <v>0</v>
      </c>
      <c r="Q86" s="318">
        <f t="shared" si="31"/>
        <v>0</v>
      </c>
      <c r="R86" s="318">
        <f t="shared" si="31"/>
        <v>0</v>
      </c>
      <c r="S86" s="318">
        <f t="shared" si="31"/>
        <v>0</v>
      </c>
      <c r="T86" s="318">
        <f t="shared" si="31"/>
        <v>0</v>
      </c>
      <c r="U86" s="318">
        <f t="shared" si="31"/>
        <v>0</v>
      </c>
      <c r="V86" s="318">
        <f t="shared" si="31"/>
        <v>0</v>
      </c>
      <c r="W86" s="318">
        <f t="shared" si="31"/>
        <v>0</v>
      </c>
      <c r="X86" s="318">
        <f t="shared" si="31"/>
        <v>0</v>
      </c>
      <c r="Y86" s="318">
        <f t="shared" si="31"/>
        <v>0</v>
      </c>
      <c r="Z86" s="318">
        <f t="shared" si="31"/>
        <v>0</v>
      </c>
      <c r="AA86" s="318">
        <f t="shared" si="31"/>
        <v>0</v>
      </c>
      <c r="AB86" s="318">
        <f t="shared" si="31"/>
        <v>0</v>
      </c>
      <c r="AC86" s="318">
        <f t="shared" si="31"/>
        <v>0</v>
      </c>
      <c r="AD86" s="318">
        <f t="shared" si="31"/>
        <v>0</v>
      </c>
      <c r="AE86" s="318">
        <f t="shared" si="31"/>
        <v>0</v>
      </c>
      <c r="AF86" s="318">
        <f t="shared" si="31"/>
        <v>0</v>
      </c>
      <c r="AG86" s="318">
        <f t="shared" si="31"/>
        <v>0</v>
      </c>
    </row>
    <row r="87" spans="1:33" ht="13.8" x14ac:dyDescent="0.25">
      <c r="A87" s="168" t="s">
        <v>236</v>
      </c>
      <c r="B87" s="318">
        <f>SUM($B$86:B86)</f>
        <v>-922057.67753984337</v>
      </c>
      <c r="C87" s="318">
        <f>SUM($B$86:C86)</f>
        <v>-922057.67753984337</v>
      </c>
      <c r="D87" s="318">
        <f>SUM($B$86:D86)</f>
        <v>-922057.67753984337</v>
      </c>
      <c r="E87" s="318">
        <f>SUM($B$86:E86)</f>
        <v>-922057.67753984337</v>
      </c>
      <c r="F87" s="318">
        <f>SUM($B$86:F86)</f>
        <v>-922057.67753984337</v>
      </c>
      <c r="G87" s="318">
        <f>SUM($B$86:G86)</f>
        <v>-922057.67753984337</v>
      </c>
      <c r="H87" s="318">
        <f>SUM($B$86:H86)</f>
        <v>-922057.67753984337</v>
      </c>
      <c r="I87" s="318">
        <f>SUM($B$86:I86)</f>
        <v>-922057.67753984337</v>
      </c>
      <c r="J87" s="318">
        <f>SUM($B$86:J86)</f>
        <v>-922057.67753984337</v>
      </c>
      <c r="K87" s="318">
        <f>SUM($B$86:K86)</f>
        <v>-922057.67753984337</v>
      </c>
      <c r="L87" s="318">
        <f>SUM($B$86:L86)</f>
        <v>-922057.67753984337</v>
      </c>
      <c r="M87" s="318">
        <f>SUM($B$86:M86)</f>
        <v>-922057.67753984337</v>
      </c>
      <c r="N87" s="318">
        <f>SUM($B$86:N86)</f>
        <v>-922057.67753984337</v>
      </c>
      <c r="O87" s="318">
        <f>SUM($B$86:O86)</f>
        <v>-922057.67753984337</v>
      </c>
      <c r="P87" s="318">
        <f>SUM($B$86:P86)</f>
        <v>-922057.67753984337</v>
      </c>
      <c r="Q87" s="318">
        <f>SUM($B$86:Q86)</f>
        <v>-922057.67753984337</v>
      </c>
      <c r="R87" s="318">
        <f>SUM($B$86:R86)</f>
        <v>-922057.67753984337</v>
      </c>
      <c r="S87" s="318">
        <f>SUM($B$86:S86)</f>
        <v>-922057.67753984337</v>
      </c>
      <c r="T87" s="318">
        <f>SUM($B$86:T86)</f>
        <v>-922057.67753984337</v>
      </c>
      <c r="U87" s="318">
        <f>SUM($B$86:U86)</f>
        <v>-922057.67753984337</v>
      </c>
      <c r="V87" s="318">
        <f>SUM($B$86:V86)</f>
        <v>-922057.67753984337</v>
      </c>
      <c r="W87" s="318">
        <f>SUM($B$86:W86)</f>
        <v>-922057.67753984337</v>
      </c>
      <c r="X87" s="318">
        <f>SUM($B$86:X86)</f>
        <v>-922057.67753984337</v>
      </c>
      <c r="Y87" s="318">
        <f>SUM($B$86:Y86)</f>
        <v>-922057.67753984337</v>
      </c>
      <c r="Z87" s="318">
        <f>SUM($B$86:Z86)</f>
        <v>-922057.67753984337</v>
      </c>
      <c r="AA87" s="318">
        <f>SUM($B$86:AA86)</f>
        <v>-922057.67753984337</v>
      </c>
      <c r="AB87" s="318">
        <f>SUM($B$86:AB86)</f>
        <v>-922057.67753984337</v>
      </c>
      <c r="AC87" s="318">
        <f>SUM($B$86:AC86)</f>
        <v>-922057.67753984337</v>
      </c>
      <c r="AD87" s="318">
        <f>SUM($B$86:AD86)</f>
        <v>-922057.67753984337</v>
      </c>
      <c r="AE87" s="318">
        <f>SUM($B$86:AE86)</f>
        <v>-922057.67753984337</v>
      </c>
      <c r="AF87" s="318">
        <f>SUM($B$86:AF86)</f>
        <v>-922057.67753984337</v>
      </c>
      <c r="AG87" s="318">
        <f>SUM($B$86:AG86)</f>
        <v>-922057.67753984337</v>
      </c>
    </row>
    <row r="88" spans="1:33" ht="13.8" x14ac:dyDescent="0.25">
      <c r="A88" s="168" t="s">
        <v>235</v>
      </c>
      <c r="B88" s="320">
        <f>IF((ISERR(IRR($B$83:B83))),0,IF(IRR($B$83:B83)&lt;0,0,IRR($B$83:B83)))</f>
        <v>0</v>
      </c>
      <c r="C88" s="320">
        <f>IF((ISERR(IRR($B$83:C83))),0,IF(IRR($B$83:C83)&lt;0,0,IRR($B$83:C83)))</f>
        <v>0</v>
      </c>
      <c r="D88" s="320">
        <f>IF((ISERR(IRR($B$83:D83))),0,IF(IRR($B$83:D83)&lt;0,0,IRR($B$83:D83)))</f>
        <v>0</v>
      </c>
      <c r="E88" s="320">
        <f>IF((ISERR(IRR($B$83:E83))),0,IF(IRR($B$83:E83)&lt;0,0,IRR($B$83:E83)))</f>
        <v>0</v>
      </c>
      <c r="F88" s="320">
        <f>IF((ISERR(IRR($B$83:F83))),0,IF(IRR($B$83:F83)&lt;0,0,IRR($B$83:F83)))</f>
        <v>0</v>
      </c>
      <c r="G88" s="320">
        <f>IF((ISERR(IRR($B$83:G83))),0,IF(IRR($B$83:G83)&lt;0,0,IRR($B$83:G83)))</f>
        <v>0</v>
      </c>
      <c r="H88" s="320">
        <f>IF((ISERR(IRR($B$83:H83))),0,IF(IRR($B$83:H83)&lt;0,0,IRR($B$83:H83)))</f>
        <v>0</v>
      </c>
      <c r="I88" s="320">
        <f>IF((ISERR(IRR($B$83:I83))),0,IF(IRR($B$83:I83)&lt;0,0,IRR($B$83:I83)))</f>
        <v>0</v>
      </c>
      <c r="J88" s="320">
        <f>IF((ISERR(IRR($B$83:J83))),0,IF(IRR($B$83:J83)&lt;0,0,IRR($B$83:J83)))</f>
        <v>0</v>
      </c>
      <c r="K88" s="320">
        <f>IF((ISERR(IRR($B$83:K83))),0,IF(IRR($B$83:K83)&lt;0,0,IRR($B$83:K83)))</f>
        <v>0</v>
      </c>
      <c r="L88" s="320">
        <f>IF((ISERR(IRR($B$83:L83))),0,IF(IRR($B$83:L83)&lt;0,0,IRR($B$83:L83)))</f>
        <v>0</v>
      </c>
      <c r="M88" s="320">
        <f>IF((ISERR(IRR($B$83:M83))),0,IF(IRR($B$83:M83)&lt;0,0,IRR($B$83:M83)))</f>
        <v>0</v>
      </c>
      <c r="N88" s="320">
        <f>IF((ISERR(IRR($B$83:N83))),0,IF(IRR($B$83:N83)&lt;0,0,IRR($B$83:N83)))</f>
        <v>0</v>
      </c>
      <c r="O88" s="320">
        <f>IF((ISERR(IRR($B$83:O83))),0,IF(IRR($B$83:O83)&lt;0,0,IRR($B$83:O83)))</f>
        <v>0</v>
      </c>
      <c r="P88" s="320">
        <f>IF((ISERR(IRR($B$83:P83))),0,IF(IRR($B$83:P83)&lt;0,0,IRR($B$83:P83)))</f>
        <v>0</v>
      </c>
      <c r="Q88" s="320">
        <f>IF((ISERR(IRR($B$83:Q83))),0,IF(IRR($B$83:Q83)&lt;0,0,IRR($B$83:Q83)))</f>
        <v>0</v>
      </c>
      <c r="R88" s="320">
        <f>IF((ISERR(IRR($B$83:R83))),0,IF(IRR($B$83:R83)&lt;0,0,IRR($B$83:R83)))</f>
        <v>0</v>
      </c>
      <c r="S88" s="320">
        <f>IF((ISERR(IRR($B$83:S83))),0,IF(IRR($B$83:S83)&lt;0,0,IRR($B$83:S83)))</f>
        <v>0</v>
      </c>
      <c r="T88" s="320">
        <f>IF((ISERR(IRR($B$83:T83))),0,IF(IRR($B$83:T83)&lt;0,0,IRR($B$83:T83)))</f>
        <v>0</v>
      </c>
      <c r="U88" s="320">
        <f>IF((ISERR(IRR($B$83:U83))),0,IF(IRR($B$83:U83)&lt;0,0,IRR($B$83:U83)))</f>
        <v>0</v>
      </c>
      <c r="V88" s="320">
        <f>IF((ISERR(IRR($B$83:V83))),0,IF(IRR($B$83:V83)&lt;0,0,IRR($B$83:V83)))</f>
        <v>0</v>
      </c>
      <c r="W88" s="320">
        <f>IF((ISERR(IRR($B$83:W83))),0,IF(IRR($B$83:W83)&lt;0,0,IRR($B$83:W83)))</f>
        <v>0</v>
      </c>
      <c r="X88" s="320">
        <f>IF((ISERR(IRR($B$83:X83))),0,IF(IRR($B$83:X83)&lt;0,0,IRR($B$83:X83)))</f>
        <v>0</v>
      </c>
      <c r="Y88" s="320">
        <f>IF((ISERR(IRR($B$83:Y83))),0,IF(IRR($B$83:Y83)&lt;0,0,IRR($B$83:Y83)))</f>
        <v>0</v>
      </c>
      <c r="Z88" s="320">
        <f>IF((ISERR(IRR($B$83:Z83))),0,IF(IRR($B$83:Z83)&lt;0,0,IRR($B$83:Z83)))</f>
        <v>0</v>
      </c>
      <c r="AA88" s="320">
        <f>IF((ISERR(IRR($B$83:AA83))),0,IF(IRR($B$83:AA83)&lt;0,0,IRR($B$83:AA83)))</f>
        <v>0</v>
      </c>
      <c r="AB88" s="320">
        <f>IF((ISERR(IRR($B$83:AB83))),0,IF(IRR($B$83:AB83)&lt;0,0,IRR($B$83:AB83)))</f>
        <v>0</v>
      </c>
      <c r="AC88" s="320">
        <f>IF((ISERR(IRR($B$83:AC83))),0,IF(IRR($B$83:AC83)&lt;0,0,IRR($B$83:AC83)))</f>
        <v>0</v>
      </c>
      <c r="AD88" s="320">
        <f>IF((ISERR(IRR($B$83:AD83))),0,IF(IRR($B$83:AD83)&lt;0,0,IRR($B$83:AD83)))</f>
        <v>0</v>
      </c>
      <c r="AE88" s="320">
        <f>IF((ISERR(IRR($B$83:AE83))),0,IF(IRR($B$83:AE83)&lt;0,0,IRR($B$83:AE83)))</f>
        <v>0</v>
      </c>
      <c r="AF88" s="320">
        <f>IF((ISERR(IRR($B$83:AF83))),0,IF(IRR($B$83:AF83)&lt;0,0,IRR($B$83:AF83)))</f>
        <v>0</v>
      </c>
      <c r="AG88" s="320">
        <f>IF((ISERR(IRR($B$83:AG83))),0,IF(IRR($B$83:AG83)&lt;0,0,IRR($B$83:AG83)))</f>
        <v>0</v>
      </c>
    </row>
    <row r="89" spans="1:33" ht="13.8" x14ac:dyDescent="0.25">
      <c r="A89" s="168" t="s">
        <v>234</v>
      </c>
      <c r="B89" s="321">
        <f>IF(AND(B84&gt;0,A84&lt;0),(B74-(B84/(B84-A84))),0)</f>
        <v>0</v>
      </c>
      <c r="C89" s="321">
        <f t="shared" ref="C89:AG89" si="32">IF(AND(C84&gt;0,B84&lt;0),(C74-(C84/(C84-B84))),0)</f>
        <v>0</v>
      </c>
      <c r="D89" s="321">
        <f t="shared" si="32"/>
        <v>0</v>
      </c>
      <c r="E89" s="321">
        <f t="shared" si="32"/>
        <v>0</v>
      </c>
      <c r="F89" s="321">
        <f t="shared" si="32"/>
        <v>0</v>
      </c>
      <c r="G89" s="321">
        <f t="shared" si="32"/>
        <v>0</v>
      </c>
      <c r="H89" s="321">
        <f>IF(AND(H84&gt;0,G84&lt;0),(H74-(H84/(H84-G84))),0)</f>
        <v>0</v>
      </c>
      <c r="I89" s="321">
        <f t="shared" si="32"/>
        <v>0</v>
      </c>
      <c r="J89" s="321">
        <f t="shared" si="32"/>
        <v>0</v>
      </c>
      <c r="K89" s="321">
        <f t="shared" si="32"/>
        <v>0</v>
      </c>
      <c r="L89" s="321">
        <f t="shared" si="32"/>
        <v>0</v>
      </c>
      <c r="M89" s="321">
        <f t="shared" si="32"/>
        <v>0</v>
      </c>
      <c r="N89" s="321">
        <f t="shared" si="32"/>
        <v>0</v>
      </c>
      <c r="O89" s="321">
        <f t="shared" si="32"/>
        <v>0</v>
      </c>
      <c r="P89" s="321">
        <f t="shared" si="32"/>
        <v>0</v>
      </c>
      <c r="Q89" s="321">
        <f t="shared" si="32"/>
        <v>0</v>
      </c>
      <c r="R89" s="321">
        <f t="shared" si="32"/>
        <v>0</v>
      </c>
      <c r="S89" s="321">
        <f t="shared" si="32"/>
        <v>0</v>
      </c>
      <c r="T89" s="321">
        <f t="shared" si="32"/>
        <v>0</v>
      </c>
      <c r="U89" s="321">
        <f t="shared" si="32"/>
        <v>0</v>
      </c>
      <c r="V89" s="321">
        <f t="shared" si="32"/>
        <v>0</v>
      </c>
      <c r="W89" s="321">
        <f t="shared" si="32"/>
        <v>0</v>
      </c>
      <c r="X89" s="321">
        <f t="shared" si="32"/>
        <v>0</v>
      </c>
      <c r="Y89" s="321">
        <f t="shared" si="32"/>
        <v>0</v>
      </c>
      <c r="Z89" s="321">
        <f t="shared" si="32"/>
        <v>0</v>
      </c>
      <c r="AA89" s="321">
        <f t="shared" si="32"/>
        <v>0</v>
      </c>
      <c r="AB89" s="321">
        <f t="shared" si="32"/>
        <v>0</v>
      </c>
      <c r="AC89" s="321">
        <f t="shared" si="32"/>
        <v>0</v>
      </c>
      <c r="AD89" s="321">
        <f t="shared" si="32"/>
        <v>0</v>
      </c>
      <c r="AE89" s="321">
        <f t="shared" si="32"/>
        <v>0</v>
      </c>
      <c r="AF89" s="321">
        <f t="shared" si="32"/>
        <v>0</v>
      </c>
      <c r="AG89" s="321">
        <f t="shared" si="32"/>
        <v>0</v>
      </c>
    </row>
    <row r="90" spans="1:33" ht="14.4" thickBot="1" x14ac:dyDescent="0.3">
      <c r="A90" s="176" t="s">
        <v>233</v>
      </c>
      <c r="B90" s="177">
        <f t="shared" ref="B90:AG90" si="33">IF(AND(B87&gt;0,A87&lt;0),(B74-(B87/(B87-A87))),0)</f>
        <v>0</v>
      </c>
      <c r="C90" s="177">
        <f t="shared" si="33"/>
        <v>0</v>
      </c>
      <c r="D90" s="177">
        <f t="shared" si="33"/>
        <v>0</v>
      </c>
      <c r="E90" s="177">
        <f t="shared" si="33"/>
        <v>0</v>
      </c>
      <c r="F90" s="177">
        <f t="shared" si="33"/>
        <v>0</v>
      </c>
      <c r="G90" s="177">
        <f t="shared" si="33"/>
        <v>0</v>
      </c>
      <c r="H90" s="177">
        <f t="shared" si="33"/>
        <v>0</v>
      </c>
      <c r="I90" s="177">
        <f t="shared" si="33"/>
        <v>0</v>
      </c>
      <c r="J90" s="177">
        <f t="shared" si="33"/>
        <v>0</v>
      </c>
      <c r="K90" s="177">
        <f t="shared" si="33"/>
        <v>0</v>
      </c>
      <c r="L90" s="177">
        <f t="shared" si="33"/>
        <v>0</v>
      </c>
      <c r="M90" s="177">
        <f t="shared" si="33"/>
        <v>0</v>
      </c>
      <c r="N90" s="177">
        <f t="shared" si="33"/>
        <v>0</v>
      </c>
      <c r="O90" s="177">
        <f t="shared" si="33"/>
        <v>0</v>
      </c>
      <c r="P90" s="177">
        <f t="shared" si="33"/>
        <v>0</v>
      </c>
      <c r="Q90" s="177">
        <f t="shared" si="33"/>
        <v>0</v>
      </c>
      <c r="R90" s="177">
        <f t="shared" si="33"/>
        <v>0</v>
      </c>
      <c r="S90" s="177">
        <f t="shared" si="33"/>
        <v>0</v>
      </c>
      <c r="T90" s="177">
        <f t="shared" si="33"/>
        <v>0</v>
      </c>
      <c r="U90" s="177">
        <f t="shared" si="33"/>
        <v>0</v>
      </c>
      <c r="V90" s="177">
        <f t="shared" si="33"/>
        <v>0</v>
      </c>
      <c r="W90" s="177">
        <f t="shared" si="33"/>
        <v>0</v>
      </c>
      <c r="X90" s="177">
        <f t="shared" si="33"/>
        <v>0</v>
      </c>
      <c r="Y90" s="177">
        <f t="shared" si="33"/>
        <v>0</v>
      </c>
      <c r="Z90" s="177">
        <f t="shared" si="33"/>
        <v>0</v>
      </c>
      <c r="AA90" s="177">
        <f t="shared" si="33"/>
        <v>0</v>
      </c>
      <c r="AB90" s="177">
        <f t="shared" si="33"/>
        <v>0</v>
      </c>
      <c r="AC90" s="177">
        <f t="shared" si="33"/>
        <v>0</v>
      </c>
      <c r="AD90" s="177">
        <f t="shared" si="33"/>
        <v>0</v>
      </c>
      <c r="AE90" s="177">
        <f t="shared" si="33"/>
        <v>0</v>
      </c>
      <c r="AF90" s="177">
        <f t="shared" si="33"/>
        <v>0</v>
      </c>
      <c r="AG90" s="177">
        <f t="shared" si="33"/>
        <v>0</v>
      </c>
    </row>
    <row r="91" spans="1:33" s="156" customFormat="1" x14ac:dyDescent="0.25">
      <c r="A91" s="130"/>
      <c r="B91" s="178">
        <v>2022</v>
      </c>
      <c r="C91" s="178">
        <f>B91+1</f>
        <v>2023</v>
      </c>
      <c r="D91" s="125">
        <f t="shared" ref="D91:AG91" si="34">C91+1</f>
        <v>2024</v>
      </c>
      <c r="E91" s="125">
        <f t="shared" si="34"/>
        <v>2025</v>
      </c>
      <c r="F91" s="125">
        <f t="shared" si="34"/>
        <v>2026</v>
      </c>
      <c r="G91" s="125">
        <f t="shared" si="34"/>
        <v>2027</v>
      </c>
      <c r="H91" s="125">
        <f t="shared" si="34"/>
        <v>2028</v>
      </c>
      <c r="I91" s="125">
        <f t="shared" si="34"/>
        <v>2029</v>
      </c>
      <c r="J91" s="125">
        <f t="shared" si="34"/>
        <v>2030</v>
      </c>
      <c r="K91" s="125">
        <f t="shared" si="34"/>
        <v>2031</v>
      </c>
      <c r="L91" s="125">
        <f t="shared" si="34"/>
        <v>2032</v>
      </c>
      <c r="M91" s="125">
        <f t="shared" si="34"/>
        <v>2033</v>
      </c>
      <c r="N91" s="125">
        <f t="shared" si="34"/>
        <v>2034</v>
      </c>
      <c r="O91" s="125">
        <f t="shared" si="34"/>
        <v>2035</v>
      </c>
      <c r="P91" s="125">
        <f t="shared" si="34"/>
        <v>2036</v>
      </c>
      <c r="Q91" s="125">
        <f t="shared" si="34"/>
        <v>2037</v>
      </c>
      <c r="R91" s="125">
        <f t="shared" si="34"/>
        <v>2038</v>
      </c>
      <c r="S91" s="125">
        <f t="shared" si="34"/>
        <v>2039</v>
      </c>
      <c r="T91" s="125">
        <f t="shared" si="34"/>
        <v>2040</v>
      </c>
      <c r="U91" s="125">
        <f t="shared" si="34"/>
        <v>2041</v>
      </c>
      <c r="V91" s="125">
        <f t="shared" si="34"/>
        <v>2042</v>
      </c>
      <c r="W91" s="125">
        <f t="shared" si="34"/>
        <v>2043</v>
      </c>
      <c r="X91" s="125">
        <f t="shared" si="34"/>
        <v>2044</v>
      </c>
      <c r="Y91" s="125">
        <f t="shared" si="34"/>
        <v>2045</v>
      </c>
      <c r="Z91" s="125">
        <f t="shared" si="34"/>
        <v>2046</v>
      </c>
      <c r="AA91" s="125">
        <f t="shared" si="34"/>
        <v>2047</v>
      </c>
      <c r="AB91" s="125">
        <f t="shared" si="34"/>
        <v>2048</v>
      </c>
      <c r="AC91" s="125">
        <f t="shared" si="34"/>
        <v>2049</v>
      </c>
      <c r="AD91" s="125">
        <f t="shared" si="34"/>
        <v>2050</v>
      </c>
      <c r="AE91" s="125">
        <f t="shared" si="34"/>
        <v>2051</v>
      </c>
      <c r="AF91" s="125">
        <f t="shared" si="34"/>
        <v>2052</v>
      </c>
      <c r="AG91" s="125">
        <f t="shared" si="34"/>
        <v>2053</v>
      </c>
    </row>
    <row r="92" spans="1:33" ht="15.6" customHeight="1" x14ac:dyDescent="0.25">
      <c r="A92" s="179" t="s">
        <v>232</v>
      </c>
      <c r="B92" s="88"/>
      <c r="C92" s="88"/>
      <c r="D92" s="88"/>
      <c r="E92" s="88"/>
      <c r="F92" s="88"/>
      <c r="G92" s="88"/>
      <c r="H92" s="88"/>
      <c r="I92" s="88"/>
      <c r="J92" s="88"/>
      <c r="K92" s="88"/>
      <c r="L92" s="180">
        <v>10</v>
      </c>
      <c r="M92" s="88"/>
      <c r="N92" s="88"/>
      <c r="O92" s="88"/>
      <c r="P92" s="88"/>
      <c r="Q92" s="88"/>
      <c r="R92" s="88"/>
      <c r="S92" s="88"/>
      <c r="T92" s="88"/>
      <c r="U92" s="88"/>
      <c r="V92" s="88"/>
      <c r="W92" s="88"/>
      <c r="X92" s="88"/>
      <c r="Y92" s="88"/>
      <c r="Z92" s="88"/>
      <c r="AA92" s="88">
        <v>25</v>
      </c>
      <c r="AB92" s="88"/>
      <c r="AC92" s="88"/>
      <c r="AD92" s="88"/>
      <c r="AE92" s="88"/>
      <c r="AF92" s="88">
        <v>30</v>
      </c>
      <c r="AG92" s="88"/>
    </row>
    <row r="93" spans="1:33" ht="13.2" x14ac:dyDescent="0.25">
      <c r="A93" s="89" t="s">
        <v>231</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row>
    <row r="94" spans="1:33" ht="13.2" x14ac:dyDescent="0.25">
      <c r="A94" s="89" t="s">
        <v>230</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row>
    <row r="95" spans="1:33" ht="13.2" x14ac:dyDescent="0.25">
      <c r="A95" s="89" t="s">
        <v>229</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row>
    <row r="96" spans="1:33" ht="13.2" x14ac:dyDescent="0.25">
      <c r="A96" s="90" t="s">
        <v>228</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row>
    <row r="97" spans="1:37" ht="33" customHeight="1" x14ac:dyDescent="0.25">
      <c r="A97" s="467" t="s">
        <v>434</v>
      </c>
      <c r="B97" s="467"/>
      <c r="C97" s="467"/>
      <c r="D97" s="467"/>
      <c r="E97" s="467"/>
      <c r="F97" s="467"/>
      <c r="G97" s="467"/>
      <c r="H97" s="467"/>
      <c r="I97" s="467"/>
      <c r="J97" s="467"/>
      <c r="K97" s="467"/>
      <c r="L97" s="467"/>
      <c r="M97" s="171"/>
      <c r="N97" s="171"/>
      <c r="O97" s="171"/>
      <c r="P97" s="171"/>
      <c r="Q97" s="171"/>
      <c r="R97" s="171"/>
      <c r="S97" s="171"/>
      <c r="T97" s="171"/>
      <c r="U97" s="171"/>
      <c r="V97" s="171"/>
      <c r="W97" s="171"/>
      <c r="X97" s="171"/>
      <c r="Y97" s="171"/>
      <c r="Z97" s="171"/>
      <c r="AA97" s="171"/>
      <c r="AB97" s="171"/>
      <c r="AC97" s="171"/>
      <c r="AD97" s="171"/>
      <c r="AE97" s="171"/>
      <c r="AF97" s="171"/>
      <c r="AG97" s="171"/>
    </row>
    <row r="98" spans="1:37" x14ac:dyDescent="0.25">
      <c r="C98" s="181"/>
    </row>
    <row r="99" spans="1:37" ht="13.2" x14ac:dyDescent="0.25">
      <c r="A99" s="184"/>
      <c r="B99" s="182"/>
      <c r="C99" s="182"/>
      <c r="D99" s="182"/>
      <c r="E99" s="182"/>
      <c r="F99" s="182"/>
      <c r="G99" s="182"/>
      <c r="H99" s="182"/>
      <c r="I99" s="182"/>
      <c r="J99" s="182"/>
      <c r="K99" s="182"/>
      <c r="L99" s="182"/>
      <c r="M99" s="182"/>
      <c r="N99" s="182"/>
      <c r="O99" s="182"/>
      <c r="P99" s="182"/>
      <c r="Q99" s="182"/>
      <c r="R99" s="182"/>
      <c r="S99" s="182"/>
      <c r="T99" s="182"/>
      <c r="U99" s="182"/>
      <c r="V99" s="182"/>
      <c r="W99" s="182"/>
      <c r="X99" s="182"/>
      <c r="Y99" s="182"/>
      <c r="Z99" s="182"/>
      <c r="AA99" s="182"/>
      <c r="AB99" s="182"/>
      <c r="AC99" s="182"/>
      <c r="AD99" s="182"/>
      <c r="AE99" s="182"/>
      <c r="AF99" s="182"/>
      <c r="AG99" s="182"/>
      <c r="AH99" s="182"/>
      <c r="AI99" s="182"/>
      <c r="AJ99" s="182"/>
      <c r="AK99" s="182"/>
    </row>
    <row r="100" spans="1:37" ht="13.2" hidden="1" x14ac:dyDescent="0.25">
      <c r="A100" s="322"/>
      <c r="B100" s="323">
        <v>2022</v>
      </c>
      <c r="C100" s="323">
        <f>B100+1</f>
        <v>2023</v>
      </c>
      <c r="D100" s="324">
        <f t="shared" ref="D100:AG100" si="35">C100+1</f>
        <v>2024</v>
      </c>
      <c r="E100" s="324">
        <f t="shared" si="35"/>
        <v>2025</v>
      </c>
      <c r="F100" s="324">
        <f t="shared" si="35"/>
        <v>2026</v>
      </c>
      <c r="G100" s="324">
        <f t="shared" si="35"/>
        <v>2027</v>
      </c>
      <c r="H100" s="324">
        <f t="shared" si="35"/>
        <v>2028</v>
      </c>
      <c r="I100" s="324">
        <f t="shared" si="35"/>
        <v>2029</v>
      </c>
      <c r="J100" s="324">
        <f t="shared" si="35"/>
        <v>2030</v>
      </c>
      <c r="K100" s="324">
        <f t="shared" si="35"/>
        <v>2031</v>
      </c>
      <c r="L100" s="324">
        <f t="shared" si="35"/>
        <v>2032</v>
      </c>
      <c r="M100" s="324">
        <f t="shared" si="35"/>
        <v>2033</v>
      </c>
      <c r="N100" s="324">
        <f t="shared" si="35"/>
        <v>2034</v>
      </c>
      <c r="O100" s="324">
        <f t="shared" si="35"/>
        <v>2035</v>
      </c>
      <c r="P100" s="324">
        <f t="shared" si="35"/>
        <v>2036</v>
      </c>
      <c r="Q100" s="324">
        <f t="shared" si="35"/>
        <v>2037</v>
      </c>
      <c r="R100" s="324">
        <f t="shared" si="35"/>
        <v>2038</v>
      </c>
      <c r="S100" s="324">
        <f t="shared" si="35"/>
        <v>2039</v>
      </c>
      <c r="T100" s="324">
        <f t="shared" si="35"/>
        <v>2040</v>
      </c>
      <c r="U100" s="324">
        <f t="shared" si="35"/>
        <v>2041</v>
      </c>
      <c r="V100" s="324">
        <f t="shared" si="35"/>
        <v>2042</v>
      </c>
      <c r="W100" s="324">
        <f t="shared" si="35"/>
        <v>2043</v>
      </c>
      <c r="X100" s="324">
        <f t="shared" si="35"/>
        <v>2044</v>
      </c>
      <c r="Y100" s="324">
        <f t="shared" si="35"/>
        <v>2045</v>
      </c>
      <c r="Z100" s="324">
        <f t="shared" si="35"/>
        <v>2046</v>
      </c>
      <c r="AA100" s="324">
        <f t="shared" si="35"/>
        <v>2047</v>
      </c>
      <c r="AB100" s="324">
        <f t="shared" si="35"/>
        <v>2048</v>
      </c>
      <c r="AC100" s="324">
        <f t="shared" si="35"/>
        <v>2049</v>
      </c>
      <c r="AD100" s="324">
        <f t="shared" si="35"/>
        <v>2050</v>
      </c>
      <c r="AE100" s="324">
        <f t="shared" si="35"/>
        <v>2051</v>
      </c>
      <c r="AF100" s="324">
        <f t="shared" si="35"/>
        <v>2052</v>
      </c>
      <c r="AG100" s="324">
        <f t="shared" si="35"/>
        <v>2053</v>
      </c>
    </row>
    <row r="101" spans="1:37" ht="13.2" hidden="1" x14ac:dyDescent="0.25">
      <c r="A101" s="325" t="s">
        <v>589</v>
      </c>
      <c r="B101" s="326"/>
      <c r="C101" s="326">
        <f t="shared" ref="C101:AG101" si="36">C102*$B$104*$B$105*1000</f>
        <v>0</v>
      </c>
      <c r="D101" s="326">
        <f t="shared" si="36"/>
        <v>0</v>
      </c>
      <c r="E101" s="326">
        <f t="shared" si="36"/>
        <v>0</v>
      </c>
      <c r="F101" s="326">
        <f t="shared" si="36"/>
        <v>0</v>
      </c>
      <c r="G101" s="326">
        <f t="shared" si="36"/>
        <v>0</v>
      </c>
      <c r="H101" s="326">
        <f t="shared" si="36"/>
        <v>0</v>
      </c>
      <c r="I101" s="326">
        <f t="shared" si="36"/>
        <v>0</v>
      </c>
      <c r="J101" s="326">
        <f t="shared" si="36"/>
        <v>0</v>
      </c>
      <c r="K101" s="326">
        <f t="shared" si="36"/>
        <v>0</v>
      </c>
      <c r="L101" s="326">
        <f t="shared" si="36"/>
        <v>0</v>
      </c>
      <c r="M101" s="326">
        <f t="shared" si="36"/>
        <v>0</v>
      </c>
      <c r="N101" s="326">
        <f t="shared" si="36"/>
        <v>0</v>
      </c>
      <c r="O101" s="326">
        <f t="shared" si="36"/>
        <v>0</v>
      </c>
      <c r="P101" s="326">
        <f t="shared" si="36"/>
        <v>0</v>
      </c>
      <c r="Q101" s="326">
        <f t="shared" si="36"/>
        <v>0</v>
      </c>
      <c r="R101" s="326">
        <f t="shared" si="36"/>
        <v>0</v>
      </c>
      <c r="S101" s="326">
        <f t="shared" si="36"/>
        <v>0</v>
      </c>
      <c r="T101" s="326">
        <f t="shared" si="36"/>
        <v>0</v>
      </c>
      <c r="U101" s="326">
        <f t="shared" si="36"/>
        <v>0</v>
      </c>
      <c r="V101" s="326">
        <f t="shared" si="36"/>
        <v>0</v>
      </c>
      <c r="W101" s="326">
        <f t="shared" si="36"/>
        <v>0</v>
      </c>
      <c r="X101" s="326">
        <f t="shared" si="36"/>
        <v>0</v>
      </c>
      <c r="Y101" s="326">
        <f t="shared" si="36"/>
        <v>0</v>
      </c>
      <c r="Z101" s="326">
        <f t="shared" si="36"/>
        <v>0</v>
      </c>
      <c r="AA101" s="326">
        <f t="shared" si="36"/>
        <v>0</v>
      </c>
      <c r="AB101" s="326">
        <f t="shared" si="36"/>
        <v>0</v>
      </c>
      <c r="AC101" s="326">
        <f t="shared" si="36"/>
        <v>0</v>
      </c>
      <c r="AD101" s="326">
        <f t="shared" si="36"/>
        <v>0</v>
      </c>
      <c r="AE101" s="326">
        <f t="shared" si="36"/>
        <v>0</v>
      </c>
      <c r="AF101" s="326">
        <f t="shared" si="36"/>
        <v>0</v>
      </c>
      <c r="AG101" s="326">
        <f t="shared" si="36"/>
        <v>0</v>
      </c>
    </row>
    <row r="102" spans="1:37" ht="13.2" hidden="1" x14ac:dyDescent="0.25">
      <c r="A102" s="325" t="s">
        <v>435</v>
      </c>
      <c r="B102" s="324"/>
      <c r="C102" s="324">
        <f>B102+$I$113*C106</f>
        <v>0.42966000000000004</v>
      </c>
      <c r="D102" s="324">
        <f>C102+$I$113*D106</f>
        <v>0.85932000000000008</v>
      </c>
      <c r="E102" s="324">
        <f t="shared" ref="E102:AG102" si="37">D102+$I$113*E106</f>
        <v>1.302</v>
      </c>
      <c r="F102" s="324">
        <f t="shared" si="37"/>
        <v>1.302</v>
      </c>
      <c r="G102" s="324">
        <f t="shared" si="37"/>
        <v>1.302</v>
      </c>
      <c r="H102" s="324">
        <f t="shared" si="37"/>
        <v>1.302</v>
      </c>
      <c r="I102" s="324">
        <f t="shared" si="37"/>
        <v>1.302</v>
      </c>
      <c r="J102" s="324">
        <f t="shared" si="37"/>
        <v>1.302</v>
      </c>
      <c r="K102" s="324">
        <f t="shared" si="37"/>
        <v>1.302</v>
      </c>
      <c r="L102" s="324">
        <f t="shared" si="37"/>
        <v>1.302</v>
      </c>
      <c r="M102" s="324">
        <f t="shared" si="37"/>
        <v>1.302</v>
      </c>
      <c r="N102" s="324">
        <f t="shared" si="37"/>
        <v>1.302</v>
      </c>
      <c r="O102" s="324">
        <f t="shared" si="37"/>
        <v>1.302</v>
      </c>
      <c r="P102" s="324">
        <f t="shared" si="37"/>
        <v>1.302</v>
      </c>
      <c r="Q102" s="324">
        <f t="shared" si="37"/>
        <v>1.302</v>
      </c>
      <c r="R102" s="324">
        <f t="shared" si="37"/>
        <v>1.302</v>
      </c>
      <c r="S102" s="324">
        <f t="shared" si="37"/>
        <v>1.302</v>
      </c>
      <c r="T102" s="324">
        <f t="shared" si="37"/>
        <v>1.302</v>
      </c>
      <c r="U102" s="324">
        <f t="shared" si="37"/>
        <v>1.302</v>
      </c>
      <c r="V102" s="324">
        <f t="shared" si="37"/>
        <v>1.302</v>
      </c>
      <c r="W102" s="324">
        <f t="shared" si="37"/>
        <v>1.302</v>
      </c>
      <c r="X102" s="324">
        <f t="shared" si="37"/>
        <v>1.302</v>
      </c>
      <c r="Y102" s="324">
        <f t="shared" si="37"/>
        <v>1.302</v>
      </c>
      <c r="Z102" s="324">
        <f t="shared" si="37"/>
        <v>1.302</v>
      </c>
      <c r="AA102" s="324">
        <f t="shared" si="37"/>
        <v>1.302</v>
      </c>
      <c r="AB102" s="324">
        <f t="shared" si="37"/>
        <v>1.302</v>
      </c>
      <c r="AC102" s="324">
        <f t="shared" si="37"/>
        <v>1.302</v>
      </c>
      <c r="AD102" s="324">
        <f t="shared" si="37"/>
        <v>1.302</v>
      </c>
      <c r="AE102" s="324">
        <f t="shared" si="37"/>
        <v>1.302</v>
      </c>
      <c r="AF102" s="324">
        <f t="shared" si="37"/>
        <v>1.302</v>
      </c>
      <c r="AG102" s="324">
        <f t="shared" si="37"/>
        <v>1.302</v>
      </c>
    </row>
    <row r="103" spans="1:37" ht="13.2" hidden="1" x14ac:dyDescent="0.25">
      <c r="A103" s="325" t="s">
        <v>436</v>
      </c>
      <c r="B103" s="327">
        <v>0.93</v>
      </c>
      <c r="C103" s="324"/>
      <c r="D103" s="324"/>
      <c r="E103" s="324"/>
      <c r="F103" s="324"/>
      <c r="G103" s="324"/>
      <c r="H103" s="324"/>
      <c r="I103" s="324"/>
      <c r="J103" s="324"/>
      <c r="K103" s="324"/>
      <c r="L103" s="324"/>
      <c r="M103" s="324"/>
      <c r="N103" s="324"/>
      <c r="O103" s="324"/>
      <c r="P103" s="324"/>
      <c r="Q103" s="324"/>
      <c r="R103" s="324"/>
      <c r="S103" s="324"/>
      <c r="T103" s="324"/>
      <c r="U103" s="324"/>
      <c r="V103" s="324"/>
      <c r="W103" s="324"/>
      <c r="X103" s="324"/>
      <c r="Y103" s="324"/>
      <c r="Z103" s="324"/>
      <c r="AA103" s="324"/>
      <c r="AB103" s="324"/>
      <c r="AC103" s="324"/>
      <c r="AD103" s="324"/>
      <c r="AE103" s="324"/>
      <c r="AF103" s="324"/>
      <c r="AG103" s="324"/>
    </row>
    <row r="104" spans="1:37" ht="13.2" hidden="1" x14ac:dyDescent="0.25">
      <c r="A104" s="325" t="s">
        <v>437</v>
      </c>
      <c r="B104" s="327">
        <v>4380</v>
      </c>
      <c r="C104" s="324"/>
      <c r="D104" s="324"/>
      <c r="E104" s="324"/>
      <c r="F104" s="324"/>
      <c r="G104" s="324"/>
      <c r="H104" s="324"/>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c r="AG104" s="324"/>
    </row>
    <row r="105" spans="1:37" ht="13.2" hidden="1" x14ac:dyDescent="0.25">
      <c r="A105" s="325" t="s">
        <v>438</v>
      </c>
      <c r="B105" s="323"/>
      <c r="C105" s="324"/>
      <c r="D105" s="324"/>
      <c r="E105" s="324"/>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4"/>
    </row>
    <row r="106" spans="1:37" ht="14.4" hidden="1" x14ac:dyDescent="0.25">
      <c r="A106" s="328" t="s">
        <v>439</v>
      </c>
      <c r="B106" s="329">
        <v>0</v>
      </c>
      <c r="C106" s="330">
        <v>0.33</v>
      </c>
      <c r="D106" s="330">
        <v>0.33</v>
      </c>
      <c r="E106" s="330">
        <v>0.34</v>
      </c>
      <c r="F106" s="329">
        <v>0</v>
      </c>
      <c r="G106" s="329">
        <v>0</v>
      </c>
      <c r="H106" s="329">
        <v>0</v>
      </c>
      <c r="I106" s="329">
        <v>0</v>
      </c>
      <c r="J106" s="329">
        <v>0</v>
      </c>
      <c r="K106" s="329">
        <v>0</v>
      </c>
      <c r="L106" s="329">
        <v>0</v>
      </c>
      <c r="M106" s="329">
        <v>0</v>
      </c>
      <c r="N106" s="329">
        <v>0</v>
      </c>
      <c r="O106" s="329">
        <v>0</v>
      </c>
      <c r="P106" s="329">
        <v>0</v>
      </c>
      <c r="Q106" s="329">
        <v>0</v>
      </c>
      <c r="R106" s="329">
        <v>0</v>
      </c>
      <c r="S106" s="329">
        <v>0</v>
      </c>
      <c r="T106" s="329">
        <v>0</v>
      </c>
      <c r="U106" s="329">
        <v>0</v>
      </c>
      <c r="V106" s="329">
        <v>0</v>
      </c>
      <c r="W106" s="329">
        <v>0</v>
      </c>
      <c r="X106" s="329">
        <v>0</v>
      </c>
      <c r="Y106" s="329">
        <v>0</v>
      </c>
      <c r="Z106" s="329">
        <v>0</v>
      </c>
      <c r="AA106" s="329">
        <v>0</v>
      </c>
      <c r="AB106" s="329">
        <v>0</v>
      </c>
      <c r="AC106" s="329">
        <v>0</v>
      </c>
      <c r="AD106" s="329">
        <v>0</v>
      </c>
      <c r="AE106" s="329">
        <v>0</v>
      </c>
      <c r="AF106" s="329">
        <v>0</v>
      </c>
      <c r="AG106" s="329">
        <v>0</v>
      </c>
    </row>
    <row r="107" spans="1:37" ht="13.2" hidden="1" x14ac:dyDescent="0.25">
      <c r="A107" s="184"/>
      <c r="B107" s="182"/>
      <c r="C107" s="182"/>
      <c r="D107" s="182"/>
      <c r="E107" s="182"/>
      <c r="F107" s="182"/>
      <c r="G107" s="182"/>
      <c r="H107" s="182"/>
      <c r="I107" s="182"/>
      <c r="J107" s="182"/>
      <c r="K107" s="182"/>
      <c r="L107" s="182"/>
      <c r="M107" s="182"/>
      <c r="N107" s="182"/>
      <c r="O107" s="182"/>
      <c r="P107" s="182"/>
      <c r="Q107" s="182"/>
      <c r="R107" s="182"/>
      <c r="S107" s="182"/>
      <c r="T107" s="182"/>
      <c r="U107" s="182"/>
      <c r="V107" s="182"/>
      <c r="W107" s="182"/>
      <c r="X107" s="182"/>
      <c r="Y107" s="182"/>
      <c r="Z107" s="182"/>
      <c r="AA107" s="182"/>
      <c r="AB107" s="182"/>
      <c r="AC107" s="182"/>
      <c r="AD107" s="182"/>
      <c r="AE107" s="182"/>
      <c r="AF107" s="182"/>
      <c r="AG107" s="182"/>
      <c r="AH107" s="182"/>
      <c r="AI107" s="182"/>
      <c r="AJ107" s="182"/>
      <c r="AK107" s="182"/>
    </row>
    <row r="108" spans="1:37" ht="13.2" hidden="1" x14ac:dyDescent="0.25">
      <c r="A108" s="184"/>
      <c r="B108" s="182"/>
      <c r="C108" s="182"/>
      <c r="D108" s="182"/>
      <c r="E108" s="182"/>
      <c r="F108" s="182"/>
      <c r="G108" s="182"/>
      <c r="H108" s="182"/>
      <c r="I108" s="182"/>
      <c r="J108" s="182"/>
      <c r="K108" s="182"/>
      <c r="L108" s="182"/>
      <c r="M108" s="182"/>
      <c r="N108" s="182"/>
      <c r="O108" s="182"/>
      <c r="P108" s="182"/>
      <c r="Q108" s="182"/>
      <c r="R108" s="182"/>
      <c r="S108" s="182"/>
      <c r="T108" s="182"/>
      <c r="U108" s="182"/>
      <c r="V108" s="182"/>
      <c r="W108" s="182"/>
      <c r="X108" s="182"/>
      <c r="Y108" s="182"/>
      <c r="Z108" s="182"/>
      <c r="AA108" s="182"/>
      <c r="AB108" s="182"/>
      <c r="AC108" s="182"/>
      <c r="AD108" s="182"/>
      <c r="AE108" s="182"/>
      <c r="AF108" s="182"/>
      <c r="AG108" s="182"/>
      <c r="AH108" s="182"/>
      <c r="AI108" s="182"/>
      <c r="AJ108" s="182"/>
      <c r="AK108" s="182"/>
    </row>
    <row r="109" spans="1:37" ht="13.2" hidden="1" x14ac:dyDescent="0.25">
      <c r="A109" s="322"/>
      <c r="B109" s="468" t="s">
        <v>440</v>
      </c>
      <c r="C109" s="469"/>
      <c r="D109" s="468" t="s">
        <v>441</v>
      </c>
      <c r="E109" s="469"/>
      <c r="F109" s="322"/>
      <c r="G109" s="322"/>
      <c r="H109" s="322"/>
      <c r="I109" s="322"/>
      <c r="J109" s="322"/>
      <c r="K109" s="182"/>
      <c r="L109" s="182"/>
      <c r="M109" s="182"/>
      <c r="N109" s="182"/>
      <c r="O109" s="182"/>
      <c r="P109" s="182"/>
      <c r="Q109" s="182"/>
      <c r="R109" s="182"/>
      <c r="S109" s="182"/>
      <c r="T109" s="182"/>
      <c r="U109" s="182"/>
      <c r="V109" s="182"/>
      <c r="W109" s="182"/>
      <c r="X109" s="182"/>
      <c r="Y109" s="182"/>
      <c r="Z109" s="182"/>
      <c r="AA109" s="182"/>
      <c r="AB109" s="182"/>
      <c r="AC109" s="182"/>
      <c r="AD109" s="182"/>
      <c r="AE109" s="182"/>
      <c r="AF109" s="182"/>
      <c r="AG109" s="182"/>
      <c r="AH109" s="182"/>
      <c r="AI109" s="182"/>
      <c r="AJ109" s="182"/>
      <c r="AK109" s="182"/>
    </row>
    <row r="110" spans="1:37" ht="13.2" hidden="1" x14ac:dyDescent="0.25">
      <c r="A110" s="325" t="s">
        <v>442</v>
      </c>
      <c r="B110" s="331"/>
      <c r="C110" s="322" t="s">
        <v>443</v>
      </c>
      <c r="D110" s="331">
        <f>'3.1. паспорт Техсостояние ПС'!O31</f>
        <v>1.4</v>
      </c>
      <c r="E110" s="322" t="s">
        <v>443</v>
      </c>
      <c r="F110" s="322"/>
      <c r="G110" s="322"/>
      <c r="H110" s="322"/>
      <c r="I110" s="322"/>
      <c r="J110" s="322"/>
      <c r="K110" s="182"/>
      <c r="L110" s="182"/>
      <c r="M110" s="182"/>
      <c r="N110" s="182"/>
      <c r="O110" s="182"/>
      <c r="P110" s="182"/>
      <c r="Q110" s="182"/>
      <c r="R110" s="182"/>
      <c r="S110" s="182"/>
      <c r="T110" s="182"/>
      <c r="U110" s="182"/>
      <c r="V110" s="182"/>
      <c r="W110" s="182"/>
      <c r="X110" s="182"/>
      <c r="Y110" s="182"/>
      <c r="Z110" s="182"/>
      <c r="AA110" s="182"/>
      <c r="AB110" s="182"/>
      <c r="AC110" s="182"/>
      <c r="AD110" s="182"/>
      <c r="AE110" s="182"/>
      <c r="AF110" s="182"/>
      <c r="AG110" s="182"/>
      <c r="AH110" s="182"/>
      <c r="AI110" s="182"/>
      <c r="AJ110" s="182"/>
      <c r="AK110" s="182"/>
    </row>
    <row r="111" spans="1:37" ht="26.4" hidden="1" x14ac:dyDescent="0.25">
      <c r="A111" s="325" t="s">
        <v>442</v>
      </c>
      <c r="B111" s="322">
        <f>$B$103*B110</f>
        <v>0</v>
      </c>
      <c r="C111" s="322" t="s">
        <v>124</v>
      </c>
      <c r="D111" s="322">
        <f>$B$103*D110</f>
        <v>1.302</v>
      </c>
      <c r="E111" s="322" t="s">
        <v>124</v>
      </c>
      <c r="F111" s="325" t="s">
        <v>444</v>
      </c>
      <c r="G111" s="322">
        <f>D110-B110</f>
        <v>1.4</v>
      </c>
      <c r="H111" s="322" t="s">
        <v>443</v>
      </c>
      <c r="I111" s="332">
        <f>$B$103*G111</f>
        <v>1.302</v>
      </c>
      <c r="J111" s="322" t="s">
        <v>124</v>
      </c>
      <c r="K111" s="182"/>
      <c r="L111" s="182"/>
      <c r="M111" s="182"/>
      <c r="N111" s="182"/>
      <c r="O111" s="182"/>
      <c r="P111" s="182"/>
      <c r="Q111" s="182"/>
      <c r="R111" s="182"/>
      <c r="S111" s="182"/>
      <c r="T111" s="182"/>
      <c r="U111" s="182"/>
      <c r="V111" s="182"/>
      <c r="W111" s="182"/>
      <c r="X111" s="182"/>
      <c r="Y111" s="182"/>
      <c r="Z111" s="182"/>
      <c r="AA111" s="182"/>
      <c r="AB111" s="182"/>
      <c r="AC111" s="182"/>
      <c r="AD111" s="182"/>
      <c r="AE111" s="182"/>
      <c r="AF111" s="182"/>
      <c r="AG111" s="182"/>
      <c r="AH111" s="182"/>
      <c r="AI111" s="182"/>
      <c r="AJ111" s="182"/>
      <c r="AK111" s="182"/>
    </row>
    <row r="112" spans="1:37" ht="26.4" hidden="1" x14ac:dyDescent="0.25">
      <c r="A112" s="322"/>
      <c r="B112" s="322"/>
      <c r="C112" s="322"/>
      <c r="D112" s="322"/>
      <c r="E112" s="322"/>
      <c r="F112" s="325" t="s">
        <v>445</v>
      </c>
      <c r="G112" s="322">
        <f>I112/$B$103</f>
        <v>0</v>
      </c>
      <c r="H112" s="322" t="s">
        <v>443</v>
      </c>
      <c r="I112" s="331"/>
      <c r="J112" s="322" t="s">
        <v>124</v>
      </c>
      <c r="K112" s="182"/>
      <c r="L112" s="182"/>
      <c r="M112" s="182"/>
      <c r="N112" s="182"/>
      <c r="O112" s="182"/>
      <c r="P112" s="182"/>
      <c r="Q112" s="182"/>
      <c r="R112" s="182"/>
      <c r="S112" s="182"/>
      <c r="T112" s="182"/>
      <c r="U112" s="182"/>
      <c r="V112" s="182"/>
      <c r="W112" s="182"/>
      <c r="X112" s="182"/>
      <c r="Y112" s="182"/>
      <c r="Z112" s="182"/>
      <c r="AA112" s="182"/>
      <c r="AB112" s="182"/>
      <c r="AC112" s="182"/>
      <c r="AD112" s="182"/>
      <c r="AE112" s="182"/>
      <c r="AF112" s="182"/>
      <c r="AG112" s="182"/>
      <c r="AH112" s="182"/>
      <c r="AI112" s="182"/>
      <c r="AJ112" s="182"/>
      <c r="AK112" s="182"/>
    </row>
    <row r="113" spans="1:37" ht="39.6" hidden="1" x14ac:dyDescent="0.25">
      <c r="A113" s="333"/>
      <c r="B113" s="334"/>
      <c r="C113" s="334"/>
      <c r="D113" s="334"/>
      <c r="E113" s="334"/>
      <c r="F113" s="335" t="s">
        <v>446</v>
      </c>
      <c r="G113" s="332">
        <f>G111</f>
        <v>1.4</v>
      </c>
      <c r="H113" s="322" t="s">
        <v>443</v>
      </c>
      <c r="I113" s="327">
        <f>I111</f>
        <v>1.302</v>
      </c>
      <c r="J113" s="322" t="s">
        <v>124</v>
      </c>
      <c r="K113" s="182"/>
      <c r="L113" s="182"/>
      <c r="M113" s="182"/>
      <c r="N113" s="182"/>
      <c r="O113" s="182"/>
      <c r="P113" s="182"/>
      <c r="Q113" s="182"/>
      <c r="R113" s="182"/>
      <c r="S113" s="182"/>
      <c r="T113" s="182"/>
      <c r="U113" s="182"/>
      <c r="V113" s="182"/>
      <c r="W113" s="182"/>
      <c r="X113" s="182"/>
      <c r="Y113" s="182"/>
      <c r="Z113" s="182"/>
      <c r="AA113" s="182"/>
      <c r="AB113" s="182"/>
      <c r="AC113" s="182"/>
      <c r="AD113" s="182"/>
      <c r="AE113" s="182"/>
      <c r="AF113" s="182"/>
      <c r="AG113" s="182"/>
      <c r="AH113" s="182"/>
      <c r="AI113" s="182"/>
      <c r="AJ113" s="182"/>
      <c r="AK113" s="182"/>
    </row>
    <row r="114" spans="1:37" ht="13.2" hidden="1" x14ac:dyDescent="0.25">
      <c r="A114" s="185"/>
      <c r="B114" s="183"/>
      <c r="C114" s="182"/>
      <c r="D114" s="182"/>
      <c r="E114" s="182"/>
      <c r="F114" s="182"/>
      <c r="G114" s="182"/>
      <c r="H114" s="182"/>
      <c r="I114" s="182"/>
      <c r="J114" s="182"/>
      <c r="K114" s="182"/>
      <c r="L114" s="182"/>
      <c r="M114" s="182"/>
      <c r="N114" s="182"/>
      <c r="O114" s="182"/>
      <c r="P114" s="182"/>
      <c r="Q114" s="182"/>
      <c r="R114" s="182"/>
      <c r="S114" s="182"/>
      <c r="T114" s="182"/>
      <c r="U114" s="182"/>
      <c r="V114" s="182"/>
      <c r="W114" s="182"/>
      <c r="X114" s="182"/>
      <c r="Y114" s="182"/>
      <c r="Z114" s="182"/>
      <c r="AA114" s="182"/>
      <c r="AB114" s="182"/>
      <c r="AC114" s="182"/>
      <c r="AD114" s="182"/>
      <c r="AE114" s="182"/>
      <c r="AF114" s="182"/>
      <c r="AG114" s="182"/>
      <c r="AH114" s="182"/>
      <c r="AI114" s="182"/>
      <c r="AJ114" s="182"/>
      <c r="AK114" s="182"/>
    </row>
    <row r="115" spans="1:37" hidden="1" x14ac:dyDescent="0.25">
      <c r="A115" s="336" t="s">
        <v>447</v>
      </c>
      <c r="B115" s="337"/>
      <c r="C115" s="183"/>
      <c r="D115" s="460" t="s">
        <v>278</v>
      </c>
      <c r="E115" s="241" t="s">
        <v>509</v>
      </c>
      <c r="F115" s="242">
        <v>35</v>
      </c>
      <c r="G115" s="461" t="s">
        <v>510</v>
      </c>
      <c r="H115" s="183"/>
      <c r="I115" s="183"/>
      <c r="J115" s="183"/>
      <c r="K115" s="183"/>
      <c r="L115" s="183"/>
      <c r="M115" s="183"/>
      <c r="N115" s="183"/>
      <c r="O115" s="183"/>
      <c r="P115" s="183"/>
      <c r="Q115" s="183"/>
      <c r="R115" s="183"/>
      <c r="S115" s="183"/>
      <c r="T115" s="183"/>
      <c r="U115" s="183"/>
      <c r="V115" s="183"/>
      <c r="W115" s="183"/>
      <c r="X115" s="183"/>
      <c r="Y115" s="183"/>
      <c r="Z115" s="183"/>
      <c r="AA115" s="183"/>
      <c r="AB115" s="183"/>
      <c r="AC115" s="183"/>
      <c r="AD115" s="183"/>
      <c r="AE115" s="183"/>
      <c r="AF115" s="183"/>
      <c r="AG115" s="183"/>
      <c r="AH115" s="183"/>
      <c r="AI115" s="183"/>
      <c r="AJ115" s="183"/>
      <c r="AK115" s="183"/>
    </row>
    <row r="116" spans="1:37" hidden="1" x14ac:dyDescent="0.25">
      <c r="A116" s="336" t="s">
        <v>278</v>
      </c>
      <c r="B116" s="338"/>
      <c r="C116" s="183"/>
      <c r="D116" s="460"/>
      <c r="E116" s="241" t="s">
        <v>511</v>
      </c>
      <c r="F116" s="242">
        <v>30</v>
      </c>
      <c r="G116" s="461"/>
      <c r="H116" s="183"/>
      <c r="I116" s="183"/>
      <c r="J116" s="183"/>
      <c r="K116" s="183"/>
      <c r="L116" s="183"/>
      <c r="M116" s="183"/>
      <c r="N116" s="183"/>
      <c r="O116" s="183"/>
      <c r="P116" s="183"/>
      <c r="Q116" s="183"/>
      <c r="R116" s="183"/>
      <c r="S116" s="183"/>
      <c r="T116" s="183"/>
      <c r="U116" s="183"/>
      <c r="V116" s="183"/>
      <c r="W116" s="183"/>
      <c r="X116" s="183"/>
      <c r="Y116" s="183"/>
      <c r="Z116" s="183"/>
      <c r="AA116" s="183"/>
      <c r="AB116" s="183"/>
      <c r="AC116" s="183"/>
      <c r="AD116" s="183"/>
      <c r="AE116" s="183"/>
      <c r="AF116" s="183"/>
      <c r="AG116" s="183"/>
      <c r="AH116" s="183"/>
      <c r="AI116" s="183"/>
      <c r="AJ116" s="183"/>
      <c r="AK116" s="183"/>
    </row>
    <row r="117" spans="1:37" hidden="1" x14ac:dyDescent="0.25">
      <c r="A117" s="336" t="s">
        <v>448</v>
      </c>
      <c r="B117" s="338"/>
      <c r="C117" s="186"/>
      <c r="D117" s="460"/>
      <c r="E117" s="241" t="s">
        <v>512</v>
      </c>
      <c r="F117" s="242">
        <v>30</v>
      </c>
      <c r="G117" s="461"/>
      <c r="H117" s="183"/>
      <c r="I117" s="183"/>
      <c r="J117" s="183"/>
      <c r="K117" s="183"/>
      <c r="L117" s="183"/>
      <c r="M117" s="183"/>
      <c r="N117" s="183"/>
      <c r="O117" s="183"/>
      <c r="P117" s="183"/>
      <c r="Q117" s="183"/>
      <c r="R117" s="183"/>
      <c r="S117" s="183"/>
      <c r="T117" s="183"/>
      <c r="U117" s="183"/>
      <c r="V117" s="183"/>
      <c r="W117" s="183"/>
      <c r="X117" s="183"/>
      <c r="Y117" s="183"/>
      <c r="Z117" s="183"/>
      <c r="AA117" s="183"/>
      <c r="AB117" s="183"/>
      <c r="AC117" s="183"/>
      <c r="AD117" s="183"/>
      <c r="AE117" s="183"/>
      <c r="AF117" s="183"/>
      <c r="AG117" s="183"/>
      <c r="AH117" s="183"/>
      <c r="AI117" s="183"/>
      <c r="AJ117" s="183"/>
      <c r="AK117" s="183"/>
    </row>
    <row r="118" spans="1:37" s="156" customFormat="1" hidden="1" x14ac:dyDescent="0.25">
      <c r="A118" s="339"/>
      <c r="B118" s="340"/>
      <c r="C118" s="187"/>
      <c r="D118" s="460"/>
      <c r="E118" s="241" t="s">
        <v>513</v>
      </c>
      <c r="F118" s="242">
        <v>30</v>
      </c>
      <c r="G118" s="461"/>
      <c r="H118" s="188"/>
      <c r="I118" s="188"/>
      <c r="J118" s="188"/>
      <c r="K118" s="188"/>
      <c r="L118" s="188"/>
      <c r="M118" s="188"/>
      <c r="N118" s="188"/>
      <c r="O118" s="188"/>
      <c r="P118" s="188"/>
      <c r="Q118" s="188"/>
      <c r="R118" s="188"/>
      <c r="S118" s="188"/>
      <c r="T118" s="188"/>
      <c r="U118" s="188"/>
      <c r="V118" s="188"/>
      <c r="W118" s="188"/>
      <c r="X118" s="188"/>
      <c r="Y118" s="188"/>
      <c r="Z118" s="188"/>
      <c r="AA118" s="188"/>
      <c r="AB118" s="188"/>
      <c r="AC118" s="188"/>
      <c r="AD118" s="188"/>
      <c r="AE118" s="188"/>
      <c r="AF118" s="188"/>
      <c r="AG118" s="188"/>
      <c r="AH118" s="188"/>
      <c r="AI118" s="188"/>
      <c r="AJ118" s="188"/>
      <c r="AK118" s="188"/>
    </row>
    <row r="119" spans="1:37" ht="13.2" hidden="1" x14ac:dyDescent="0.25">
      <c r="A119" s="336" t="s">
        <v>449</v>
      </c>
      <c r="B119" s="341"/>
      <c r="C119" s="183"/>
      <c r="D119" s="183"/>
      <c r="E119" s="183"/>
      <c r="F119" s="183"/>
      <c r="G119" s="183"/>
      <c r="H119" s="183"/>
      <c r="I119" s="183"/>
      <c r="J119" s="183"/>
      <c r="K119" s="183"/>
      <c r="L119" s="183"/>
      <c r="M119" s="183"/>
      <c r="N119" s="183"/>
      <c r="O119" s="183"/>
      <c r="P119" s="183"/>
      <c r="Q119" s="183"/>
      <c r="R119" s="183"/>
      <c r="S119" s="183"/>
      <c r="T119" s="183"/>
      <c r="U119" s="183"/>
      <c r="V119" s="183"/>
      <c r="W119" s="183"/>
      <c r="X119" s="183"/>
      <c r="Y119" s="183"/>
      <c r="Z119" s="183"/>
      <c r="AA119" s="183"/>
      <c r="AB119" s="183"/>
      <c r="AC119" s="183"/>
      <c r="AD119" s="183"/>
      <c r="AE119" s="183"/>
      <c r="AF119" s="183"/>
      <c r="AG119" s="183"/>
      <c r="AH119" s="183"/>
      <c r="AI119" s="183"/>
      <c r="AJ119" s="183"/>
      <c r="AK119" s="183"/>
    </row>
    <row r="120" spans="1:37" ht="13.2" hidden="1" x14ac:dyDescent="0.25">
      <c r="A120" s="336" t="s">
        <v>450</v>
      </c>
      <c r="B120" s="342"/>
      <c r="C120" s="183"/>
      <c r="D120" s="183"/>
      <c r="E120" s="183"/>
      <c r="F120" s="183"/>
      <c r="G120" s="183"/>
      <c r="H120" s="183"/>
      <c r="I120" s="183"/>
      <c r="J120" s="183"/>
      <c r="K120" s="183"/>
      <c r="L120" s="183"/>
      <c r="M120" s="183"/>
      <c r="N120" s="183"/>
      <c r="O120" s="183"/>
      <c r="P120" s="183"/>
      <c r="Q120" s="183"/>
      <c r="R120" s="183"/>
      <c r="S120" s="183"/>
      <c r="T120" s="183"/>
      <c r="U120" s="183"/>
      <c r="V120" s="183"/>
      <c r="W120" s="183"/>
      <c r="X120" s="183"/>
      <c r="Y120" s="183"/>
      <c r="Z120" s="183"/>
      <c r="AA120" s="183"/>
      <c r="AB120" s="183"/>
      <c r="AC120" s="183"/>
      <c r="AD120" s="183"/>
      <c r="AE120" s="183"/>
      <c r="AF120" s="183"/>
      <c r="AG120" s="183"/>
      <c r="AH120" s="183"/>
      <c r="AI120" s="183"/>
      <c r="AJ120" s="183"/>
      <c r="AK120" s="183"/>
    </row>
    <row r="121" spans="1:37" ht="13.2" hidden="1" x14ac:dyDescent="0.25">
      <c r="A121" s="185"/>
      <c r="B121" s="189"/>
      <c r="C121" s="183"/>
      <c r="D121" s="183"/>
      <c r="E121" s="183"/>
      <c r="F121" s="183"/>
      <c r="G121" s="183"/>
      <c r="H121" s="183"/>
      <c r="I121" s="183"/>
      <c r="J121" s="183"/>
      <c r="K121" s="183"/>
      <c r="L121" s="183"/>
      <c r="M121" s="183"/>
      <c r="N121" s="183"/>
      <c r="O121" s="183"/>
      <c r="P121" s="183"/>
      <c r="Q121" s="183"/>
      <c r="R121" s="183"/>
      <c r="S121" s="183"/>
      <c r="T121" s="183"/>
      <c r="U121" s="183"/>
      <c r="V121" s="183"/>
      <c r="W121" s="183"/>
      <c r="X121" s="183"/>
      <c r="Y121" s="183"/>
      <c r="Z121" s="183"/>
      <c r="AA121" s="183"/>
      <c r="AB121" s="183"/>
      <c r="AC121" s="183"/>
      <c r="AD121" s="183"/>
      <c r="AE121" s="183"/>
      <c r="AF121" s="183"/>
      <c r="AG121" s="183"/>
      <c r="AH121" s="183"/>
      <c r="AI121" s="183"/>
      <c r="AJ121" s="183"/>
      <c r="AK121" s="183"/>
    </row>
    <row r="122" spans="1:37" ht="13.2" hidden="1" x14ac:dyDescent="0.25">
      <c r="A122" s="336" t="s">
        <v>451</v>
      </c>
      <c r="B122" s="343"/>
      <c r="C122" s="183"/>
      <c r="D122" s="183"/>
      <c r="E122" s="183"/>
      <c r="F122" s="183"/>
      <c r="G122" s="183"/>
      <c r="H122" s="183"/>
      <c r="I122" s="183"/>
      <c r="J122" s="183"/>
      <c r="K122" s="183"/>
      <c r="L122" s="183"/>
      <c r="M122" s="183"/>
      <c r="N122" s="183"/>
      <c r="O122" s="183"/>
      <c r="P122" s="183"/>
      <c r="Q122" s="183"/>
      <c r="R122" s="183"/>
      <c r="S122" s="183"/>
      <c r="T122" s="183"/>
      <c r="U122" s="183"/>
      <c r="V122" s="183"/>
      <c r="W122" s="183"/>
      <c r="X122" s="183"/>
      <c r="Y122" s="183"/>
      <c r="Z122" s="183"/>
      <c r="AA122" s="183"/>
      <c r="AB122" s="183"/>
      <c r="AC122" s="183"/>
      <c r="AD122" s="183"/>
      <c r="AE122" s="183"/>
      <c r="AF122" s="183"/>
      <c r="AG122" s="183"/>
      <c r="AH122" s="183"/>
      <c r="AI122" s="183"/>
      <c r="AJ122" s="183"/>
      <c r="AK122" s="183"/>
    </row>
    <row r="123" spans="1:37" hidden="1" x14ac:dyDescent="0.25">
      <c r="A123" s="344"/>
      <c r="B123" s="345"/>
      <c r="C123" s="183"/>
      <c r="D123" s="183"/>
      <c r="E123" s="183"/>
      <c r="F123" s="183"/>
      <c r="G123" s="183"/>
      <c r="H123" s="183"/>
      <c r="I123" s="183"/>
      <c r="J123" s="183"/>
      <c r="K123" s="183"/>
      <c r="L123" s="183"/>
      <c r="M123" s="183"/>
      <c r="N123" s="183"/>
      <c r="O123" s="183"/>
      <c r="P123" s="183"/>
      <c r="Q123" s="183"/>
      <c r="R123" s="183"/>
      <c r="S123" s="183"/>
      <c r="T123" s="183"/>
      <c r="U123" s="183"/>
      <c r="V123" s="183"/>
      <c r="W123" s="183"/>
      <c r="X123" s="183"/>
      <c r="Y123" s="183"/>
      <c r="Z123" s="183"/>
      <c r="AA123" s="183"/>
      <c r="AB123" s="183"/>
      <c r="AC123" s="183"/>
      <c r="AD123" s="183"/>
      <c r="AE123" s="183"/>
      <c r="AF123" s="183"/>
      <c r="AG123" s="183"/>
      <c r="AH123" s="183"/>
      <c r="AI123" s="183"/>
      <c r="AJ123" s="183"/>
      <c r="AK123" s="183"/>
    </row>
    <row r="124" spans="1:37" ht="13.2" hidden="1" x14ac:dyDescent="0.25">
      <c r="A124" s="346"/>
      <c r="B124" s="347"/>
      <c r="C124" s="188"/>
      <c r="D124" s="183"/>
      <c r="E124" s="183"/>
      <c r="F124" s="183"/>
      <c r="G124" s="183"/>
      <c r="H124" s="183"/>
      <c r="I124" s="183"/>
      <c r="J124" s="183"/>
      <c r="K124" s="183"/>
      <c r="L124" s="183"/>
      <c r="M124" s="183"/>
      <c r="N124" s="183"/>
      <c r="O124" s="183"/>
      <c r="P124" s="183"/>
      <c r="Q124" s="183"/>
      <c r="R124" s="183"/>
      <c r="S124" s="183"/>
      <c r="T124" s="183"/>
      <c r="U124" s="183"/>
      <c r="V124" s="183"/>
      <c r="W124" s="183"/>
      <c r="X124" s="183"/>
      <c r="Y124" s="183"/>
      <c r="Z124" s="183"/>
      <c r="AA124" s="183"/>
      <c r="AB124" s="183"/>
      <c r="AC124" s="183"/>
      <c r="AD124" s="183"/>
      <c r="AE124" s="183"/>
      <c r="AF124" s="183"/>
      <c r="AG124" s="183"/>
      <c r="AH124" s="183"/>
      <c r="AI124" s="183"/>
      <c r="AJ124" s="183"/>
      <c r="AK124" s="183"/>
    </row>
    <row r="125" spans="1:37" ht="13.2" hidden="1" x14ac:dyDescent="0.25">
      <c r="A125" s="183"/>
      <c r="B125" s="183"/>
      <c r="C125" s="183"/>
      <c r="D125" s="183"/>
      <c r="E125" s="183"/>
      <c r="F125" s="183"/>
      <c r="G125" s="183"/>
      <c r="H125" s="183"/>
      <c r="I125" s="183"/>
      <c r="J125" s="183"/>
      <c r="K125" s="183"/>
      <c r="L125" s="183"/>
      <c r="M125" s="183"/>
      <c r="N125" s="183"/>
      <c r="O125" s="183"/>
      <c r="P125" s="183"/>
      <c r="Q125" s="183"/>
      <c r="R125" s="183"/>
      <c r="S125" s="183"/>
      <c r="T125" s="183"/>
      <c r="U125" s="183"/>
      <c r="V125" s="183"/>
      <c r="W125" s="183"/>
      <c r="X125" s="183"/>
      <c r="Y125" s="183"/>
      <c r="Z125" s="183"/>
      <c r="AA125" s="183"/>
      <c r="AB125" s="183"/>
      <c r="AC125" s="183"/>
      <c r="AD125" s="183"/>
      <c r="AE125" s="183"/>
      <c r="AF125" s="183"/>
      <c r="AG125" s="183"/>
      <c r="AH125" s="183"/>
      <c r="AI125" s="183"/>
      <c r="AJ125" s="183"/>
      <c r="AK125" s="183"/>
    </row>
    <row r="126" spans="1:37" ht="13.2" hidden="1" x14ac:dyDescent="0.25">
      <c r="A126" s="185"/>
      <c r="B126" s="183"/>
      <c r="C126" s="183"/>
      <c r="D126" s="183"/>
      <c r="E126" s="183"/>
      <c r="F126" s="183"/>
      <c r="G126" s="183"/>
      <c r="H126" s="183"/>
      <c r="I126" s="183"/>
      <c r="J126" s="183"/>
      <c r="K126" s="183"/>
      <c r="L126" s="183"/>
      <c r="M126" s="183"/>
      <c r="N126" s="183"/>
      <c r="O126" s="183"/>
      <c r="P126" s="183"/>
      <c r="Q126" s="183"/>
      <c r="R126" s="183"/>
      <c r="S126" s="183"/>
      <c r="T126" s="183"/>
      <c r="U126" s="183"/>
      <c r="V126" s="183"/>
      <c r="W126" s="183"/>
      <c r="X126" s="183"/>
      <c r="Y126" s="183"/>
      <c r="Z126" s="183"/>
      <c r="AA126" s="183"/>
      <c r="AB126" s="183"/>
      <c r="AC126" s="183"/>
      <c r="AD126" s="183"/>
      <c r="AE126" s="183"/>
      <c r="AF126" s="183"/>
      <c r="AG126" s="183"/>
      <c r="AH126" s="183"/>
      <c r="AI126" s="183"/>
      <c r="AJ126" s="183"/>
      <c r="AK126" s="183"/>
    </row>
    <row r="127" spans="1:37" hidden="1" x14ac:dyDescent="0.25">
      <c r="A127" s="336" t="s">
        <v>452</v>
      </c>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188"/>
      <c r="AB127" s="188"/>
      <c r="AC127" s="188"/>
      <c r="AD127" s="188"/>
      <c r="AE127" s="188"/>
      <c r="AF127" s="188"/>
      <c r="AG127" s="188"/>
      <c r="AH127" s="188"/>
      <c r="AI127" s="188"/>
      <c r="AJ127" s="188"/>
      <c r="AK127" s="188"/>
    </row>
    <row r="128" spans="1:37" ht="13.2" hidden="1" x14ac:dyDescent="0.25">
      <c r="A128" s="336"/>
      <c r="B128" s="348">
        <v>2022</v>
      </c>
      <c r="C128" s="348">
        <f t="shared" ref="C128:AG128" si="38">B128+1</f>
        <v>2023</v>
      </c>
      <c r="D128" s="348">
        <f t="shared" si="38"/>
        <v>2024</v>
      </c>
      <c r="E128" s="348">
        <f t="shared" si="38"/>
        <v>2025</v>
      </c>
      <c r="F128" s="348">
        <f t="shared" si="38"/>
        <v>2026</v>
      </c>
      <c r="G128" s="348">
        <f t="shared" si="38"/>
        <v>2027</v>
      </c>
      <c r="H128" s="348">
        <f t="shared" si="38"/>
        <v>2028</v>
      </c>
      <c r="I128" s="348">
        <f t="shared" si="38"/>
        <v>2029</v>
      </c>
      <c r="J128" s="348">
        <f t="shared" si="38"/>
        <v>2030</v>
      </c>
      <c r="K128" s="348">
        <f t="shared" si="38"/>
        <v>2031</v>
      </c>
      <c r="L128" s="348">
        <f t="shared" si="38"/>
        <v>2032</v>
      </c>
      <c r="M128" s="348">
        <f t="shared" si="38"/>
        <v>2033</v>
      </c>
      <c r="N128" s="348">
        <f t="shared" si="38"/>
        <v>2034</v>
      </c>
      <c r="O128" s="348">
        <f t="shared" si="38"/>
        <v>2035</v>
      </c>
      <c r="P128" s="348">
        <f t="shared" si="38"/>
        <v>2036</v>
      </c>
      <c r="Q128" s="348">
        <f t="shared" si="38"/>
        <v>2037</v>
      </c>
      <c r="R128" s="348">
        <f t="shared" si="38"/>
        <v>2038</v>
      </c>
      <c r="S128" s="348">
        <f t="shared" si="38"/>
        <v>2039</v>
      </c>
      <c r="T128" s="348">
        <f t="shared" si="38"/>
        <v>2040</v>
      </c>
      <c r="U128" s="348">
        <f t="shared" si="38"/>
        <v>2041</v>
      </c>
      <c r="V128" s="348">
        <f t="shared" si="38"/>
        <v>2042</v>
      </c>
      <c r="W128" s="348">
        <f t="shared" si="38"/>
        <v>2043</v>
      </c>
      <c r="X128" s="348">
        <f t="shared" si="38"/>
        <v>2044</v>
      </c>
      <c r="Y128" s="348">
        <f t="shared" si="38"/>
        <v>2045</v>
      </c>
      <c r="Z128" s="348">
        <f t="shared" si="38"/>
        <v>2046</v>
      </c>
      <c r="AA128" s="348">
        <f t="shared" si="38"/>
        <v>2047</v>
      </c>
      <c r="AB128" s="348">
        <f t="shared" si="38"/>
        <v>2048</v>
      </c>
      <c r="AC128" s="348">
        <f t="shared" si="38"/>
        <v>2049</v>
      </c>
      <c r="AD128" s="348">
        <f t="shared" si="38"/>
        <v>2050</v>
      </c>
      <c r="AE128" s="348">
        <f t="shared" si="38"/>
        <v>2051</v>
      </c>
      <c r="AF128" s="348">
        <f t="shared" si="38"/>
        <v>2052</v>
      </c>
      <c r="AG128" s="348">
        <f t="shared" si="38"/>
        <v>2053</v>
      </c>
    </row>
    <row r="129" spans="1:37" ht="13.2" hidden="1" x14ac:dyDescent="0.25">
      <c r="A129" s="336" t="s">
        <v>453</v>
      </c>
      <c r="B129" s="350">
        <v>5.1003564654479999E-2</v>
      </c>
      <c r="C129" s="350">
        <v>4.9001762230179997E-2</v>
      </c>
      <c r="D129" s="350">
        <v>4.7000273037249997E-2</v>
      </c>
      <c r="E129" s="350">
        <f t="shared" ref="E129:F129" si="39">D129</f>
        <v>4.7000273037249997E-2</v>
      </c>
      <c r="F129" s="350">
        <f t="shared" si="39"/>
        <v>4.7000273037249997E-2</v>
      </c>
      <c r="G129" s="350">
        <f>F129</f>
        <v>4.7000273037249997E-2</v>
      </c>
      <c r="H129" s="350">
        <f t="shared" ref="H129:AG129" si="40">G129</f>
        <v>4.7000273037249997E-2</v>
      </c>
      <c r="I129" s="350">
        <f t="shared" si="40"/>
        <v>4.7000273037249997E-2</v>
      </c>
      <c r="J129" s="350">
        <f t="shared" si="40"/>
        <v>4.7000273037249997E-2</v>
      </c>
      <c r="K129" s="350">
        <f t="shared" si="40"/>
        <v>4.7000273037249997E-2</v>
      </c>
      <c r="L129" s="350">
        <f t="shared" si="40"/>
        <v>4.7000273037249997E-2</v>
      </c>
      <c r="M129" s="350">
        <f t="shared" si="40"/>
        <v>4.7000273037249997E-2</v>
      </c>
      <c r="N129" s="350">
        <f t="shared" si="40"/>
        <v>4.7000273037249997E-2</v>
      </c>
      <c r="O129" s="350">
        <f t="shared" si="40"/>
        <v>4.7000273037249997E-2</v>
      </c>
      <c r="P129" s="350">
        <f t="shared" si="40"/>
        <v>4.7000273037249997E-2</v>
      </c>
      <c r="Q129" s="350">
        <f t="shared" si="40"/>
        <v>4.7000273037249997E-2</v>
      </c>
      <c r="R129" s="350">
        <f t="shared" si="40"/>
        <v>4.7000273037249997E-2</v>
      </c>
      <c r="S129" s="350">
        <f t="shared" si="40"/>
        <v>4.7000273037249997E-2</v>
      </c>
      <c r="T129" s="350">
        <f t="shared" si="40"/>
        <v>4.7000273037249997E-2</v>
      </c>
      <c r="U129" s="350">
        <f t="shared" si="40"/>
        <v>4.7000273037249997E-2</v>
      </c>
      <c r="V129" s="350">
        <f t="shared" si="40"/>
        <v>4.7000273037249997E-2</v>
      </c>
      <c r="W129" s="350">
        <f t="shared" si="40"/>
        <v>4.7000273037249997E-2</v>
      </c>
      <c r="X129" s="350">
        <f t="shared" si="40"/>
        <v>4.7000273037249997E-2</v>
      </c>
      <c r="Y129" s="350">
        <f t="shared" si="40"/>
        <v>4.7000273037249997E-2</v>
      </c>
      <c r="Z129" s="350">
        <f t="shared" si="40"/>
        <v>4.7000273037249997E-2</v>
      </c>
      <c r="AA129" s="350">
        <f t="shared" si="40"/>
        <v>4.7000273037249997E-2</v>
      </c>
      <c r="AB129" s="350">
        <f t="shared" si="40"/>
        <v>4.7000273037249997E-2</v>
      </c>
      <c r="AC129" s="350">
        <f t="shared" si="40"/>
        <v>4.7000273037249997E-2</v>
      </c>
      <c r="AD129" s="350">
        <f t="shared" si="40"/>
        <v>4.7000273037249997E-2</v>
      </c>
      <c r="AE129" s="350">
        <f t="shared" si="40"/>
        <v>4.7000273037249997E-2</v>
      </c>
      <c r="AF129" s="350">
        <f t="shared" si="40"/>
        <v>4.7000273037249997E-2</v>
      </c>
      <c r="AG129" s="350">
        <f t="shared" si="40"/>
        <v>4.7000273037249997E-2</v>
      </c>
    </row>
    <row r="130" spans="1:37" s="156" customFormat="1" ht="13.8" hidden="1" x14ac:dyDescent="0.25">
      <c r="A130" s="336" t="s">
        <v>454</v>
      </c>
      <c r="B130" s="351">
        <f>B129</f>
        <v>5.1003564654479999E-2</v>
      </c>
      <c r="C130" s="351">
        <f>(1+B130)*(1+C129)-1</f>
        <v>0.10250459143275026</v>
      </c>
      <c r="D130" s="351">
        <f>(1+C130)*(1+D129)-1</f>
        <v>0.1543226082549114</v>
      </c>
      <c r="E130" s="351">
        <f t="shared" ref="E130:AG130" si="41">(1+D130)*(1+E129)-1</f>
        <v>0.20857608601596289</v>
      </c>
      <c r="F130" s="351">
        <f>(1+E130)*(1+F129)-1</f>
        <v>0.26537949204500411</v>
      </c>
      <c r="G130" s="351">
        <f t="shared" si="41"/>
        <v>0.324852673666856</v>
      </c>
      <c r="H130" s="351">
        <f t="shared" si="41"/>
        <v>0.38712111106332903</v>
      </c>
      <c r="I130" s="351">
        <f t="shared" si="41"/>
        <v>0.45231618201903911</v>
      </c>
      <c r="J130" s="351">
        <f t="shared" si="41"/>
        <v>0.52057543911035054</v>
      </c>
      <c r="K130" s="351">
        <f t="shared" si="41"/>
        <v>0.59204289992227332</v>
      </c>
      <c r="L130" s="351">
        <f t="shared" si="41"/>
        <v>0.66686935090563559</v>
      </c>
      <c r="M130" s="351">
        <f t="shared" si="41"/>
        <v>0.74521266551562437</v>
      </c>
      <c r="N130" s="351">
        <f t="shared" si="41"/>
        <v>0.82723813730292561</v>
      </c>
      <c r="O130" s="351">
        <f t="shared" si="41"/>
        <v>0.91311882866023941</v>
      </c>
      <c r="P130" s="351">
        <f t="shared" si="41"/>
        <v>1.0030359359599745</v>
      </c>
      <c r="Q130" s="351">
        <f t="shared" si="41"/>
        <v>1.0971791718535169</v>
      </c>
      <c r="R130" s="351">
        <f t="shared" si="41"/>
        <v>1.1957471655386662</v>
      </c>
      <c r="S130" s="351">
        <f t="shared" si="41"/>
        <v>1.2989478818397515</v>
      </c>
      <c r="T130" s="351">
        <f t="shared" si="41"/>
        <v>1.4069990599846274</v>
      </c>
      <c r="U130" s="351">
        <f t="shared" si="41"/>
        <v>1.5201286730043093</v>
      </c>
      <c r="V130" s="351">
        <f t="shared" si="41"/>
        <v>1.6385754087245146</v>
      </c>
      <c r="W130" s="351">
        <f t="shared" si="41"/>
        <v>1.7625891733639403</v>
      </c>
      <c r="X130" s="351">
        <f t="shared" si="41"/>
        <v>1.8924316188017967</v>
      </c>
      <c r="Y130" s="351">
        <f t="shared" si="41"/>
        <v>2.0283766946270565</v>
      </c>
      <c r="Z130" s="351">
        <f t="shared" si="41"/>
        <v>2.170711226134173</v>
      </c>
      <c r="AA130" s="351">
        <f t="shared" si="41"/>
        <v>2.3197355194847531</v>
      </c>
      <c r="AB130" s="351">
        <f t="shared" si="41"/>
        <v>2.4757639953119939</v>
      </c>
      <c r="AC130" s="351">
        <f t="shared" si="41"/>
        <v>2.639125852104701</v>
      </c>
      <c r="AD130" s="351">
        <f t="shared" si="41"/>
        <v>2.8101657607705373</v>
      </c>
      <c r="AE130" s="351">
        <f t="shared" si="41"/>
        <v>2.9892445918439341</v>
      </c>
      <c r="AF130" s="351">
        <f t="shared" si="41"/>
        <v>3.1767401768729719</v>
      </c>
      <c r="AG130" s="351">
        <f t="shared" si="41"/>
        <v>3.3730481055916535</v>
      </c>
    </row>
    <row r="131" spans="1:37" s="156" customFormat="1" hidden="1" x14ac:dyDescent="0.25">
      <c r="A131" s="190"/>
      <c r="B131" s="352"/>
      <c r="C131" s="353"/>
      <c r="D131" s="353"/>
      <c r="E131" s="353"/>
      <c r="F131" s="353"/>
      <c r="G131" s="353"/>
      <c r="H131" s="353"/>
      <c r="I131" s="353"/>
      <c r="J131" s="353"/>
      <c r="K131" s="353"/>
      <c r="L131" s="353"/>
      <c r="M131" s="353"/>
      <c r="N131" s="353"/>
      <c r="O131" s="353"/>
      <c r="P131" s="353"/>
      <c r="Q131" s="353"/>
      <c r="R131" s="353"/>
      <c r="S131" s="353"/>
      <c r="T131" s="353"/>
      <c r="U131" s="353"/>
      <c r="V131" s="353"/>
      <c r="W131" s="353"/>
      <c r="X131" s="353"/>
      <c r="Y131" s="353"/>
      <c r="Z131" s="353"/>
      <c r="AA131" s="353"/>
      <c r="AB131" s="353"/>
      <c r="AC131" s="353"/>
      <c r="AD131" s="353"/>
      <c r="AE131" s="353"/>
      <c r="AF131" s="353"/>
      <c r="AG131" s="353"/>
    </row>
    <row r="132" spans="1:37" ht="13.2" hidden="1" x14ac:dyDescent="0.25">
      <c r="A132" s="185"/>
      <c r="B132" s="349">
        <v>2022</v>
      </c>
      <c r="C132" s="349">
        <f>B132+1</f>
        <v>2023</v>
      </c>
      <c r="D132" s="349">
        <f t="shared" ref="D132:S133" si="42">C132+1</f>
        <v>2024</v>
      </c>
      <c r="E132" s="349">
        <f t="shared" si="42"/>
        <v>2025</v>
      </c>
      <c r="F132" s="349">
        <f t="shared" si="42"/>
        <v>2026</v>
      </c>
      <c r="G132" s="349">
        <f t="shared" si="42"/>
        <v>2027</v>
      </c>
      <c r="H132" s="349">
        <f t="shared" si="42"/>
        <v>2028</v>
      </c>
      <c r="I132" s="349">
        <f t="shared" si="42"/>
        <v>2029</v>
      </c>
      <c r="J132" s="349">
        <f t="shared" si="42"/>
        <v>2030</v>
      </c>
      <c r="K132" s="349">
        <f t="shared" si="42"/>
        <v>2031</v>
      </c>
      <c r="L132" s="349">
        <f t="shared" si="42"/>
        <v>2032</v>
      </c>
      <c r="M132" s="349">
        <f t="shared" si="42"/>
        <v>2033</v>
      </c>
      <c r="N132" s="349">
        <f t="shared" si="42"/>
        <v>2034</v>
      </c>
      <c r="O132" s="349">
        <f t="shared" si="42"/>
        <v>2035</v>
      </c>
      <c r="P132" s="349">
        <f t="shared" si="42"/>
        <v>2036</v>
      </c>
      <c r="Q132" s="349">
        <f t="shared" si="42"/>
        <v>2037</v>
      </c>
      <c r="R132" s="349">
        <f t="shared" si="42"/>
        <v>2038</v>
      </c>
      <c r="S132" s="349">
        <f t="shared" si="42"/>
        <v>2039</v>
      </c>
      <c r="T132" s="349">
        <f t="shared" ref="T132:AG133" si="43">S132+1</f>
        <v>2040</v>
      </c>
      <c r="U132" s="349">
        <f t="shared" si="43"/>
        <v>2041</v>
      </c>
      <c r="V132" s="349">
        <f t="shared" si="43"/>
        <v>2042</v>
      </c>
      <c r="W132" s="349">
        <f t="shared" si="43"/>
        <v>2043</v>
      </c>
      <c r="X132" s="349">
        <f t="shared" si="43"/>
        <v>2044</v>
      </c>
      <c r="Y132" s="349">
        <f t="shared" si="43"/>
        <v>2045</v>
      </c>
      <c r="Z132" s="349">
        <f t="shared" si="43"/>
        <v>2046</v>
      </c>
      <c r="AA132" s="349">
        <f t="shared" si="43"/>
        <v>2047</v>
      </c>
      <c r="AB132" s="349">
        <f t="shared" si="43"/>
        <v>2048</v>
      </c>
      <c r="AC132" s="349">
        <f t="shared" si="43"/>
        <v>2049</v>
      </c>
      <c r="AD132" s="349">
        <f t="shared" si="43"/>
        <v>2050</v>
      </c>
      <c r="AE132" s="349">
        <f t="shared" si="43"/>
        <v>2051</v>
      </c>
      <c r="AF132" s="349">
        <f t="shared" si="43"/>
        <v>2052</v>
      </c>
      <c r="AG132" s="349">
        <f t="shared" si="43"/>
        <v>2053</v>
      </c>
      <c r="AH132" s="183"/>
      <c r="AI132" s="183"/>
      <c r="AJ132" s="183"/>
      <c r="AK132" s="183"/>
    </row>
    <row r="133" spans="1:37" hidden="1" x14ac:dyDescent="0.25">
      <c r="A133" s="185"/>
      <c r="B133" s="354">
        <v>1</v>
      </c>
      <c r="C133" s="354">
        <f t="shared" ref="C133" si="44">B133+1</f>
        <v>2</v>
      </c>
      <c r="D133" s="354">
        <f t="shared" si="42"/>
        <v>3</v>
      </c>
      <c r="E133" s="354">
        <f>D133+1</f>
        <v>4</v>
      </c>
      <c r="F133" s="354">
        <f t="shared" si="42"/>
        <v>5</v>
      </c>
      <c r="G133" s="354">
        <f t="shared" si="42"/>
        <v>6</v>
      </c>
      <c r="H133" s="354">
        <f t="shared" si="42"/>
        <v>7</v>
      </c>
      <c r="I133" s="354">
        <f t="shared" si="42"/>
        <v>8</v>
      </c>
      <c r="J133" s="354">
        <f t="shared" si="42"/>
        <v>9</v>
      </c>
      <c r="K133" s="354">
        <f t="shared" si="42"/>
        <v>10</v>
      </c>
      <c r="L133" s="354">
        <f t="shared" si="42"/>
        <v>11</v>
      </c>
      <c r="M133" s="354">
        <f t="shared" si="42"/>
        <v>12</v>
      </c>
      <c r="N133" s="354">
        <f t="shared" si="42"/>
        <v>13</v>
      </c>
      <c r="O133" s="354">
        <f t="shared" si="42"/>
        <v>14</v>
      </c>
      <c r="P133" s="354">
        <f t="shared" si="42"/>
        <v>15</v>
      </c>
      <c r="Q133" s="354">
        <f t="shared" si="42"/>
        <v>16</v>
      </c>
      <c r="R133" s="354">
        <f t="shared" si="42"/>
        <v>17</v>
      </c>
      <c r="S133" s="354">
        <f t="shared" si="42"/>
        <v>18</v>
      </c>
      <c r="T133" s="354">
        <f t="shared" si="43"/>
        <v>19</v>
      </c>
      <c r="U133" s="354">
        <f t="shared" si="43"/>
        <v>20</v>
      </c>
      <c r="V133" s="354">
        <f t="shared" si="43"/>
        <v>21</v>
      </c>
      <c r="W133" s="354">
        <f t="shared" si="43"/>
        <v>22</v>
      </c>
      <c r="X133" s="354">
        <f t="shared" si="43"/>
        <v>23</v>
      </c>
      <c r="Y133" s="354">
        <f t="shared" si="43"/>
        <v>24</v>
      </c>
      <c r="Z133" s="354">
        <f t="shared" si="43"/>
        <v>25</v>
      </c>
      <c r="AA133" s="354">
        <f t="shared" si="43"/>
        <v>26</v>
      </c>
      <c r="AB133" s="354">
        <f t="shared" si="43"/>
        <v>27</v>
      </c>
      <c r="AC133" s="354">
        <f t="shared" si="43"/>
        <v>28</v>
      </c>
      <c r="AD133" s="354">
        <f t="shared" si="43"/>
        <v>29</v>
      </c>
      <c r="AE133" s="354">
        <f t="shared" si="43"/>
        <v>30</v>
      </c>
      <c r="AF133" s="354">
        <f t="shared" si="43"/>
        <v>31</v>
      </c>
      <c r="AG133" s="354">
        <f t="shared" si="43"/>
        <v>32</v>
      </c>
      <c r="AH133" s="183"/>
      <c r="AI133" s="183"/>
      <c r="AJ133" s="183"/>
      <c r="AK133" s="183"/>
    </row>
    <row r="134" spans="1:37" ht="13.8" hidden="1" x14ac:dyDescent="0.25">
      <c r="A134" s="185"/>
      <c r="B134" s="355">
        <v>0.5</v>
      </c>
      <c r="C134" s="355">
        <f>AVERAGE(B133:C133)</f>
        <v>1.5</v>
      </c>
      <c r="D134" s="355">
        <f>AVERAGE(C133:D133)</f>
        <v>2.5</v>
      </c>
      <c r="E134" s="355">
        <f>AVERAGE(D133:E133)</f>
        <v>3.5</v>
      </c>
      <c r="F134" s="355">
        <f t="shared" ref="F134:AG134" si="45">AVERAGE(E133:F133)</f>
        <v>4.5</v>
      </c>
      <c r="G134" s="355">
        <f t="shared" si="45"/>
        <v>5.5</v>
      </c>
      <c r="H134" s="355">
        <f t="shared" si="45"/>
        <v>6.5</v>
      </c>
      <c r="I134" s="355">
        <f t="shared" si="45"/>
        <v>7.5</v>
      </c>
      <c r="J134" s="355">
        <f t="shared" si="45"/>
        <v>8.5</v>
      </c>
      <c r="K134" s="355">
        <f t="shared" si="45"/>
        <v>9.5</v>
      </c>
      <c r="L134" s="355">
        <f t="shared" si="45"/>
        <v>10.5</v>
      </c>
      <c r="M134" s="355">
        <f t="shared" si="45"/>
        <v>11.5</v>
      </c>
      <c r="N134" s="355">
        <f t="shared" si="45"/>
        <v>12.5</v>
      </c>
      <c r="O134" s="355">
        <f t="shared" si="45"/>
        <v>13.5</v>
      </c>
      <c r="P134" s="355">
        <f t="shared" si="45"/>
        <v>14.5</v>
      </c>
      <c r="Q134" s="355">
        <f t="shared" si="45"/>
        <v>15.5</v>
      </c>
      <c r="R134" s="355">
        <f t="shared" si="45"/>
        <v>16.5</v>
      </c>
      <c r="S134" s="355">
        <f t="shared" si="45"/>
        <v>17.5</v>
      </c>
      <c r="T134" s="355">
        <f t="shared" si="45"/>
        <v>18.5</v>
      </c>
      <c r="U134" s="355">
        <f t="shared" si="45"/>
        <v>19.5</v>
      </c>
      <c r="V134" s="355">
        <f t="shared" si="45"/>
        <v>20.5</v>
      </c>
      <c r="W134" s="355">
        <f t="shared" si="45"/>
        <v>21.5</v>
      </c>
      <c r="X134" s="355">
        <f t="shared" si="45"/>
        <v>22.5</v>
      </c>
      <c r="Y134" s="355">
        <f t="shared" si="45"/>
        <v>23.5</v>
      </c>
      <c r="Z134" s="355">
        <f t="shared" si="45"/>
        <v>24.5</v>
      </c>
      <c r="AA134" s="355">
        <f t="shared" si="45"/>
        <v>25.5</v>
      </c>
      <c r="AB134" s="355">
        <f t="shared" si="45"/>
        <v>26.5</v>
      </c>
      <c r="AC134" s="355">
        <f t="shared" si="45"/>
        <v>27.5</v>
      </c>
      <c r="AD134" s="355">
        <f t="shared" si="45"/>
        <v>28.5</v>
      </c>
      <c r="AE134" s="355">
        <f t="shared" si="45"/>
        <v>29.5</v>
      </c>
      <c r="AF134" s="355">
        <f t="shared" si="45"/>
        <v>30.5</v>
      </c>
      <c r="AG134" s="355">
        <f t="shared" si="45"/>
        <v>31.5</v>
      </c>
      <c r="AH134" s="183"/>
      <c r="AI134" s="183"/>
      <c r="AJ134" s="183"/>
      <c r="AK134" s="183"/>
    </row>
    <row r="135" spans="1:37" ht="13.2" x14ac:dyDescent="0.25">
      <c r="A135" s="185"/>
      <c r="B135" s="183"/>
      <c r="C135" s="183"/>
      <c r="D135" s="183"/>
      <c r="E135" s="183"/>
      <c r="F135" s="183"/>
      <c r="G135" s="183"/>
      <c r="H135" s="183"/>
      <c r="I135" s="183"/>
      <c r="J135" s="183"/>
      <c r="K135" s="183"/>
      <c r="L135" s="183"/>
      <c r="M135" s="183"/>
      <c r="N135" s="183"/>
      <c r="O135" s="183"/>
      <c r="P135" s="183"/>
      <c r="Q135" s="183"/>
      <c r="R135" s="183"/>
      <c r="S135" s="183"/>
      <c r="T135" s="183"/>
      <c r="U135" s="183"/>
      <c r="V135" s="183"/>
      <c r="W135" s="183"/>
      <c r="X135" s="183"/>
      <c r="Y135" s="183"/>
      <c r="Z135" s="183"/>
      <c r="AA135" s="183"/>
      <c r="AB135" s="183"/>
      <c r="AC135" s="183"/>
      <c r="AD135" s="183"/>
      <c r="AE135" s="183"/>
      <c r="AF135" s="183"/>
      <c r="AG135" s="183"/>
      <c r="AH135" s="183"/>
      <c r="AI135" s="183"/>
      <c r="AJ135" s="183"/>
      <c r="AK135" s="183"/>
    </row>
    <row r="136" spans="1:37" ht="13.2" x14ac:dyDescent="0.25">
      <c r="A136" s="185"/>
      <c r="B136" s="183"/>
      <c r="C136" s="183"/>
      <c r="D136" s="183"/>
      <c r="E136" s="183"/>
      <c r="F136" s="183"/>
      <c r="G136" s="183"/>
      <c r="H136" s="183"/>
      <c r="I136" s="183"/>
      <c r="J136" s="183"/>
      <c r="K136" s="183"/>
      <c r="L136" s="183"/>
      <c r="M136" s="183"/>
      <c r="N136" s="183"/>
      <c r="O136" s="183"/>
      <c r="P136" s="183"/>
      <c r="Q136" s="183"/>
      <c r="R136" s="183"/>
      <c r="S136" s="183"/>
      <c r="T136" s="183"/>
      <c r="U136" s="183"/>
      <c r="V136" s="183"/>
      <c r="W136" s="183"/>
      <c r="X136" s="183"/>
      <c r="Y136" s="183"/>
      <c r="Z136" s="183"/>
      <c r="AA136" s="183"/>
      <c r="AB136" s="183"/>
      <c r="AC136" s="183"/>
      <c r="AD136" s="183"/>
      <c r="AE136" s="183"/>
      <c r="AF136" s="183"/>
      <c r="AG136" s="183"/>
      <c r="AH136" s="183"/>
      <c r="AI136" s="183"/>
      <c r="AJ136" s="183"/>
      <c r="AK136" s="183"/>
    </row>
    <row r="137" spans="1:37" ht="13.2" x14ac:dyDescent="0.25">
      <c r="A137" s="185"/>
      <c r="B137" s="183"/>
      <c r="C137" s="183"/>
      <c r="D137" s="183"/>
      <c r="E137" s="183"/>
      <c r="F137" s="183"/>
      <c r="G137" s="183"/>
      <c r="H137" s="183"/>
      <c r="I137" s="183"/>
      <c r="J137" s="183"/>
      <c r="K137" s="183"/>
      <c r="L137" s="183"/>
      <c r="M137" s="183"/>
      <c r="N137" s="183"/>
      <c r="O137" s="183"/>
      <c r="P137" s="183"/>
      <c r="Q137" s="183"/>
      <c r="R137" s="183"/>
      <c r="S137" s="183"/>
      <c r="T137" s="183"/>
      <c r="U137" s="183"/>
      <c r="V137" s="183"/>
      <c r="W137" s="183"/>
      <c r="X137" s="183"/>
      <c r="Y137" s="183"/>
      <c r="Z137" s="183"/>
      <c r="AA137" s="183"/>
      <c r="AB137" s="183"/>
      <c r="AC137" s="183"/>
      <c r="AD137" s="183"/>
      <c r="AE137" s="183"/>
      <c r="AF137" s="183"/>
      <c r="AG137" s="183"/>
      <c r="AH137" s="183"/>
      <c r="AI137" s="183"/>
      <c r="AJ137" s="183"/>
      <c r="AK137" s="183"/>
    </row>
    <row r="138" spans="1:37" ht="13.2" x14ac:dyDescent="0.25">
      <c r="A138" s="185"/>
      <c r="B138" s="183"/>
      <c r="C138" s="183"/>
      <c r="D138" s="183"/>
      <c r="E138" s="183"/>
      <c r="F138" s="183"/>
      <c r="G138" s="183"/>
      <c r="H138" s="183"/>
      <c r="I138" s="183"/>
      <c r="J138" s="183"/>
      <c r="K138" s="183"/>
      <c r="L138" s="183"/>
      <c r="M138" s="183"/>
      <c r="N138" s="183"/>
      <c r="O138" s="183"/>
      <c r="P138" s="183"/>
      <c r="Q138" s="183"/>
      <c r="R138" s="183"/>
      <c r="S138" s="183"/>
      <c r="T138" s="183"/>
      <c r="U138" s="183"/>
      <c r="V138" s="183"/>
      <c r="W138" s="183"/>
      <c r="X138" s="183"/>
      <c r="Y138" s="183"/>
      <c r="Z138" s="183"/>
      <c r="AA138" s="183"/>
      <c r="AB138" s="183"/>
      <c r="AC138" s="183"/>
      <c r="AD138" s="183"/>
      <c r="AE138" s="183"/>
      <c r="AF138" s="183"/>
      <c r="AG138" s="183"/>
      <c r="AH138" s="183"/>
      <c r="AI138" s="183"/>
      <c r="AJ138" s="183"/>
      <c r="AK138" s="183"/>
    </row>
    <row r="139" spans="1:37" ht="13.2" x14ac:dyDescent="0.25">
      <c r="A139" s="185"/>
      <c r="B139" s="183"/>
      <c r="C139" s="183"/>
      <c r="D139" s="183"/>
      <c r="E139" s="183"/>
      <c r="F139" s="183"/>
      <c r="G139" s="183"/>
      <c r="H139" s="183"/>
      <c r="I139" s="183"/>
      <c r="J139" s="183"/>
      <c r="K139" s="183"/>
      <c r="L139" s="183"/>
      <c r="M139" s="183"/>
      <c r="N139" s="183"/>
      <c r="O139" s="183"/>
      <c r="P139" s="183"/>
      <c r="Q139" s="183"/>
      <c r="R139" s="183"/>
      <c r="S139" s="183"/>
      <c r="T139" s="183"/>
      <c r="U139" s="183"/>
      <c r="V139" s="183"/>
      <c r="W139" s="183"/>
      <c r="X139" s="183"/>
      <c r="Y139" s="183"/>
      <c r="Z139" s="183"/>
      <c r="AA139" s="183"/>
      <c r="AB139" s="183"/>
      <c r="AC139" s="183"/>
      <c r="AD139" s="183"/>
      <c r="AE139" s="183"/>
      <c r="AF139" s="183"/>
      <c r="AG139" s="183"/>
      <c r="AH139" s="183"/>
      <c r="AI139" s="183"/>
      <c r="AJ139" s="183"/>
      <c r="AK139" s="183"/>
    </row>
    <row r="140" spans="1:37" ht="13.2" x14ac:dyDescent="0.25">
      <c r="A140" s="185"/>
      <c r="B140" s="183"/>
      <c r="C140" s="183"/>
      <c r="D140" s="183"/>
      <c r="E140" s="183"/>
      <c r="F140" s="183"/>
      <c r="G140" s="183"/>
      <c r="H140" s="183"/>
      <c r="I140" s="183"/>
      <c r="J140" s="183"/>
      <c r="K140" s="183"/>
      <c r="L140" s="183"/>
      <c r="M140" s="183"/>
      <c r="N140" s="183"/>
      <c r="O140" s="183"/>
      <c r="P140" s="183"/>
      <c r="Q140" s="183"/>
      <c r="R140" s="183"/>
      <c r="S140" s="183"/>
      <c r="T140" s="183"/>
      <c r="U140" s="183"/>
      <c r="V140" s="183"/>
      <c r="W140" s="183"/>
      <c r="X140" s="183"/>
      <c r="Y140" s="183"/>
      <c r="Z140" s="183"/>
      <c r="AA140" s="183"/>
      <c r="AB140" s="183"/>
      <c r="AC140" s="183"/>
      <c r="AD140" s="183"/>
      <c r="AE140" s="183"/>
      <c r="AF140" s="183"/>
      <c r="AG140" s="183"/>
      <c r="AH140" s="183"/>
      <c r="AI140" s="183"/>
      <c r="AJ140" s="183"/>
      <c r="AK140" s="183"/>
    </row>
    <row r="141" spans="1:37" ht="13.2" x14ac:dyDescent="0.25">
      <c r="A141" s="185"/>
      <c r="B141" s="183"/>
      <c r="C141" s="183"/>
      <c r="D141" s="183"/>
      <c r="E141" s="183"/>
      <c r="F141" s="183"/>
      <c r="G141" s="183"/>
      <c r="H141" s="183"/>
      <c r="I141" s="183"/>
      <c r="J141" s="183"/>
      <c r="K141" s="183"/>
      <c r="L141" s="183"/>
      <c r="M141" s="183"/>
      <c r="N141" s="183"/>
      <c r="O141" s="183"/>
      <c r="P141" s="183"/>
      <c r="Q141" s="183"/>
      <c r="R141" s="183"/>
      <c r="S141" s="183"/>
      <c r="T141" s="183"/>
      <c r="U141" s="183"/>
      <c r="V141" s="183"/>
      <c r="W141" s="183"/>
      <c r="X141" s="183"/>
      <c r="Y141" s="183"/>
      <c r="Z141" s="183"/>
      <c r="AA141" s="183"/>
      <c r="AB141" s="183"/>
      <c r="AC141" s="183"/>
      <c r="AD141" s="183"/>
      <c r="AE141" s="183"/>
      <c r="AF141" s="183"/>
      <c r="AG141" s="183"/>
      <c r="AH141" s="183"/>
      <c r="AI141" s="183"/>
      <c r="AJ141" s="183"/>
      <c r="AK141" s="183"/>
    </row>
    <row r="142" spans="1:37" ht="13.2" x14ac:dyDescent="0.25">
      <c r="A142" s="185"/>
      <c r="B142" s="183"/>
      <c r="C142" s="183"/>
      <c r="D142" s="183"/>
      <c r="E142" s="183"/>
      <c r="F142" s="183"/>
      <c r="G142" s="183"/>
      <c r="H142" s="183"/>
      <c r="I142" s="183"/>
      <c r="J142" s="183"/>
      <c r="K142" s="183"/>
      <c r="L142" s="183"/>
      <c r="M142" s="183"/>
      <c r="N142" s="183"/>
      <c r="O142" s="183"/>
      <c r="P142" s="183"/>
      <c r="Q142" s="183"/>
      <c r="R142" s="183"/>
      <c r="S142" s="183"/>
      <c r="T142" s="183"/>
      <c r="U142" s="183"/>
      <c r="V142" s="183"/>
      <c r="W142" s="183"/>
      <c r="X142" s="183"/>
      <c r="Y142" s="183"/>
      <c r="Z142" s="183"/>
      <c r="AA142" s="183"/>
      <c r="AB142" s="183"/>
      <c r="AC142" s="183"/>
      <c r="AD142" s="183"/>
      <c r="AE142" s="183"/>
      <c r="AF142" s="183"/>
      <c r="AG142" s="183"/>
      <c r="AH142" s="183"/>
      <c r="AI142" s="183"/>
      <c r="AJ142" s="183"/>
      <c r="AK142" s="183"/>
    </row>
    <row r="143" spans="1:37" ht="13.2" x14ac:dyDescent="0.25">
      <c r="A143" s="185"/>
      <c r="B143" s="183"/>
      <c r="C143" s="183"/>
      <c r="D143" s="183"/>
      <c r="E143" s="183"/>
      <c r="F143" s="183"/>
      <c r="G143" s="183"/>
      <c r="H143" s="183"/>
      <c r="I143" s="183"/>
      <c r="J143" s="183"/>
      <c r="K143" s="183"/>
      <c r="L143" s="183"/>
      <c r="M143" s="183"/>
      <c r="N143" s="183"/>
      <c r="O143" s="183"/>
      <c r="P143" s="183"/>
      <c r="Q143" s="183"/>
      <c r="R143" s="183"/>
      <c r="S143" s="183"/>
      <c r="T143" s="183"/>
      <c r="U143" s="183"/>
      <c r="V143" s="183"/>
      <c r="W143" s="183"/>
      <c r="X143" s="183"/>
      <c r="Y143" s="183"/>
      <c r="Z143" s="183"/>
      <c r="AA143" s="183"/>
      <c r="AB143" s="183"/>
      <c r="AC143" s="183"/>
      <c r="AD143" s="183"/>
      <c r="AE143" s="183"/>
      <c r="AF143" s="183"/>
      <c r="AG143" s="183"/>
      <c r="AH143" s="183"/>
      <c r="AI143" s="183"/>
      <c r="AJ143" s="183"/>
      <c r="AK143" s="183"/>
    </row>
    <row r="144" spans="1:37" ht="13.2" x14ac:dyDescent="0.25">
      <c r="A144" s="185"/>
      <c r="B144" s="183"/>
      <c r="C144" s="183"/>
      <c r="D144" s="183"/>
      <c r="E144" s="183"/>
      <c r="F144" s="183"/>
      <c r="G144" s="183"/>
      <c r="H144" s="183"/>
      <c r="I144" s="183"/>
      <c r="J144" s="183"/>
      <c r="K144" s="183"/>
      <c r="L144" s="183"/>
      <c r="M144" s="183"/>
      <c r="N144" s="183"/>
      <c r="O144" s="183"/>
      <c r="P144" s="183"/>
      <c r="Q144" s="183"/>
      <c r="R144" s="183"/>
      <c r="S144" s="183"/>
      <c r="T144" s="183"/>
      <c r="U144" s="183"/>
      <c r="V144" s="183"/>
      <c r="W144" s="183"/>
      <c r="X144" s="183"/>
      <c r="Y144" s="183"/>
      <c r="Z144" s="183"/>
      <c r="AA144" s="183"/>
      <c r="AB144" s="183"/>
      <c r="AC144" s="183"/>
      <c r="AD144" s="183"/>
      <c r="AE144" s="183"/>
      <c r="AF144" s="183"/>
      <c r="AG144" s="183"/>
      <c r="AH144" s="183"/>
      <c r="AI144" s="183"/>
      <c r="AJ144" s="183"/>
      <c r="AK144" s="183"/>
    </row>
    <row r="145" spans="1:37" ht="13.2" x14ac:dyDescent="0.25">
      <c r="A145" s="185"/>
      <c r="B145" s="183"/>
      <c r="C145" s="183"/>
      <c r="D145" s="183"/>
      <c r="E145" s="183"/>
      <c r="F145" s="183"/>
      <c r="G145" s="183"/>
      <c r="H145" s="183"/>
      <c r="I145" s="183"/>
      <c r="J145" s="183"/>
      <c r="K145" s="183"/>
      <c r="L145" s="183"/>
      <c r="M145" s="183"/>
      <c r="N145" s="183"/>
      <c r="O145" s="183"/>
      <c r="P145" s="183"/>
      <c r="Q145" s="183"/>
      <c r="R145" s="183"/>
      <c r="S145" s="183"/>
      <c r="T145" s="183"/>
      <c r="U145" s="183"/>
      <c r="V145" s="183"/>
      <c r="W145" s="183"/>
      <c r="X145" s="183"/>
      <c r="Y145" s="183"/>
      <c r="Z145" s="183"/>
      <c r="AA145" s="183"/>
      <c r="AB145" s="183"/>
      <c r="AC145" s="183"/>
      <c r="AD145" s="183"/>
      <c r="AE145" s="183"/>
      <c r="AF145" s="183"/>
      <c r="AG145" s="183"/>
      <c r="AH145" s="183"/>
      <c r="AI145" s="183"/>
      <c r="AJ145" s="183"/>
      <c r="AK145" s="183"/>
    </row>
    <row r="146" spans="1:37" ht="13.2" x14ac:dyDescent="0.25">
      <c r="A146" s="185"/>
      <c r="B146" s="183"/>
      <c r="C146" s="183"/>
      <c r="D146" s="183"/>
      <c r="E146" s="183"/>
      <c r="F146" s="183"/>
      <c r="G146" s="183"/>
      <c r="H146" s="183"/>
      <c r="I146" s="183"/>
      <c r="J146" s="183"/>
      <c r="K146" s="183"/>
      <c r="L146" s="183"/>
      <c r="M146" s="183"/>
      <c r="N146" s="183"/>
      <c r="O146" s="183"/>
      <c r="P146" s="183"/>
      <c r="Q146" s="183"/>
      <c r="R146" s="183"/>
      <c r="S146" s="183"/>
      <c r="T146" s="183"/>
      <c r="U146" s="183"/>
      <c r="V146" s="183"/>
      <c r="W146" s="183"/>
      <c r="X146" s="183"/>
      <c r="Y146" s="183"/>
      <c r="Z146" s="183"/>
      <c r="AA146" s="183"/>
      <c r="AB146" s="183"/>
      <c r="AC146" s="183"/>
      <c r="AD146" s="183"/>
      <c r="AE146" s="183"/>
      <c r="AF146" s="183"/>
      <c r="AG146" s="183"/>
      <c r="AH146" s="183"/>
      <c r="AI146" s="183"/>
      <c r="AJ146" s="183"/>
      <c r="AK146" s="183"/>
    </row>
    <row r="147" spans="1:37" ht="13.2" x14ac:dyDescent="0.25">
      <c r="A147" s="185"/>
      <c r="B147" s="183"/>
      <c r="C147" s="183"/>
      <c r="D147" s="183"/>
      <c r="E147" s="183"/>
      <c r="F147" s="183"/>
      <c r="G147" s="183"/>
      <c r="H147" s="183"/>
      <c r="I147" s="183"/>
      <c r="J147" s="183"/>
      <c r="K147" s="183"/>
      <c r="L147" s="183"/>
      <c r="M147" s="183"/>
      <c r="N147" s="183"/>
      <c r="O147" s="183"/>
      <c r="P147" s="183"/>
      <c r="Q147" s="183"/>
      <c r="R147" s="183"/>
      <c r="S147" s="183"/>
      <c r="T147" s="183"/>
      <c r="U147" s="183"/>
      <c r="V147" s="183"/>
      <c r="W147" s="183"/>
      <c r="X147" s="183"/>
      <c r="Y147" s="183"/>
      <c r="Z147" s="183"/>
      <c r="AA147" s="183"/>
      <c r="AB147" s="183"/>
      <c r="AC147" s="183"/>
      <c r="AD147" s="183"/>
      <c r="AE147" s="183"/>
      <c r="AF147" s="183"/>
      <c r="AG147" s="183"/>
      <c r="AH147" s="183"/>
      <c r="AI147" s="183"/>
      <c r="AJ147" s="183"/>
      <c r="AK147" s="183"/>
    </row>
    <row r="148" spans="1:37" ht="13.2" x14ac:dyDescent="0.25">
      <c r="A148" s="185"/>
      <c r="B148" s="183"/>
      <c r="C148" s="183"/>
      <c r="D148" s="183"/>
      <c r="E148" s="183"/>
      <c r="F148" s="183"/>
      <c r="G148" s="183"/>
      <c r="H148" s="183"/>
      <c r="I148" s="183"/>
      <c r="J148" s="183"/>
      <c r="K148" s="183"/>
      <c r="L148" s="183"/>
      <c r="M148" s="183"/>
      <c r="N148" s="183"/>
      <c r="O148" s="183"/>
      <c r="P148" s="183"/>
      <c r="Q148" s="183"/>
      <c r="R148" s="183"/>
      <c r="S148" s="183"/>
      <c r="T148" s="183"/>
      <c r="U148" s="183"/>
      <c r="V148" s="183"/>
      <c r="W148" s="183"/>
      <c r="X148" s="183"/>
      <c r="Y148" s="183"/>
      <c r="Z148" s="183"/>
      <c r="AA148" s="183"/>
      <c r="AB148" s="183"/>
      <c r="AC148" s="183"/>
      <c r="AD148" s="183"/>
      <c r="AE148" s="183"/>
      <c r="AF148" s="183"/>
      <c r="AG148" s="183"/>
      <c r="AH148" s="183"/>
      <c r="AI148" s="183"/>
      <c r="AJ148" s="183"/>
      <c r="AK148" s="183"/>
    </row>
    <row r="149" spans="1:37" ht="13.2" x14ac:dyDescent="0.25">
      <c r="A149" s="184"/>
      <c r="B149" s="182"/>
      <c r="C149" s="182"/>
      <c r="D149" s="182"/>
      <c r="E149" s="182"/>
      <c r="F149" s="182"/>
      <c r="G149" s="182"/>
      <c r="H149" s="182"/>
      <c r="I149" s="182"/>
      <c r="J149" s="182"/>
      <c r="K149" s="182"/>
      <c r="L149" s="182"/>
      <c r="M149" s="182"/>
      <c r="N149" s="182"/>
      <c r="O149" s="182"/>
      <c r="P149" s="182"/>
      <c r="Q149" s="182"/>
      <c r="R149" s="182"/>
      <c r="S149" s="182"/>
      <c r="T149" s="182"/>
      <c r="U149" s="182"/>
      <c r="V149" s="182"/>
      <c r="W149" s="182"/>
      <c r="X149" s="182"/>
      <c r="Y149" s="182"/>
      <c r="Z149" s="182"/>
      <c r="AA149" s="182"/>
      <c r="AB149" s="182"/>
      <c r="AC149" s="182"/>
      <c r="AD149" s="182"/>
      <c r="AE149" s="182"/>
      <c r="AF149" s="182"/>
      <c r="AG149" s="182"/>
      <c r="AH149" s="182"/>
      <c r="AI149" s="182"/>
      <c r="AJ149" s="182"/>
      <c r="AK149" s="182"/>
    </row>
    <row r="150" spans="1:37" ht="13.2" x14ac:dyDescent="0.25">
      <c r="A150" s="184"/>
      <c r="B150" s="182"/>
      <c r="C150" s="182"/>
      <c r="D150" s="182"/>
      <c r="E150" s="182"/>
      <c r="F150" s="182"/>
      <c r="G150" s="182"/>
      <c r="H150" s="182"/>
      <c r="I150" s="182"/>
      <c r="J150" s="182"/>
      <c r="K150" s="182"/>
      <c r="L150" s="182"/>
      <c r="M150" s="182"/>
      <c r="N150" s="182"/>
      <c r="O150" s="182"/>
      <c r="P150" s="182"/>
      <c r="Q150" s="182"/>
      <c r="R150" s="182"/>
      <c r="S150" s="182"/>
      <c r="T150" s="182"/>
      <c r="U150" s="182"/>
      <c r="V150" s="182"/>
      <c r="W150" s="182"/>
      <c r="X150" s="182"/>
      <c r="Y150" s="182"/>
      <c r="Z150" s="182"/>
      <c r="AA150" s="182"/>
      <c r="AB150" s="182"/>
      <c r="AC150" s="182"/>
      <c r="AD150" s="182"/>
      <c r="AE150" s="182"/>
      <c r="AF150" s="182"/>
      <c r="AG150" s="182"/>
      <c r="AH150" s="182"/>
      <c r="AI150" s="182"/>
      <c r="AJ150" s="182"/>
      <c r="AK150" s="182"/>
    </row>
    <row r="151" spans="1:37" ht="13.2" x14ac:dyDescent="0.25">
      <c r="A151" s="184"/>
      <c r="B151" s="182"/>
      <c r="C151" s="182"/>
      <c r="D151" s="182"/>
      <c r="E151" s="182"/>
      <c r="F151" s="182"/>
      <c r="G151" s="182"/>
      <c r="H151" s="182"/>
      <c r="I151" s="182"/>
      <c r="J151" s="182"/>
      <c r="K151" s="182"/>
      <c r="L151" s="182"/>
      <c r="M151" s="182"/>
      <c r="N151" s="182"/>
      <c r="O151" s="182"/>
      <c r="P151" s="182"/>
      <c r="Q151" s="182"/>
      <c r="R151" s="182"/>
      <c r="S151" s="182"/>
      <c r="T151" s="182"/>
      <c r="U151" s="182"/>
      <c r="V151" s="182"/>
      <c r="W151" s="182"/>
      <c r="X151" s="182"/>
      <c r="Y151" s="182"/>
      <c r="Z151" s="182"/>
      <c r="AA151" s="182"/>
      <c r="AB151" s="182"/>
      <c r="AC151" s="182"/>
      <c r="AD151" s="182"/>
      <c r="AE151" s="182"/>
      <c r="AF151" s="182"/>
      <c r="AG151" s="182"/>
      <c r="AH151" s="182"/>
      <c r="AI151" s="182"/>
      <c r="AJ151" s="182"/>
      <c r="AK151" s="182"/>
    </row>
    <row r="152" spans="1:37" ht="13.2" x14ac:dyDescent="0.25">
      <c r="A152" s="184"/>
      <c r="B152" s="182"/>
      <c r="C152" s="182"/>
      <c r="D152" s="182"/>
      <c r="E152" s="182"/>
      <c r="F152" s="182"/>
      <c r="G152" s="182"/>
      <c r="H152" s="182"/>
      <c r="I152" s="182"/>
      <c r="J152" s="182"/>
      <c r="K152" s="182"/>
      <c r="L152" s="182"/>
      <c r="M152" s="182"/>
      <c r="N152" s="182"/>
      <c r="O152" s="182"/>
      <c r="P152" s="182"/>
      <c r="Q152" s="182"/>
      <c r="R152" s="182"/>
      <c r="S152" s="182"/>
      <c r="T152" s="182"/>
      <c r="U152" s="182"/>
      <c r="V152" s="182"/>
      <c r="W152" s="182"/>
      <c r="X152" s="182"/>
      <c r="Y152" s="182"/>
      <c r="Z152" s="182"/>
      <c r="AA152" s="182"/>
      <c r="AB152" s="182"/>
      <c r="AC152" s="182"/>
      <c r="AD152" s="182"/>
      <c r="AE152" s="182"/>
      <c r="AF152" s="182"/>
      <c r="AG152" s="182"/>
      <c r="AH152" s="182"/>
      <c r="AI152" s="182"/>
      <c r="AJ152" s="182"/>
      <c r="AK152" s="182"/>
    </row>
    <row r="153" spans="1:37" ht="13.2" x14ac:dyDescent="0.25">
      <c r="A153" s="184"/>
      <c r="B153" s="182"/>
      <c r="C153" s="182"/>
      <c r="D153" s="182"/>
      <c r="E153" s="182"/>
      <c r="F153" s="182"/>
      <c r="G153" s="182"/>
      <c r="H153" s="182"/>
      <c r="I153" s="182"/>
      <c r="J153" s="182"/>
      <c r="K153" s="182"/>
      <c r="L153" s="182"/>
      <c r="M153" s="182"/>
      <c r="N153" s="182"/>
      <c r="O153" s="182"/>
      <c r="P153" s="182"/>
      <c r="Q153" s="182"/>
      <c r="R153" s="182"/>
      <c r="S153" s="182"/>
      <c r="T153" s="182"/>
      <c r="U153" s="182"/>
      <c r="V153" s="182"/>
      <c r="W153" s="182"/>
      <c r="X153" s="182"/>
      <c r="Y153" s="182"/>
      <c r="Z153" s="182"/>
      <c r="AA153" s="182"/>
      <c r="AB153" s="182"/>
      <c r="AC153" s="182"/>
      <c r="AD153" s="182"/>
      <c r="AE153" s="182"/>
      <c r="AF153" s="182"/>
      <c r="AG153" s="182"/>
      <c r="AH153" s="182"/>
      <c r="AI153" s="182"/>
      <c r="AJ153" s="182"/>
      <c r="AK153" s="182"/>
    </row>
    <row r="154" spans="1:37" ht="13.2" x14ac:dyDescent="0.25">
      <c r="A154" s="184"/>
      <c r="B154" s="182"/>
      <c r="C154" s="182"/>
      <c r="D154" s="182"/>
      <c r="E154" s="182"/>
      <c r="F154" s="182"/>
      <c r="G154" s="182"/>
      <c r="H154" s="182"/>
      <c r="I154" s="182"/>
      <c r="J154" s="182"/>
      <c r="K154" s="182"/>
      <c r="L154" s="182"/>
      <c r="M154" s="182"/>
      <c r="N154" s="182"/>
      <c r="O154" s="182"/>
      <c r="P154" s="182"/>
      <c r="Q154" s="182"/>
      <c r="R154" s="182"/>
      <c r="S154" s="182"/>
      <c r="T154" s="182"/>
      <c r="U154" s="182"/>
      <c r="V154" s="182"/>
      <c r="W154" s="182"/>
      <c r="X154" s="182"/>
      <c r="Y154" s="182"/>
      <c r="Z154" s="182"/>
      <c r="AA154" s="182"/>
      <c r="AB154" s="182"/>
      <c r="AC154" s="182"/>
      <c r="AD154" s="182"/>
      <c r="AE154" s="182"/>
      <c r="AF154" s="182"/>
      <c r="AG154" s="182"/>
      <c r="AH154" s="182"/>
      <c r="AI154" s="182"/>
      <c r="AJ154" s="182"/>
      <c r="AK154" s="182"/>
    </row>
    <row r="155" spans="1:37" ht="13.2" x14ac:dyDescent="0.25">
      <c r="A155" s="184"/>
      <c r="B155" s="182"/>
      <c r="C155" s="182"/>
      <c r="D155" s="182"/>
      <c r="E155" s="182"/>
      <c r="F155" s="182"/>
      <c r="G155" s="182"/>
      <c r="H155" s="182"/>
      <c r="I155" s="182"/>
      <c r="J155" s="182"/>
      <c r="K155" s="182"/>
      <c r="L155" s="182"/>
      <c r="M155" s="182"/>
      <c r="N155" s="182"/>
      <c r="O155" s="182"/>
      <c r="P155" s="182"/>
      <c r="Q155" s="182"/>
      <c r="R155" s="182"/>
      <c r="S155" s="182"/>
      <c r="T155" s="182"/>
      <c r="U155" s="182"/>
      <c r="V155" s="182"/>
      <c r="W155" s="182"/>
      <c r="X155" s="182"/>
      <c r="Y155" s="182"/>
      <c r="Z155" s="182"/>
      <c r="AA155" s="182"/>
      <c r="AB155" s="182"/>
      <c r="AC155" s="182"/>
      <c r="AD155" s="182"/>
      <c r="AE155" s="182"/>
      <c r="AF155" s="182"/>
      <c r="AG155" s="182"/>
      <c r="AH155" s="182"/>
      <c r="AI155" s="182"/>
      <c r="AJ155" s="182"/>
      <c r="AK155" s="182"/>
    </row>
    <row r="156" spans="1:37" ht="13.2" x14ac:dyDescent="0.25">
      <c r="A156" s="184"/>
      <c r="B156" s="182"/>
      <c r="C156" s="182"/>
      <c r="D156" s="182"/>
      <c r="E156" s="182"/>
      <c r="F156" s="182"/>
      <c r="G156" s="182"/>
      <c r="H156" s="182"/>
      <c r="I156" s="182"/>
      <c r="J156" s="182"/>
      <c r="K156" s="182"/>
      <c r="L156" s="182"/>
      <c r="M156" s="182"/>
      <c r="N156" s="182"/>
      <c r="O156" s="182"/>
      <c r="P156" s="182"/>
      <c r="Q156" s="182"/>
      <c r="R156" s="182"/>
      <c r="S156" s="182"/>
      <c r="T156" s="182"/>
      <c r="U156" s="182"/>
      <c r="V156" s="182"/>
      <c r="W156" s="182"/>
      <c r="X156" s="182"/>
      <c r="Y156" s="182"/>
      <c r="Z156" s="182"/>
      <c r="AA156" s="182"/>
      <c r="AB156" s="182"/>
      <c r="AC156" s="182"/>
      <c r="AD156" s="182"/>
      <c r="AE156" s="182"/>
      <c r="AF156" s="182"/>
      <c r="AG156" s="182"/>
      <c r="AH156" s="182"/>
      <c r="AI156" s="182"/>
      <c r="AJ156" s="182"/>
      <c r="AK156" s="182"/>
    </row>
    <row r="157" spans="1:37" ht="13.2" x14ac:dyDescent="0.25">
      <c r="A157" s="184"/>
      <c r="B157" s="182"/>
      <c r="C157" s="182"/>
      <c r="D157" s="182"/>
      <c r="E157" s="182"/>
      <c r="F157" s="182"/>
      <c r="G157" s="182"/>
      <c r="H157" s="182"/>
      <c r="I157" s="182"/>
      <c r="J157" s="182"/>
      <c r="K157" s="182"/>
      <c r="L157" s="182"/>
      <c r="M157" s="182"/>
      <c r="N157" s="182"/>
      <c r="O157" s="182"/>
      <c r="P157" s="182"/>
      <c r="Q157" s="182"/>
      <c r="R157" s="182"/>
      <c r="S157" s="182"/>
      <c r="T157" s="182"/>
      <c r="U157" s="182"/>
      <c r="V157" s="182"/>
      <c r="W157" s="182"/>
      <c r="X157" s="182"/>
      <c r="Y157" s="182"/>
      <c r="Z157" s="182"/>
      <c r="AA157" s="182"/>
      <c r="AB157" s="182"/>
      <c r="AC157" s="182"/>
      <c r="AD157" s="182"/>
      <c r="AE157" s="182"/>
      <c r="AF157" s="182"/>
      <c r="AG157" s="182"/>
      <c r="AH157" s="182"/>
      <c r="AI157" s="182"/>
      <c r="AJ157" s="182"/>
      <c r="AK157" s="182"/>
    </row>
    <row r="158" spans="1:37" ht="13.2" x14ac:dyDescent="0.25">
      <c r="A158" s="184"/>
      <c r="B158" s="182"/>
      <c r="C158" s="182"/>
      <c r="D158" s="182"/>
      <c r="E158" s="182"/>
      <c r="F158" s="182"/>
      <c r="G158" s="182"/>
      <c r="H158" s="182"/>
      <c r="I158" s="182"/>
      <c r="J158" s="182"/>
      <c r="K158" s="182"/>
      <c r="L158" s="182"/>
      <c r="M158" s="182"/>
      <c r="N158" s="182"/>
      <c r="O158" s="182"/>
      <c r="P158" s="182"/>
      <c r="Q158" s="182"/>
      <c r="R158" s="182"/>
      <c r="S158" s="182"/>
      <c r="T158" s="182"/>
      <c r="U158" s="182"/>
      <c r="V158" s="182"/>
      <c r="W158" s="182"/>
      <c r="X158" s="182"/>
      <c r="Y158" s="182"/>
      <c r="Z158" s="182"/>
      <c r="AA158" s="182"/>
      <c r="AB158" s="182"/>
      <c r="AC158" s="182"/>
      <c r="AD158" s="182"/>
      <c r="AE158" s="182"/>
      <c r="AF158" s="182"/>
      <c r="AG158" s="182"/>
      <c r="AH158" s="182"/>
      <c r="AI158" s="182"/>
      <c r="AJ158" s="182"/>
      <c r="AK158" s="182"/>
    </row>
    <row r="159" spans="1:37" ht="13.2" x14ac:dyDescent="0.25">
      <c r="A159" s="184"/>
      <c r="B159" s="182"/>
      <c r="C159" s="182"/>
      <c r="D159" s="182"/>
      <c r="E159" s="182"/>
      <c r="F159" s="182"/>
      <c r="G159" s="182"/>
      <c r="H159" s="182"/>
      <c r="I159" s="182"/>
      <c r="J159" s="182"/>
      <c r="K159" s="182"/>
      <c r="L159" s="182"/>
      <c r="M159" s="182"/>
      <c r="N159" s="182"/>
      <c r="O159" s="182"/>
      <c r="P159" s="182"/>
      <c r="Q159" s="182"/>
      <c r="R159" s="182"/>
      <c r="S159" s="182"/>
      <c r="T159" s="182"/>
      <c r="U159" s="182"/>
      <c r="V159" s="182"/>
      <c r="W159" s="182"/>
      <c r="X159" s="182"/>
      <c r="Y159" s="182"/>
      <c r="Z159" s="182"/>
      <c r="AA159" s="182"/>
      <c r="AB159" s="182"/>
      <c r="AC159" s="182"/>
      <c r="AD159" s="182"/>
      <c r="AE159" s="182"/>
      <c r="AF159" s="182"/>
      <c r="AG159" s="182"/>
      <c r="AH159" s="182"/>
      <c r="AI159" s="182"/>
      <c r="AJ159" s="182"/>
      <c r="AK159" s="182"/>
    </row>
    <row r="160" spans="1:37" ht="13.2" x14ac:dyDescent="0.25">
      <c r="A160" s="184"/>
      <c r="B160" s="182"/>
      <c r="C160" s="182"/>
      <c r="D160" s="182"/>
      <c r="E160" s="182"/>
      <c r="F160" s="182"/>
      <c r="G160" s="182"/>
      <c r="H160" s="182"/>
      <c r="I160" s="182"/>
      <c r="J160" s="182"/>
      <c r="K160" s="182"/>
      <c r="L160" s="182"/>
      <c r="M160" s="182"/>
      <c r="N160" s="182"/>
      <c r="O160" s="182"/>
      <c r="P160" s="182"/>
      <c r="Q160" s="182"/>
      <c r="R160" s="182"/>
      <c r="S160" s="182"/>
      <c r="T160" s="182"/>
      <c r="U160" s="182"/>
      <c r="V160" s="182"/>
      <c r="W160" s="182"/>
      <c r="X160" s="182"/>
      <c r="Y160" s="182"/>
      <c r="Z160" s="182"/>
      <c r="AA160" s="182"/>
      <c r="AB160" s="182"/>
      <c r="AC160" s="182"/>
      <c r="AD160" s="182"/>
      <c r="AE160" s="182"/>
      <c r="AF160" s="182"/>
      <c r="AG160" s="182"/>
      <c r="AH160" s="182"/>
      <c r="AI160" s="182"/>
      <c r="AJ160" s="182"/>
      <c r="AK160" s="182"/>
    </row>
    <row r="161" spans="1:37" ht="13.2" x14ac:dyDescent="0.25">
      <c r="A161" s="184"/>
      <c r="B161" s="182"/>
      <c r="C161" s="182"/>
      <c r="D161" s="182"/>
      <c r="E161" s="182"/>
      <c r="F161" s="182"/>
      <c r="G161" s="182"/>
      <c r="H161" s="182"/>
      <c r="I161" s="182"/>
      <c r="J161" s="182"/>
      <c r="K161" s="182"/>
      <c r="L161" s="182"/>
      <c r="M161" s="182"/>
      <c r="N161" s="182"/>
      <c r="O161" s="182"/>
      <c r="P161" s="182"/>
      <c r="Q161" s="182"/>
      <c r="R161" s="182"/>
      <c r="S161" s="182"/>
      <c r="T161" s="182"/>
      <c r="U161" s="182"/>
      <c r="V161" s="182"/>
      <c r="W161" s="182"/>
      <c r="X161" s="182"/>
      <c r="Y161" s="182"/>
      <c r="Z161" s="182"/>
      <c r="AA161" s="182"/>
      <c r="AB161" s="182"/>
      <c r="AC161" s="182"/>
      <c r="AD161" s="182"/>
      <c r="AE161" s="182"/>
      <c r="AF161" s="182"/>
      <c r="AG161" s="182"/>
      <c r="AH161" s="182"/>
      <c r="AI161" s="182"/>
      <c r="AJ161" s="182"/>
      <c r="AK161" s="182"/>
    </row>
    <row r="162" spans="1:37" ht="13.2" x14ac:dyDescent="0.25">
      <c r="A162" s="184"/>
      <c r="B162" s="182"/>
      <c r="C162" s="182"/>
      <c r="D162" s="182"/>
      <c r="E162" s="182"/>
      <c r="F162" s="182"/>
      <c r="G162" s="182"/>
      <c r="H162" s="182"/>
      <c r="I162" s="182"/>
      <c r="J162" s="182"/>
      <c r="K162" s="182"/>
      <c r="L162" s="182"/>
      <c r="M162" s="182"/>
      <c r="N162" s="182"/>
      <c r="O162" s="182"/>
      <c r="P162" s="182"/>
      <c r="Q162" s="182"/>
      <c r="R162" s="182"/>
      <c r="S162" s="182"/>
      <c r="T162" s="182"/>
      <c r="U162" s="182"/>
      <c r="V162" s="182"/>
      <c r="W162" s="182"/>
      <c r="X162" s="182"/>
      <c r="Y162" s="182"/>
      <c r="Z162" s="182"/>
      <c r="AA162" s="182"/>
      <c r="AB162" s="182"/>
      <c r="AC162" s="182"/>
      <c r="AD162" s="182"/>
      <c r="AE162" s="182"/>
      <c r="AF162" s="182"/>
      <c r="AG162" s="182"/>
      <c r="AH162" s="182"/>
      <c r="AI162" s="182"/>
      <c r="AJ162" s="182"/>
      <c r="AK162" s="182"/>
    </row>
    <row r="163" spans="1:37" ht="13.2" x14ac:dyDescent="0.25">
      <c r="A163" s="184"/>
      <c r="B163" s="182"/>
      <c r="C163" s="182"/>
      <c r="D163" s="182"/>
      <c r="E163" s="182"/>
      <c r="F163" s="182"/>
      <c r="G163" s="182"/>
      <c r="H163" s="182"/>
      <c r="I163" s="182"/>
      <c r="J163" s="182"/>
      <c r="K163" s="182"/>
      <c r="L163" s="182"/>
      <c r="M163" s="182"/>
      <c r="N163" s="182"/>
      <c r="O163" s="182"/>
      <c r="P163" s="182"/>
      <c r="Q163" s="182"/>
      <c r="R163" s="182"/>
      <c r="S163" s="182"/>
      <c r="T163" s="182"/>
      <c r="U163" s="182"/>
      <c r="V163" s="182"/>
      <c r="W163" s="182"/>
      <c r="X163" s="182"/>
      <c r="Y163" s="182"/>
      <c r="Z163" s="182"/>
      <c r="AA163" s="182"/>
      <c r="AB163" s="182"/>
      <c r="AC163" s="182"/>
      <c r="AD163" s="182"/>
      <c r="AE163" s="182"/>
      <c r="AF163" s="182"/>
      <c r="AG163" s="182"/>
      <c r="AH163" s="182"/>
      <c r="AI163" s="182"/>
      <c r="AJ163" s="182"/>
      <c r="AK163" s="182"/>
    </row>
    <row r="164" spans="1:37" ht="13.2" x14ac:dyDescent="0.25">
      <c r="A164" s="184"/>
      <c r="B164" s="182"/>
      <c r="C164" s="182"/>
      <c r="D164" s="182"/>
      <c r="E164" s="182"/>
      <c r="F164" s="182"/>
      <c r="G164" s="182"/>
      <c r="H164" s="182"/>
      <c r="I164" s="182"/>
      <c r="J164" s="182"/>
      <c r="K164" s="182"/>
      <c r="L164" s="182"/>
      <c r="M164" s="182"/>
      <c r="N164" s="182"/>
      <c r="O164" s="182"/>
      <c r="P164" s="182"/>
      <c r="Q164" s="182"/>
      <c r="R164" s="182"/>
      <c r="S164" s="182"/>
      <c r="T164" s="182"/>
      <c r="U164" s="182"/>
      <c r="V164" s="182"/>
      <c r="W164" s="182"/>
      <c r="X164" s="182"/>
      <c r="Y164" s="182"/>
      <c r="Z164" s="182"/>
      <c r="AA164" s="182"/>
      <c r="AB164" s="182"/>
      <c r="AC164" s="182"/>
      <c r="AD164" s="182"/>
      <c r="AE164" s="182"/>
      <c r="AF164" s="182"/>
      <c r="AG164" s="182"/>
      <c r="AH164" s="182"/>
      <c r="AI164" s="182"/>
      <c r="AJ164" s="182"/>
      <c r="AK164" s="182"/>
    </row>
    <row r="165" spans="1:37" ht="13.2" x14ac:dyDescent="0.25">
      <c r="A165" s="184"/>
      <c r="B165" s="182"/>
      <c r="C165" s="182"/>
      <c r="D165" s="182"/>
      <c r="E165" s="182"/>
      <c r="F165" s="182"/>
      <c r="G165" s="182"/>
      <c r="H165" s="182"/>
      <c r="I165" s="182"/>
      <c r="J165" s="182"/>
      <c r="K165" s="182"/>
      <c r="L165" s="182"/>
      <c r="M165" s="182"/>
      <c r="N165" s="182"/>
      <c r="O165" s="182"/>
      <c r="P165" s="182"/>
      <c r="Q165" s="182"/>
      <c r="R165" s="182"/>
      <c r="S165" s="182"/>
      <c r="T165" s="182"/>
      <c r="U165" s="182"/>
      <c r="V165" s="182"/>
      <c r="W165" s="182"/>
      <c r="X165" s="182"/>
      <c r="Y165" s="182"/>
      <c r="Z165" s="182"/>
      <c r="AA165" s="182"/>
      <c r="AB165" s="182"/>
      <c r="AC165" s="182"/>
      <c r="AD165" s="182"/>
      <c r="AE165" s="182"/>
      <c r="AF165" s="182"/>
      <c r="AG165" s="182"/>
      <c r="AH165" s="182"/>
      <c r="AI165" s="182"/>
      <c r="AJ165" s="182"/>
      <c r="AK165" s="182"/>
    </row>
    <row r="166" spans="1:37" ht="13.2" x14ac:dyDescent="0.25">
      <c r="A166" s="184"/>
      <c r="B166" s="182"/>
      <c r="C166" s="182"/>
      <c r="D166" s="182"/>
      <c r="E166" s="182"/>
      <c r="F166" s="182"/>
      <c r="G166" s="182"/>
      <c r="H166" s="182"/>
      <c r="I166" s="182"/>
      <c r="J166" s="182"/>
      <c r="K166" s="182"/>
      <c r="L166" s="182"/>
      <c r="M166" s="182"/>
      <c r="N166" s="182"/>
      <c r="O166" s="182"/>
      <c r="P166" s="182"/>
      <c r="Q166" s="182"/>
      <c r="R166" s="182"/>
      <c r="S166" s="182"/>
      <c r="T166" s="182"/>
      <c r="U166" s="182"/>
      <c r="V166" s="182"/>
      <c r="W166" s="182"/>
      <c r="X166" s="182"/>
      <c r="Y166" s="182"/>
      <c r="Z166" s="182"/>
      <c r="AA166" s="182"/>
      <c r="AB166" s="182"/>
      <c r="AC166" s="182"/>
      <c r="AD166" s="182"/>
      <c r="AE166" s="182"/>
      <c r="AF166" s="182"/>
      <c r="AG166" s="182"/>
      <c r="AH166" s="182"/>
      <c r="AI166" s="182"/>
      <c r="AJ166" s="182"/>
      <c r="AK166" s="182"/>
    </row>
    <row r="167" spans="1:37" ht="13.2" x14ac:dyDescent="0.25">
      <c r="A167" s="184"/>
      <c r="B167" s="182"/>
      <c r="C167" s="182"/>
      <c r="D167" s="182"/>
      <c r="E167" s="182"/>
      <c r="F167" s="182"/>
      <c r="G167" s="182"/>
      <c r="H167" s="182"/>
      <c r="I167" s="182"/>
      <c r="J167" s="182"/>
      <c r="K167" s="182"/>
      <c r="L167" s="182"/>
      <c r="M167" s="182"/>
      <c r="N167" s="182"/>
      <c r="O167" s="182"/>
      <c r="P167" s="182"/>
      <c r="Q167" s="182"/>
      <c r="R167" s="182"/>
      <c r="S167" s="182"/>
      <c r="T167" s="182"/>
      <c r="U167" s="182"/>
      <c r="V167" s="182"/>
      <c r="W167" s="182"/>
      <c r="X167" s="182"/>
      <c r="Y167" s="182"/>
      <c r="Z167" s="182"/>
      <c r="AA167" s="182"/>
      <c r="AB167" s="182"/>
      <c r="AC167" s="182"/>
      <c r="AD167" s="182"/>
      <c r="AE167" s="182"/>
      <c r="AF167" s="182"/>
      <c r="AG167" s="182"/>
      <c r="AH167" s="182"/>
      <c r="AI167" s="182"/>
      <c r="AJ167" s="182"/>
      <c r="AK167" s="182"/>
    </row>
    <row r="168" spans="1:37" ht="13.2" x14ac:dyDescent="0.25">
      <c r="A168" s="184"/>
      <c r="B168" s="182"/>
      <c r="C168" s="182"/>
      <c r="D168" s="182"/>
      <c r="E168" s="182"/>
      <c r="F168" s="182"/>
      <c r="G168" s="182"/>
      <c r="H168" s="182"/>
      <c r="I168" s="182"/>
      <c r="J168" s="182"/>
      <c r="K168" s="182"/>
      <c r="L168" s="182"/>
      <c r="M168" s="182"/>
      <c r="N168" s="182"/>
      <c r="O168" s="182"/>
      <c r="P168" s="182"/>
      <c r="Q168" s="182"/>
      <c r="R168" s="182"/>
      <c r="S168" s="182"/>
      <c r="T168" s="182"/>
      <c r="U168" s="182"/>
      <c r="V168" s="182"/>
      <c r="W168" s="182"/>
      <c r="X168" s="182"/>
      <c r="Y168" s="182"/>
      <c r="Z168" s="182"/>
      <c r="AA168" s="182"/>
      <c r="AB168" s="182"/>
      <c r="AC168" s="182"/>
      <c r="AD168" s="182"/>
      <c r="AE168" s="182"/>
      <c r="AF168" s="182"/>
      <c r="AG168" s="182"/>
      <c r="AH168" s="182"/>
      <c r="AI168" s="182"/>
      <c r="AJ168" s="182"/>
      <c r="AK168" s="182"/>
    </row>
    <row r="169" spans="1:37" ht="13.2" x14ac:dyDescent="0.25">
      <c r="A169" s="184"/>
      <c r="B169" s="182"/>
      <c r="C169" s="182"/>
      <c r="D169" s="182"/>
      <c r="E169" s="182"/>
      <c r="F169" s="182"/>
      <c r="G169" s="182"/>
      <c r="H169" s="182"/>
      <c r="I169" s="182"/>
      <c r="J169" s="182"/>
      <c r="K169" s="182"/>
      <c r="L169" s="182"/>
      <c r="M169" s="182"/>
      <c r="N169" s="182"/>
      <c r="O169" s="182"/>
      <c r="P169" s="182"/>
      <c r="Q169" s="182"/>
      <c r="R169" s="182"/>
      <c r="S169" s="182"/>
      <c r="T169" s="182"/>
      <c r="U169" s="182"/>
      <c r="V169" s="182"/>
      <c r="W169" s="182"/>
      <c r="X169" s="182"/>
      <c r="Y169" s="182"/>
      <c r="Z169" s="182"/>
      <c r="AA169" s="182"/>
      <c r="AB169" s="182"/>
      <c r="AC169" s="182"/>
      <c r="AD169" s="182"/>
      <c r="AE169" s="182"/>
      <c r="AF169" s="182"/>
      <c r="AG169" s="182"/>
      <c r="AH169" s="182"/>
      <c r="AI169" s="182"/>
      <c r="AJ169" s="182"/>
      <c r="AK169" s="182"/>
    </row>
    <row r="170" spans="1:37" ht="13.2" x14ac:dyDescent="0.25">
      <c r="A170" s="184"/>
      <c r="B170" s="182"/>
      <c r="C170" s="182"/>
      <c r="D170" s="182"/>
      <c r="E170" s="182"/>
      <c r="F170" s="182"/>
      <c r="G170" s="182"/>
      <c r="H170" s="182"/>
      <c r="I170" s="182"/>
      <c r="J170" s="182"/>
      <c r="K170" s="182"/>
      <c r="L170" s="182"/>
      <c r="M170" s="182"/>
      <c r="N170" s="182"/>
      <c r="O170" s="182"/>
      <c r="P170" s="182"/>
      <c r="Q170" s="182"/>
      <c r="R170" s="182"/>
      <c r="S170" s="182"/>
      <c r="T170" s="182"/>
      <c r="U170" s="182"/>
      <c r="V170" s="182"/>
      <c r="W170" s="182"/>
      <c r="X170" s="182"/>
      <c r="Y170" s="182"/>
      <c r="Z170" s="182"/>
      <c r="AA170" s="182"/>
      <c r="AB170" s="182"/>
      <c r="AC170" s="182"/>
      <c r="AD170" s="182"/>
      <c r="AE170" s="182"/>
      <c r="AF170" s="182"/>
      <c r="AG170" s="182"/>
      <c r="AH170" s="182"/>
      <c r="AI170" s="182"/>
      <c r="AJ170" s="182"/>
      <c r="AK170" s="182"/>
    </row>
    <row r="171" spans="1:37" ht="13.2" x14ac:dyDescent="0.25">
      <c r="A171" s="184"/>
      <c r="B171" s="182"/>
      <c r="C171" s="182"/>
      <c r="D171" s="182"/>
      <c r="E171" s="182"/>
      <c r="F171" s="182"/>
      <c r="G171" s="182"/>
      <c r="H171" s="182"/>
      <c r="I171" s="182"/>
      <c r="J171" s="182"/>
      <c r="K171" s="182"/>
      <c r="L171" s="182"/>
      <c r="M171" s="182"/>
      <c r="N171" s="182"/>
      <c r="O171" s="182"/>
      <c r="P171" s="182"/>
      <c r="Q171" s="182"/>
      <c r="R171" s="182"/>
      <c r="S171" s="182"/>
      <c r="T171" s="182"/>
      <c r="U171" s="182"/>
      <c r="V171" s="182"/>
      <c r="W171" s="182"/>
      <c r="X171" s="182"/>
      <c r="Y171" s="182"/>
      <c r="Z171" s="182"/>
      <c r="AA171" s="182"/>
      <c r="AB171" s="182"/>
      <c r="AC171" s="182"/>
      <c r="AD171" s="182"/>
      <c r="AE171" s="182"/>
      <c r="AF171" s="182"/>
      <c r="AG171" s="182"/>
      <c r="AH171" s="182"/>
      <c r="AI171" s="182"/>
      <c r="AJ171" s="182"/>
      <c r="AK171" s="182"/>
    </row>
    <row r="172" spans="1:37" ht="13.2" x14ac:dyDescent="0.25">
      <c r="A172" s="184"/>
      <c r="B172" s="182"/>
      <c r="C172" s="182"/>
      <c r="D172" s="182"/>
      <c r="E172" s="182"/>
      <c r="F172" s="182"/>
      <c r="G172" s="182"/>
      <c r="H172" s="182"/>
      <c r="I172" s="182"/>
      <c r="J172" s="182"/>
      <c r="K172" s="182"/>
      <c r="L172" s="182"/>
      <c r="M172" s="182"/>
      <c r="N172" s="182"/>
      <c r="O172" s="182"/>
      <c r="P172" s="182"/>
      <c r="Q172" s="182"/>
      <c r="R172" s="182"/>
      <c r="S172" s="182"/>
      <c r="T172" s="182"/>
      <c r="U172" s="182"/>
      <c r="V172" s="182"/>
      <c r="W172" s="182"/>
      <c r="X172" s="182"/>
      <c r="Y172" s="182"/>
      <c r="Z172" s="182"/>
      <c r="AA172" s="182"/>
      <c r="AB172" s="182"/>
      <c r="AC172" s="182"/>
      <c r="AD172" s="182"/>
      <c r="AE172" s="182"/>
      <c r="AF172" s="182"/>
      <c r="AG172" s="182"/>
      <c r="AH172" s="182"/>
      <c r="AI172" s="182"/>
      <c r="AJ172" s="182"/>
      <c r="AK172" s="182"/>
    </row>
    <row r="173" spans="1:37" ht="13.2" x14ac:dyDescent="0.25">
      <c r="A173" s="184"/>
      <c r="B173" s="182"/>
      <c r="C173" s="182"/>
      <c r="D173" s="182"/>
      <c r="E173" s="182"/>
      <c r="F173" s="182"/>
      <c r="G173" s="182"/>
      <c r="H173" s="182"/>
      <c r="I173" s="182"/>
      <c r="J173" s="182"/>
      <c r="K173" s="182"/>
      <c r="L173" s="182"/>
      <c r="M173" s="182"/>
      <c r="N173" s="182"/>
      <c r="O173" s="182"/>
      <c r="P173" s="182"/>
      <c r="Q173" s="182"/>
      <c r="R173" s="182"/>
      <c r="S173" s="182"/>
      <c r="T173" s="182"/>
      <c r="U173" s="182"/>
      <c r="V173" s="182"/>
      <c r="W173" s="182"/>
      <c r="X173" s="182"/>
      <c r="Y173" s="182"/>
      <c r="Z173" s="182"/>
      <c r="AA173" s="182"/>
      <c r="AB173" s="182"/>
      <c r="AC173" s="182"/>
      <c r="AD173" s="182"/>
      <c r="AE173" s="182"/>
      <c r="AF173" s="182"/>
      <c r="AG173" s="182"/>
      <c r="AH173" s="182"/>
      <c r="AI173" s="182"/>
      <c r="AJ173" s="182"/>
      <c r="AK173" s="182"/>
    </row>
    <row r="174" spans="1:37" ht="13.2" x14ac:dyDescent="0.25">
      <c r="A174" s="184"/>
      <c r="B174" s="182"/>
      <c r="C174" s="182"/>
      <c r="D174" s="182"/>
      <c r="E174" s="182"/>
      <c r="F174" s="182"/>
      <c r="G174" s="182"/>
      <c r="H174" s="182"/>
      <c r="I174" s="182"/>
      <c r="J174" s="182"/>
      <c r="K174" s="182"/>
      <c r="L174" s="182"/>
      <c r="M174" s="182"/>
      <c r="N174" s="182"/>
      <c r="O174" s="182"/>
      <c r="P174" s="182"/>
      <c r="Q174" s="182"/>
      <c r="R174" s="182"/>
      <c r="S174" s="182"/>
      <c r="T174" s="182"/>
      <c r="U174" s="182"/>
      <c r="V174" s="182"/>
      <c r="W174" s="182"/>
      <c r="X174" s="182"/>
      <c r="Y174" s="182"/>
      <c r="Z174" s="182"/>
      <c r="AA174" s="182"/>
      <c r="AB174" s="182"/>
      <c r="AC174" s="182"/>
      <c r="AD174" s="182"/>
      <c r="AE174" s="182"/>
      <c r="AF174" s="182"/>
      <c r="AG174" s="182"/>
      <c r="AH174" s="182"/>
      <c r="AI174" s="182"/>
      <c r="AJ174" s="182"/>
      <c r="AK174" s="182"/>
    </row>
    <row r="175" spans="1:37" ht="13.2" x14ac:dyDescent="0.25">
      <c r="A175" s="184"/>
      <c r="B175" s="182"/>
      <c r="C175" s="182"/>
      <c r="D175" s="182"/>
      <c r="E175" s="182"/>
      <c r="F175" s="182"/>
      <c r="G175" s="182"/>
      <c r="H175" s="182"/>
      <c r="I175" s="182"/>
      <c r="J175" s="182"/>
      <c r="K175" s="182"/>
      <c r="L175" s="182"/>
      <c r="M175" s="182"/>
      <c r="N175" s="182"/>
      <c r="O175" s="182"/>
      <c r="P175" s="182"/>
      <c r="Q175" s="182"/>
      <c r="R175" s="182"/>
      <c r="S175" s="182"/>
      <c r="T175" s="182"/>
      <c r="U175" s="182"/>
      <c r="V175" s="182"/>
      <c r="W175" s="182"/>
      <c r="X175" s="182"/>
      <c r="Y175" s="182"/>
      <c r="Z175" s="182"/>
      <c r="AA175" s="182"/>
      <c r="AB175" s="182"/>
      <c r="AC175" s="182"/>
      <c r="AD175" s="182"/>
      <c r="AE175" s="182"/>
      <c r="AF175" s="182"/>
      <c r="AG175" s="182"/>
      <c r="AH175" s="182"/>
      <c r="AI175" s="182"/>
      <c r="AJ175" s="182"/>
      <c r="AK175" s="182"/>
    </row>
    <row r="176" spans="1:37" ht="13.2" x14ac:dyDescent="0.25">
      <c r="A176" s="184"/>
      <c r="B176" s="182"/>
      <c r="C176" s="182"/>
      <c r="D176" s="182"/>
      <c r="E176" s="182"/>
      <c r="F176" s="182"/>
      <c r="G176" s="182"/>
      <c r="H176" s="182"/>
      <c r="I176" s="182"/>
      <c r="J176" s="182"/>
      <c r="K176" s="182"/>
      <c r="L176" s="182"/>
      <c r="M176" s="182"/>
      <c r="N176" s="182"/>
      <c r="O176" s="182"/>
      <c r="P176" s="182"/>
      <c r="Q176" s="182"/>
      <c r="R176" s="182"/>
      <c r="S176" s="182"/>
      <c r="T176" s="182"/>
      <c r="U176" s="182"/>
      <c r="V176" s="182"/>
      <c r="W176" s="182"/>
      <c r="X176" s="182"/>
      <c r="Y176" s="182"/>
      <c r="Z176" s="182"/>
      <c r="AA176" s="182"/>
      <c r="AB176" s="182"/>
      <c r="AC176" s="182"/>
      <c r="AD176" s="182"/>
      <c r="AE176" s="182"/>
      <c r="AF176" s="182"/>
      <c r="AG176" s="182"/>
      <c r="AH176" s="182"/>
      <c r="AI176" s="182"/>
      <c r="AJ176" s="182"/>
      <c r="AK176" s="182"/>
    </row>
    <row r="177" spans="1:37" ht="13.2" x14ac:dyDescent="0.25">
      <c r="A177" s="184"/>
      <c r="B177" s="182"/>
      <c r="C177" s="182"/>
      <c r="D177" s="182"/>
      <c r="E177" s="182"/>
      <c r="F177" s="182"/>
      <c r="G177" s="182"/>
      <c r="H177" s="182"/>
      <c r="I177" s="182"/>
      <c r="J177" s="182"/>
      <c r="K177" s="182"/>
      <c r="L177" s="182"/>
      <c r="M177" s="182"/>
      <c r="N177" s="182"/>
      <c r="O177" s="182"/>
      <c r="P177" s="182"/>
      <c r="Q177" s="182"/>
      <c r="R177" s="182"/>
      <c r="S177" s="182"/>
      <c r="T177" s="182"/>
      <c r="U177" s="182"/>
      <c r="V177" s="182"/>
      <c r="W177" s="182"/>
      <c r="X177" s="182"/>
      <c r="Y177" s="182"/>
      <c r="Z177" s="182"/>
      <c r="AA177" s="182"/>
      <c r="AB177" s="182"/>
      <c r="AC177" s="182"/>
      <c r="AD177" s="182"/>
      <c r="AE177" s="182"/>
      <c r="AF177" s="182"/>
      <c r="AG177" s="182"/>
      <c r="AH177" s="182"/>
      <c r="AI177" s="182"/>
      <c r="AJ177" s="182"/>
      <c r="AK177" s="182"/>
    </row>
    <row r="178" spans="1:37" ht="13.2" x14ac:dyDescent="0.25">
      <c r="A178" s="184"/>
      <c r="B178" s="182"/>
      <c r="C178" s="182"/>
      <c r="D178" s="182"/>
      <c r="E178" s="182"/>
      <c r="F178" s="182"/>
      <c r="G178" s="182"/>
      <c r="H178" s="182"/>
      <c r="I178" s="182"/>
      <c r="J178" s="182"/>
      <c r="K178" s="182"/>
      <c r="L178" s="182"/>
      <c r="M178" s="182"/>
      <c r="N178" s="182"/>
      <c r="O178" s="182"/>
      <c r="P178" s="182"/>
      <c r="Q178" s="182"/>
      <c r="R178" s="182"/>
      <c r="S178" s="182"/>
      <c r="T178" s="182"/>
      <c r="U178" s="182"/>
      <c r="V178" s="182"/>
      <c r="W178" s="182"/>
      <c r="X178" s="182"/>
      <c r="Y178" s="182"/>
      <c r="Z178" s="182"/>
      <c r="AA178" s="182"/>
      <c r="AB178" s="182"/>
      <c r="AC178" s="182"/>
      <c r="AD178" s="182"/>
      <c r="AE178" s="182"/>
      <c r="AF178" s="182"/>
      <c r="AG178" s="182"/>
      <c r="AH178" s="182"/>
      <c r="AI178" s="182"/>
      <c r="AJ178" s="182"/>
      <c r="AK178" s="182"/>
    </row>
    <row r="179" spans="1:37" ht="13.2" x14ac:dyDescent="0.25">
      <c r="A179" s="184"/>
      <c r="B179" s="182"/>
      <c r="C179" s="182"/>
      <c r="D179" s="182"/>
      <c r="E179" s="182"/>
      <c r="F179" s="182"/>
      <c r="G179" s="182"/>
      <c r="H179" s="182"/>
      <c r="I179" s="182"/>
      <c r="J179" s="182"/>
      <c r="K179" s="182"/>
      <c r="L179" s="182"/>
      <c r="M179" s="182"/>
      <c r="N179" s="182"/>
      <c r="O179" s="182"/>
      <c r="P179" s="182"/>
      <c r="Q179" s="182"/>
      <c r="R179" s="182"/>
      <c r="S179" s="182"/>
      <c r="T179" s="182"/>
      <c r="U179" s="182"/>
      <c r="V179" s="182"/>
      <c r="W179" s="182"/>
      <c r="X179" s="182"/>
      <c r="Y179" s="182"/>
      <c r="Z179" s="182"/>
      <c r="AA179" s="182"/>
      <c r="AB179" s="182"/>
      <c r="AC179" s="182"/>
      <c r="AD179" s="182"/>
      <c r="AE179" s="182"/>
      <c r="AF179" s="182"/>
      <c r="AG179" s="182"/>
      <c r="AH179" s="182"/>
      <c r="AI179" s="182"/>
      <c r="AJ179" s="182"/>
      <c r="AK179" s="182"/>
    </row>
    <row r="180" spans="1:37" ht="13.2" x14ac:dyDescent="0.25">
      <c r="A180" s="184"/>
      <c r="B180" s="182"/>
      <c r="C180" s="182"/>
      <c r="D180" s="182"/>
      <c r="E180" s="182"/>
      <c r="F180" s="182"/>
      <c r="G180" s="182"/>
      <c r="H180" s="182"/>
      <c r="I180" s="182"/>
      <c r="J180" s="182"/>
      <c r="K180" s="182"/>
      <c r="L180" s="182"/>
      <c r="M180" s="182"/>
      <c r="N180" s="182"/>
      <c r="O180" s="182"/>
      <c r="P180" s="182"/>
      <c r="Q180" s="182"/>
      <c r="R180" s="182"/>
      <c r="S180" s="182"/>
      <c r="T180" s="182"/>
      <c r="U180" s="182"/>
      <c r="V180" s="182"/>
      <c r="W180" s="182"/>
      <c r="X180" s="182"/>
      <c r="Y180" s="182"/>
      <c r="Z180" s="182"/>
      <c r="AA180" s="182"/>
      <c r="AB180" s="182"/>
      <c r="AC180" s="182"/>
      <c r="AD180" s="182"/>
      <c r="AE180" s="182"/>
      <c r="AF180" s="182"/>
      <c r="AG180" s="182"/>
      <c r="AH180" s="182"/>
      <c r="AI180" s="182"/>
      <c r="AJ180" s="182"/>
      <c r="AK180" s="182"/>
    </row>
    <row r="181" spans="1:37" ht="13.2" x14ac:dyDescent="0.25">
      <c r="A181" s="184"/>
      <c r="B181" s="182"/>
      <c r="C181" s="182"/>
      <c r="D181" s="182"/>
      <c r="E181" s="182"/>
      <c r="F181" s="182"/>
      <c r="G181" s="182"/>
      <c r="H181" s="182"/>
      <c r="I181" s="182"/>
      <c r="J181" s="182"/>
      <c r="K181" s="182"/>
      <c r="L181" s="182"/>
      <c r="M181" s="182"/>
      <c r="N181" s="182"/>
      <c r="O181" s="182"/>
      <c r="P181" s="182"/>
      <c r="Q181" s="182"/>
      <c r="R181" s="182"/>
      <c r="S181" s="182"/>
      <c r="T181" s="182"/>
      <c r="U181" s="182"/>
      <c r="V181" s="182"/>
      <c r="W181" s="182"/>
      <c r="X181" s="182"/>
      <c r="Y181" s="182"/>
      <c r="Z181" s="182"/>
      <c r="AA181" s="182"/>
      <c r="AB181" s="182"/>
      <c r="AC181" s="182"/>
      <c r="AD181" s="182"/>
      <c r="AE181" s="182"/>
      <c r="AF181" s="182"/>
      <c r="AG181" s="182"/>
      <c r="AH181" s="182"/>
      <c r="AI181" s="182"/>
      <c r="AJ181" s="182"/>
      <c r="AK181" s="182"/>
    </row>
    <row r="182" spans="1:37" ht="13.2" x14ac:dyDescent="0.25">
      <c r="A182" s="184"/>
      <c r="B182" s="182"/>
      <c r="C182" s="182"/>
      <c r="D182" s="182"/>
      <c r="E182" s="182"/>
      <c r="F182" s="182"/>
      <c r="G182" s="182"/>
      <c r="H182" s="182"/>
      <c r="I182" s="182"/>
      <c r="J182" s="182"/>
      <c r="K182" s="182"/>
      <c r="L182" s="182"/>
      <c r="M182" s="182"/>
      <c r="N182" s="182"/>
      <c r="O182" s="182"/>
      <c r="P182" s="182"/>
      <c r="Q182" s="182"/>
      <c r="R182" s="182"/>
      <c r="S182" s="182"/>
      <c r="T182" s="182"/>
      <c r="U182" s="182"/>
      <c r="V182" s="182"/>
      <c r="W182" s="182"/>
      <c r="X182" s="182"/>
      <c r="Y182" s="182"/>
      <c r="Z182" s="182"/>
      <c r="AA182" s="182"/>
      <c r="AB182" s="182"/>
      <c r="AC182" s="182"/>
      <c r="AD182" s="182"/>
      <c r="AE182" s="182"/>
      <c r="AF182" s="182"/>
      <c r="AG182" s="182"/>
      <c r="AH182" s="182"/>
      <c r="AI182" s="182"/>
      <c r="AJ182" s="182"/>
      <c r="AK182" s="182"/>
    </row>
    <row r="183" spans="1:37" ht="13.2" x14ac:dyDescent="0.25">
      <c r="A183" s="184"/>
      <c r="B183" s="182"/>
      <c r="C183" s="182"/>
      <c r="D183" s="182"/>
      <c r="E183" s="182"/>
      <c r="F183" s="182"/>
      <c r="G183" s="182"/>
      <c r="H183" s="182"/>
      <c r="I183" s="182"/>
      <c r="J183" s="182"/>
      <c r="K183" s="182"/>
      <c r="L183" s="182"/>
      <c r="M183" s="182"/>
      <c r="N183" s="182"/>
      <c r="O183" s="182"/>
      <c r="P183" s="182"/>
      <c r="Q183" s="182"/>
      <c r="R183" s="182"/>
      <c r="S183" s="182"/>
      <c r="T183" s="182"/>
      <c r="U183" s="182"/>
      <c r="V183" s="182"/>
      <c r="W183" s="182"/>
      <c r="X183" s="182"/>
      <c r="Y183" s="182"/>
      <c r="Z183" s="182"/>
      <c r="AA183" s="182"/>
      <c r="AB183" s="182"/>
      <c r="AC183" s="182"/>
      <c r="AD183" s="182"/>
      <c r="AE183" s="182"/>
      <c r="AF183" s="182"/>
      <c r="AG183" s="182"/>
      <c r="AH183" s="182"/>
      <c r="AI183" s="182"/>
      <c r="AJ183" s="182"/>
      <c r="AK183" s="182"/>
    </row>
    <row r="184" spans="1:37" ht="13.2" x14ac:dyDescent="0.25">
      <c r="A184" s="184"/>
      <c r="B184" s="182"/>
      <c r="C184" s="182"/>
      <c r="D184" s="182"/>
      <c r="E184" s="182"/>
      <c r="F184" s="182"/>
      <c r="G184" s="182"/>
      <c r="H184" s="182"/>
      <c r="I184" s="182"/>
      <c r="J184" s="182"/>
      <c r="K184" s="182"/>
      <c r="L184" s="182"/>
      <c r="M184" s="182"/>
      <c r="N184" s="182"/>
      <c r="O184" s="182"/>
      <c r="P184" s="182"/>
      <c r="Q184" s="182"/>
      <c r="R184" s="182"/>
      <c r="S184" s="182"/>
      <c r="T184" s="182"/>
      <c r="U184" s="182"/>
      <c r="V184" s="182"/>
      <c r="W184" s="182"/>
      <c r="X184" s="182"/>
      <c r="Y184" s="182"/>
      <c r="Z184" s="182"/>
      <c r="AA184" s="182"/>
      <c r="AB184" s="182"/>
      <c r="AC184" s="182"/>
      <c r="AD184" s="182"/>
      <c r="AE184" s="182"/>
      <c r="AF184" s="182"/>
      <c r="AG184" s="182"/>
      <c r="AH184" s="182"/>
      <c r="AI184" s="182"/>
      <c r="AJ184" s="182"/>
      <c r="AK184" s="182"/>
    </row>
    <row r="185" spans="1:37" ht="13.2" x14ac:dyDescent="0.25">
      <c r="A185" s="184"/>
      <c r="B185" s="182"/>
      <c r="C185" s="182"/>
      <c r="D185" s="182"/>
      <c r="E185" s="182"/>
      <c r="F185" s="182"/>
      <c r="G185" s="182"/>
      <c r="H185" s="182"/>
      <c r="I185" s="182"/>
      <c r="J185" s="182"/>
      <c r="K185" s="182"/>
      <c r="L185" s="182"/>
      <c r="M185" s="182"/>
      <c r="N185" s="182"/>
      <c r="O185" s="182"/>
      <c r="P185" s="182"/>
      <c r="Q185" s="182"/>
      <c r="R185" s="182"/>
      <c r="S185" s="182"/>
      <c r="T185" s="182"/>
      <c r="U185" s="182"/>
      <c r="V185" s="182"/>
      <c r="W185" s="182"/>
      <c r="X185" s="182"/>
      <c r="Y185" s="182"/>
      <c r="Z185" s="182"/>
      <c r="AA185" s="182"/>
      <c r="AB185" s="182"/>
      <c r="AC185" s="182"/>
      <c r="AD185" s="182"/>
      <c r="AE185" s="182"/>
      <c r="AF185" s="182"/>
      <c r="AG185" s="182"/>
      <c r="AH185" s="182"/>
      <c r="AI185" s="182"/>
      <c r="AJ185" s="182"/>
      <c r="AK185" s="182"/>
    </row>
    <row r="186" spans="1:37" ht="13.2" x14ac:dyDescent="0.25">
      <c r="A186" s="184"/>
      <c r="B186" s="182"/>
      <c r="C186" s="182"/>
      <c r="D186" s="182"/>
      <c r="E186" s="182"/>
      <c r="F186" s="182"/>
      <c r="G186" s="182"/>
      <c r="H186" s="182"/>
      <c r="I186" s="182"/>
      <c r="J186" s="182"/>
      <c r="K186" s="182"/>
      <c r="L186" s="182"/>
      <c r="M186" s="182"/>
      <c r="N186" s="182"/>
      <c r="O186" s="182"/>
      <c r="P186" s="182"/>
      <c r="Q186" s="182"/>
      <c r="R186" s="182"/>
      <c r="S186" s="182"/>
      <c r="T186" s="182"/>
      <c r="U186" s="182"/>
      <c r="V186" s="182"/>
      <c r="W186" s="182"/>
      <c r="X186" s="182"/>
      <c r="Y186" s="182"/>
      <c r="Z186" s="182"/>
      <c r="AA186" s="182"/>
      <c r="AB186" s="182"/>
      <c r="AC186" s="182"/>
      <c r="AD186" s="182"/>
      <c r="AE186" s="182"/>
      <c r="AF186" s="182"/>
      <c r="AG186" s="182"/>
      <c r="AH186" s="182"/>
      <c r="AI186" s="182"/>
      <c r="AJ186" s="182"/>
      <c r="AK186" s="182"/>
    </row>
    <row r="187" spans="1:37" ht="13.2" x14ac:dyDescent="0.25">
      <c r="A187" s="184"/>
      <c r="B187" s="182"/>
      <c r="C187" s="182"/>
      <c r="D187" s="182"/>
      <c r="E187" s="182"/>
      <c r="F187" s="182"/>
      <c r="G187" s="182"/>
      <c r="H187" s="182"/>
      <c r="I187" s="182"/>
      <c r="J187" s="182"/>
      <c r="K187" s="182"/>
      <c r="L187" s="182"/>
      <c r="M187" s="182"/>
      <c r="N187" s="182"/>
      <c r="O187" s="182"/>
      <c r="P187" s="182"/>
      <c r="Q187" s="182"/>
      <c r="R187" s="182"/>
      <c r="S187" s="182"/>
      <c r="T187" s="182"/>
      <c r="U187" s="182"/>
      <c r="V187" s="182"/>
      <c r="W187" s="182"/>
      <c r="X187" s="182"/>
      <c r="Y187" s="182"/>
      <c r="Z187" s="182"/>
      <c r="AA187" s="182"/>
      <c r="AB187" s="182"/>
      <c r="AC187" s="182"/>
      <c r="AD187" s="182"/>
      <c r="AE187" s="182"/>
      <c r="AF187" s="182"/>
      <c r="AG187" s="182"/>
      <c r="AH187" s="182"/>
      <c r="AI187" s="182"/>
      <c r="AJ187" s="182"/>
      <c r="AK187" s="182"/>
    </row>
    <row r="188" spans="1:37" ht="13.2" x14ac:dyDescent="0.25">
      <c r="A188" s="184"/>
      <c r="B188" s="182"/>
      <c r="C188" s="182"/>
      <c r="D188" s="182"/>
      <c r="E188" s="182"/>
      <c r="F188" s="182"/>
      <c r="G188" s="182"/>
      <c r="H188" s="182"/>
      <c r="I188" s="182"/>
      <c r="J188" s="182"/>
      <c r="K188" s="182"/>
      <c r="L188" s="182"/>
      <c r="M188" s="182"/>
      <c r="N188" s="182"/>
      <c r="O188" s="182"/>
      <c r="P188" s="182"/>
      <c r="Q188" s="182"/>
      <c r="R188" s="182"/>
      <c r="S188" s="182"/>
      <c r="T188" s="182"/>
      <c r="U188" s="182"/>
      <c r="V188" s="182"/>
      <c r="W188" s="182"/>
      <c r="X188" s="182"/>
      <c r="Y188" s="182"/>
      <c r="Z188" s="182"/>
      <c r="AA188" s="182"/>
      <c r="AB188" s="182"/>
      <c r="AC188" s="182"/>
      <c r="AD188" s="182"/>
      <c r="AE188" s="182"/>
      <c r="AF188" s="182"/>
      <c r="AG188" s="182"/>
      <c r="AH188" s="182"/>
      <c r="AI188" s="182"/>
      <c r="AJ188" s="182"/>
      <c r="AK188" s="182"/>
    </row>
    <row r="189" spans="1:37" ht="13.2" x14ac:dyDescent="0.25">
      <c r="A189" s="184"/>
      <c r="B189" s="182"/>
      <c r="C189" s="182"/>
      <c r="D189" s="182"/>
      <c r="E189" s="182"/>
      <c r="F189" s="182"/>
      <c r="G189" s="182"/>
      <c r="H189" s="182"/>
      <c r="I189" s="182"/>
      <c r="J189" s="182"/>
      <c r="K189" s="182"/>
      <c r="L189" s="182"/>
      <c r="M189" s="182"/>
      <c r="N189" s="182"/>
      <c r="O189" s="182"/>
      <c r="P189" s="182"/>
      <c r="Q189" s="182"/>
      <c r="R189" s="182"/>
      <c r="S189" s="182"/>
      <c r="T189" s="182"/>
      <c r="U189" s="182"/>
      <c r="V189" s="182"/>
      <c r="W189" s="182"/>
      <c r="X189" s="182"/>
      <c r="Y189" s="182"/>
      <c r="Z189" s="182"/>
      <c r="AA189" s="182"/>
      <c r="AB189" s="182"/>
      <c r="AC189" s="182"/>
      <c r="AD189" s="182"/>
      <c r="AE189" s="182"/>
      <c r="AF189" s="182"/>
      <c r="AG189" s="182"/>
      <c r="AH189" s="182"/>
      <c r="AI189" s="182"/>
      <c r="AJ189" s="182"/>
      <c r="AK189" s="182"/>
    </row>
    <row r="190" spans="1:37" ht="13.2" x14ac:dyDescent="0.25">
      <c r="A190" s="184"/>
      <c r="B190" s="182"/>
      <c r="C190" s="182"/>
      <c r="D190" s="182"/>
      <c r="E190" s="182"/>
      <c r="F190" s="182"/>
      <c r="G190" s="182"/>
      <c r="H190" s="182"/>
      <c r="I190" s="182"/>
      <c r="J190" s="182"/>
      <c r="K190" s="182"/>
      <c r="L190" s="182"/>
      <c r="M190" s="182"/>
      <c r="N190" s="182"/>
      <c r="O190" s="182"/>
      <c r="P190" s="182"/>
      <c r="Q190" s="182"/>
      <c r="R190" s="182"/>
      <c r="S190" s="182"/>
      <c r="T190" s="182"/>
      <c r="U190" s="182"/>
      <c r="V190" s="182"/>
      <c r="W190" s="182"/>
      <c r="X190" s="182"/>
      <c r="Y190" s="182"/>
      <c r="Z190" s="182"/>
      <c r="AA190" s="182"/>
      <c r="AB190" s="182"/>
      <c r="AC190" s="182"/>
      <c r="AD190" s="182"/>
      <c r="AE190" s="182"/>
      <c r="AF190" s="182"/>
      <c r="AG190" s="182"/>
      <c r="AH190" s="182"/>
      <c r="AI190" s="182"/>
      <c r="AJ190" s="182"/>
      <c r="AK190" s="182"/>
    </row>
    <row r="191" spans="1:37" ht="13.2" x14ac:dyDescent="0.25">
      <c r="A191" s="184"/>
      <c r="B191" s="182"/>
      <c r="C191" s="182"/>
      <c r="D191" s="182"/>
      <c r="E191" s="182"/>
      <c r="F191" s="182"/>
      <c r="G191" s="182"/>
      <c r="H191" s="182"/>
      <c r="I191" s="182"/>
      <c r="J191" s="182"/>
      <c r="K191" s="182"/>
      <c r="L191" s="182"/>
      <c r="M191" s="182"/>
      <c r="N191" s="182"/>
      <c r="O191" s="182"/>
      <c r="P191" s="182"/>
      <c r="Q191" s="182"/>
      <c r="R191" s="182"/>
      <c r="S191" s="182"/>
      <c r="T191" s="182"/>
      <c r="U191" s="182"/>
      <c r="V191" s="182"/>
      <c r="W191" s="182"/>
      <c r="X191" s="182"/>
      <c r="Y191" s="182"/>
      <c r="Z191" s="182"/>
      <c r="AA191" s="182"/>
      <c r="AB191" s="182"/>
      <c r="AC191" s="182"/>
      <c r="AD191" s="182"/>
      <c r="AE191" s="182"/>
      <c r="AF191" s="182"/>
      <c r="AG191" s="182"/>
      <c r="AH191" s="182"/>
      <c r="AI191" s="182"/>
      <c r="AJ191" s="182"/>
      <c r="AK191" s="182"/>
    </row>
    <row r="192" spans="1:37" ht="13.2" x14ac:dyDescent="0.25">
      <c r="A192" s="184"/>
      <c r="B192" s="182"/>
      <c r="C192" s="182"/>
      <c r="D192" s="182"/>
      <c r="E192" s="182"/>
      <c r="F192" s="182"/>
      <c r="G192" s="182"/>
      <c r="H192" s="182"/>
      <c r="I192" s="182"/>
      <c r="J192" s="182"/>
      <c r="K192" s="182"/>
      <c r="L192" s="182"/>
      <c r="M192" s="182"/>
      <c r="N192" s="182"/>
      <c r="O192" s="182"/>
      <c r="P192" s="182"/>
      <c r="Q192" s="182"/>
      <c r="R192" s="182"/>
      <c r="S192" s="182"/>
      <c r="T192" s="182"/>
      <c r="U192" s="182"/>
      <c r="V192" s="182"/>
      <c r="W192" s="182"/>
      <c r="X192" s="182"/>
      <c r="Y192" s="182"/>
      <c r="Z192" s="182"/>
      <c r="AA192" s="182"/>
      <c r="AB192" s="182"/>
      <c r="AC192" s="182"/>
      <c r="AD192" s="182"/>
      <c r="AE192" s="182"/>
      <c r="AF192" s="182"/>
      <c r="AG192" s="182"/>
      <c r="AH192" s="182"/>
      <c r="AI192" s="182"/>
      <c r="AJ192" s="182"/>
      <c r="AK192" s="182"/>
    </row>
    <row r="193" spans="1:37" ht="13.2" x14ac:dyDescent="0.25">
      <c r="A193" s="184"/>
      <c r="B193" s="182"/>
      <c r="C193" s="182"/>
      <c r="D193" s="182"/>
      <c r="E193" s="182"/>
      <c r="F193" s="182"/>
      <c r="G193" s="182"/>
      <c r="H193" s="182"/>
      <c r="I193" s="182"/>
      <c r="J193" s="182"/>
      <c r="K193" s="182"/>
      <c r="L193" s="182"/>
      <c r="M193" s="182"/>
      <c r="N193" s="182"/>
      <c r="O193" s="182"/>
      <c r="P193" s="182"/>
      <c r="Q193" s="182"/>
      <c r="R193" s="182"/>
      <c r="S193" s="182"/>
      <c r="T193" s="182"/>
      <c r="U193" s="182"/>
      <c r="V193" s="182"/>
      <c r="W193" s="182"/>
      <c r="X193" s="182"/>
      <c r="Y193" s="182"/>
      <c r="Z193" s="182"/>
      <c r="AA193" s="182"/>
      <c r="AB193" s="182"/>
      <c r="AC193" s="182"/>
      <c r="AD193" s="182"/>
      <c r="AE193" s="182"/>
      <c r="AF193" s="182"/>
      <c r="AG193" s="182"/>
      <c r="AH193" s="182"/>
      <c r="AI193" s="182"/>
      <c r="AJ193" s="182"/>
      <c r="AK193" s="182"/>
    </row>
    <row r="194" spans="1:37" ht="13.2" x14ac:dyDescent="0.25">
      <c r="A194" s="184"/>
      <c r="B194" s="182"/>
      <c r="C194" s="182"/>
      <c r="D194" s="182"/>
      <c r="E194" s="182"/>
      <c r="F194" s="182"/>
      <c r="G194" s="182"/>
      <c r="H194" s="182"/>
      <c r="I194" s="182"/>
      <c r="J194" s="182"/>
      <c r="K194" s="182"/>
      <c r="L194" s="182"/>
      <c r="M194" s="182"/>
      <c r="N194" s="182"/>
      <c r="O194" s="182"/>
      <c r="P194" s="182"/>
      <c r="Q194" s="182"/>
      <c r="R194" s="182"/>
      <c r="S194" s="182"/>
      <c r="T194" s="182"/>
      <c r="U194" s="182"/>
      <c r="V194" s="182"/>
      <c r="W194" s="182"/>
      <c r="X194" s="182"/>
      <c r="Y194" s="182"/>
      <c r="Z194" s="182"/>
      <c r="AA194" s="182"/>
      <c r="AB194" s="182"/>
      <c r="AC194" s="182"/>
      <c r="AD194" s="182"/>
      <c r="AE194" s="182"/>
      <c r="AF194" s="182"/>
      <c r="AG194" s="182"/>
      <c r="AH194" s="182"/>
      <c r="AI194" s="182"/>
      <c r="AJ194" s="182"/>
      <c r="AK194" s="182"/>
    </row>
    <row r="195" spans="1:37" ht="13.2" x14ac:dyDescent="0.25">
      <c r="A195" s="184"/>
      <c r="B195" s="182"/>
      <c r="C195" s="182"/>
      <c r="D195" s="182"/>
      <c r="E195" s="182"/>
      <c r="F195" s="182"/>
      <c r="G195" s="182"/>
      <c r="H195" s="182"/>
      <c r="I195" s="182"/>
      <c r="J195" s="182"/>
      <c r="K195" s="182"/>
      <c r="L195" s="182"/>
      <c r="M195" s="182"/>
      <c r="N195" s="182"/>
      <c r="O195" s="182"/>
      <c r="P195" s="182"/>
      <c r="Q195" s="182"/>
      <c r="R195" s="182"/>
      <c r="S195" s="182"/>
      <c r="T195" s="182"/>
      <c r="U195" s="182"/>
      <c r="V195" s="182"/>
      <c r="W195" s="182"/>
      <c r="X195" s="182"/>
      <c r="Y195" s="182"/>
      <c r="Z195" s="182"/>
      <c r="AA195" s="182"/>
      <c r="AB195" s="182"/>
      <c r="AC195" s="182"/>
      <c r="AD195" s="182"/>
      <c r="AE195" s="182"/>
      <c r="AF195" s="182"/>
      <c r="AG195" s="182"/>
      <c r="AH195" s="182"/>
      <c r="AI195" s="182"/>
      <c r="AJ195" s="182"/>
      <c r="AK195" s="182"/>
    </row>
    <row r="196" spans="1:37" ht="13.2" x14ac:dyDescent="0.25">
      <c r="A196" s="184"/>
      <c r="B196" s="182"/>
      <c r="C196" s="182"/>
      <c r="D196" s="182"/>
      <c r="E196" s="182"/>
      <c r="F196" s="182"/>
      <c r="G196" s="182"/>
      <c r="H196" s="182"/>
      <c r="I196" s="182"/>
      <c r="J196" s="182"/>
      <c r="K196" s="182"/>
      <c r="L196" s="182"/>
      <c r="M196" s="182"/>
      <c r="N196" s="182"/>
      <c r="O196" s="182"/>
      <c r="P196" s="182"/>
      <c r="Q196" s="182"/>
      <c r="R196" s="182"/>
      <c r="S196" s="182"/>
      <c r="T196" s="182"/>
      <c r="U196" s="182"/>
      <c r="V196" s="182"/>
      <c r="W196" s="182"/>
      <c r="X196" s="182"/>
      <c r="Y196" s="182"/>
      <c r="Z196" s="182"/>
      <c r="AA196" s="182"/>
      <c r="AB196" s="182"/>
      <c r="AC196" s="182"/>
      <c r="AD196" s="182"/>
      <c r="AE196" s="182"/>
      <c r="AF196" s="182"/>
      <c r="AG196" s="182"/>
      <c r="AH196" s="182"/>
      <c r="AI196" s="182"/>
      <c r="AJ196" s="182"/>
      <c r="AK196" s="182"/>
    </row>
    <row r="197" spans="1:37" ht="13.2" x14ac:dyDescent="0.25">
      <c r="A197" s="184"/>
      <c r="B197" s="182"/>
      <c r="C197" s="182"/>
      <c r="D197" s="182"/>
      <c r="E197" s="182"/>
      <c r="F197" s="182"/>
      <c r="G197" s="182"/>
      <c r="H197" s="182"/>
      <c r="I197" s="182"/>
      <c r="J197" s="182"/>
      <c r="K197" s="182"/>
      <c r="L197" s="182"/>
      <c r="M197" s="182"/>
      <c r="N197" s="182"/>
      <c r="O197" s="182"/>
      <c r="P197" s="182"/>
      <c r="Q197" s="182"/>
      <c r="R197" s="182"/>
      <c r="S197" s="182"/>
      <c r="T197" s="182"/>
      <c r="U197" s="182"/>
      <c r="V197" s="182"/>
      <c r="W197" s="182"/>
      <c r="X197" s="182"/>
      <c r="Y197" s="182"/>
      <c r="Z197" s="182"/>
      <c r="AA197" s="182"/>
      <c r="AB197" s="182"/>
      <c r="AC197" s="182"/>
      <c r="AD197" s="182"/>
      <c r="AE197" s="182"/>
      <c r="AF197" s="182"/>
      <c r="AG197" s="182"/>
      <c r="AH197" s="182"/>
      <c r="AI197" s="182"/>
      <c r="AJ197" s="182"/>
      <c r="AK197" s="182"/>
    </row>
    <row r="198" spans="1:37" ht="13.2" x14ac:dyDescent="0.25">
      <c r="A198" s="184"/>
      <c r="B198" s="182"/>
      <c r="C198" s="182"/>
      <c r="D198" s="182"/>
      <c r="E198" s="182"/>
      <c r="F198" s="182"/>
      <c r="G198" s="182"/>
      <c r="H198" s="182"/>
      <c r="I198" s="182"/>
      <c r="J198" s="182"/>
      <c r="K198" s="182"/>
      <c r="L198" s="182"/>
      <c r="M198" s="182"/>
      <c r="N198" s="182"/>
      <c r="O198" s="182"/>
      <c r="P198" s="182"/>
      <c r="Q198" s="182"/>
      <c r="R198" s="182"/>
      <c r="S198" s="182"/>
      <c r="T198" s="182"/>
      <c r="U198" s="182"/>
      <c r="V198" s="182"/>
      <c r="W198" s="182"/>
      <c r="X198" s="182"/>
      <c r="Y198" s="182"/>
      <c r="Z198" s="182"/>
      <c r="AA198" s="182"/>
      <c r="AB198" s="182"/>
      <c r="AC198" s="182"/>
      <c r="AD198" s="182"/>
      <c r="AE198" s="182"/>
      <c r="AF198" s="182"/>
      <c r="AG198" s="182"/>
      <c r="AH198" s="182"/>
      <c r="AI198" s="182"/>
      <c r="AJ198" s="182"/>
      <c r="AK198" s="182"/>
    </row>
    <row r="199" spans="1:37" ht="13.2" x14ac:dyDescent="0.25">
      <c r="A199" s="184"/>
      <c r="B199" s="182"/>
      <c r="C199" s="182"/>
      <c r="D199" s="182"/>
      <c r="E199" s="182"/>
      <c r="F199" s="182"/>
      <c r="G199" s="182"/>
      <c r="H199" s="182"/>
      <c r="I199" s="182"/>
      <c r="J199" s="182"/>
      <c r="K199" s="182"/>
      <c r="L199" s="182"/>
      <c r="M199" s="182"/>
      <c r="N199" s="182"/>
      <c r="O199" s="182"/>
      <c r="P199" s="182"/>
      <c r="Q199" s="182"/>
      <c r="R199" s="182"/>
      <c r="S199" s="182"/>
      <c r="T199" s="182"/>
      <c r="U199" s="182"/>
      <c r="V199" s="182"/>
      <c r="W199" s="182"/>
      <c r="X199" s="182"/>
      <c r="Y199" s="182"/>
      <c r="Z199" s="182"/>
      <c r="AA199" s="182"/>
      <c r="AB199" s="182"/>
      <c r="AC199" s="182"/>
      <c r="AD199" s="182"/>
      <c r="AE199" s="182"/>
      <c r="AF199" s="182"/>
      <c r="AG199" s="182"/>
      <c r="AH199" s="182"/>
      <c r="AI199" s="182"/>
      <c r="AJ199" s="182"/>
      <c r="AK199" s="182"/>
    </row>
    <row r="200" spans="1:37" ht="13.2" x14ac:dyDescent="0.25">
      <c r="A200" s="184"/>
      <c r="B200" s="182"/>
      <c r="C200" s="182"/>
      <c r="D200" s="182"/>
      <c r="E200" s="182"/>
      <c r="F200" s="182"/>
      <c r="G200" s="182"/>
      <c r="H200" s="182"/>
      <c r="I200" s="182"/>
      <c r="J200" s="182"/>
      <c r="K200" s="182"/>
      <c r="L200" s="182"/>
      <c r="M200" s="182"/>
      <c r="N200" s="182"/>
      <c r="O200" s="182"/>
      <c r="P200" s="182"/>
      <c r="Q200" s="182"/>
      <c r="R200" s="182"/>
      <c r="S200" s="182"/>
      <c r="T200" s="182"/>
      <c r="U200" s="182"/>
      <c r="V200" s="182"/>
      <c r="W200" s="182"/>
      <c r="X200" s="182"/>
      <c r="Y200" s="182"/>
      <c r="Z200" s="182"/>
      <c r="AA200" s="182"/>
      <c r="AB200" s="182"/>
      <c r="AC200" s="182"/>
      <c r="AD200" s="182"/>
      <c r="AE200" s="182"/>
      <c r="AF200" s="182"/>
      <c r="AG200" s="182"/>
      <c r="AH200" s="182"/>
      <c r="AI200" s="182"/>
      <c r="AJ200" s="182"/>
      <c r="AK200" s="182"/>
    </row>
    <row r="201" spans="1:37" ht="13.2" x14ac:dyDescent="0.25">
      <c r="A201" s="184"/>
      <c r="B201" s="182"/>
      <c r="C201" s="182"/>
      <c r="D201" s="182"/>
      <c r="E201" s="182"/>
      <c r="F201" s="182"/>
      <c r="G201" s="182"/>
      <c r="H201" s="182"/>
      <c r="I201" s="182"/>
      <c r="J201" s="182"/>
      <c r="K201" s="182"/>
      <c r="L201" s="182"/>
      <c r="M201" s="182"/>
      <c r="N201" s="182"/>
      <c r="O201" s="182"/>
      <c r="P201" s="182"/>
      <c r="Q201" s="182"/>
      <c r="R201" s="182"/>
      <c r="S201" s="182"/>
      <c r="T201" s="182"/>
      <c r="U201" s="182"/>
      <c r="V201" s="182"/>
      <c r="W201" s="182"/>
      <c r="X201" s="182"/>
      <c r="Y201" s="182"/>
      <c r="Z201" s="182"/>
      <c r="AA201" s="182"/>
      <c r="AB201" s="182"/>
      <c r="AC201" s="182"/>
      <c r="AD201" s="182"/>
      <c r="AE201" s="182"/>
      <c r="AF201" s="182"/>
      <c r="AG201" s="182"/>
      <c r="AH201" s="182"/>
      <c r="AI201" s="182"/>
      <c r="AJ201" s="182"/>
      <c r="AK201" s="182"/>
    </row>
  </sheetData>
  <mergeCells count="22">
    <mergeCell ref="D115:D118"/>
    <mergeCell ref="G115:G118"/>
    <mergeCell ref="D30:F30"/>
    <mergeCell ref="G30:H30"/>
    <mergeCell ref="D31:F31"/>
    <mergeCell ref="G31:H31"/>
    <mergeCell ref="A97:L97"/>
    <mergeCell ref="B109:C109"/>
    <mergeCell ref="D109:E109"/>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6" zoomScale="70" zoomScaleSheetLayoutView="70" workbookViewId="0">
      <selection activeCell="E26" sqref="E26"/>
    </sheetView>
  </sheetViews>
  <sheetFormatPr defaultRowHeight="15.6" x14ac:dyDescent="0.3"/>
  <cols>
    <col min="1" max="1" width="9.109375" style="60"/>
    <col min="2" max="2" width="37.6640625" style="60" customWidth="1"/>
    <col min="3" max="6" width="16.109375" style="60" customWidth="1"/>
    <col min="7" max="8" width="16.109375" style="60" hidden="1" customWidth="1"/>
    <col min="9" max="9" width="16.109375" style="60" customWidth="1"/>
    <col min="10" max="10" width="18.33203125" style="60" customWidth="1"/>
    <col min="11" max="11" width="64.88671875" style="60" customWidth="1"/>
    <col min="12" max="12" width="32.33203125" style="60" customWidth="1"/>
    <col min="13" max="252" width="9.109375" style="60"/>
    <col min="253" max="253" width="37.6640625" style="60" customWidth="1"/>
    <col min="254" max="254" width="9.109375" style="60"/>
    <col min="255" max="255" width="12.88671875" style="60" customWidth="1"/>
    <col min="256" max="257" width="0" style="60" hidden="1" customWidth="1"/>
    <col min="258" max="258" width="18.33203125" style="60" customWidth="1"/>
    <col min="259" max="259" width="64.88671875" style="60" customWidth="1"/>
    <col min="260" max="263" width="9.109375" style="60"/>
    <col min="264" max="264" width="14.88671875" style="60" customWidth="1"/>
    <col min="265" max="508" width="9.109375" style="60"/>
    <col min="509" max="509" width="37.6640625" style="60" customWidth="1"/>
    <col min="510" max="510" width="9.109375" style="60"/>
    <col min="511" max="511" width="12.88671875" style="60" customWidth="1"/>
    <col min="512" max="513" width="0" style="60" hidden="1" customWidth="1"/>
    <col min="514" max="514" width="18.33203125" style="60" customWidth="1"/>
    <col min="515" max="515" width="64.88671875" style="60" customWidth="1"/>
    <col min="516" max="519" width="9.109375" style="60"/>
    <col min="520" max="520" width="14.88671875" style="60" customWidth="1"/>
    <col min="521" max="764" width="9.109375" style="60"/>
    <col min="765" max="765" width="37.6640625" style="60" customWidth="1"/>
    <col min="766" max="766" width="9.109375" style="60"/>
    <col min="767" max="767" width="12.88671875" style="60" customWidth="1"/>
    <col min="768" max="769" width="0" style="60" hidden="1" customWidth="1"/>
    <col min="770" max="770" width="18.33203125" style="60" customWidth="1"/>
    <col min="771" max="771" width="64.88671875" style="60" customWidth="1"/>
    <col min="772" max="775" width="9.109375" style="60"/>
    <col min="776" max="776" width="14.88671875" style="60" customWidth="1"/>
    <col min="777" max="1020" width="9.109375" style="60"/>
    <col min="1021" max="1021" width="37.6640625" style="60" customWidth="1"/>
    <col min="1022" max="1022" width="9.109375" style="60"/>
    <col min="1023" max="1023" width="12.88671875" style="60" customWidth="1"/>
    <col min="1024" max="1025" width="0" style="60" hidden="1" customWidth="1"/>
    <col min="1026" max="1026" width="18.33203125" style="60" customWidth="1"/>
    <col min="1027" max="1027" width="64.88671875" style="60" customWidth="1"/>
    <col min="1028" max="1031" width="9.109375" style="60"/>
    <col min="1032" max="1032" width="14.88671875" style="60" customWidth="1"/>
    <col min="1033" max="1276" width="9.109375" style="60"/>
    <col min="1277" max="1277" width="37.6640625" style="60" customWidth="1"/>
    <col min="1278" max="1278" width="9.109375" style="60"/>
    <col min="1279" max="1279" width="12.88671875" style="60" customWidth="1"/>
    <col min="1280" max="1281" width="0" style="60" hidden="1" customWidth="1"/>
    <col min="1282" max="1282" width="18.33203125" style="60" customWidth="1"/>
    <col min="1283" max="1283" width="64.88671875" style="60" customWidth="1"/>
    <col min="1284" max="1287" width="9.109375" style="60"/>
    <col min="1288" max="1288" width="14.88671875" style="60" customWidth="1"/>
    <col min="1289" max="1532" width="9.109375" style="60"/>
    <col min="1533" max="1533" width="37.6640625" style="60" customWidth="1"/>
    <col min="1534" max="1534" width="9.109375" style="60"/>
    <col min="1535" max="1535" width="12.88671875" style="60" customWidth="1"/>
    <col min="1536" max="1537" width="0" style="60" hidden="1" customWidth="1"/>
    <col min="1538" max="1538" width="18.33203125" style="60" customWidth="1"/>
    <col min="1539" max="1539" width="64.88671875" style="60" customWidth="1"/>
    <col min="1540" max="1543" width="9.109375" style="60"/>
    <col min="1544" max="1544" width="14.88671875" style="60" customWidth="1"/>
    <col min="1545" max="1788" width="9.109375" style="60"/>
    <col min="1789" max="1789" width="37.6640625" style="60" customWidth="1"/>
    <col min="1790" max="1790" width="9.109375" style="60"/>
    <col min="1791" max="1791" width="12.88671875" style="60" customWidth="1"/>
    <col min="1792" max="1793" width="0" style="60" hidden="1" customWidth="1"/>
    <col min="1794" max="1794" width="18.33203125" style="60" customWidth="1"/>
    <col min="1795" max="1795" width="64.88671875" style="60" customWidth="1"/>
    <col min="1796" max="1799" width="9.109375" style="60"/>
    <col min="1800" max="1800" width="14.88671875" style="60" customWidth="1"/>
    <col min="1801" max="2044" width="9.109375" style="60"/>
    <col min="2045" max="2045" width="37.6640625" style="60" customWidth="1"/>
    <col min="2046" max="2046" width="9.109375" style="60"/>
    <col min="2047" max="2047" width="12.88671875" style="60" customWidth="1"/>
    <col min="2048" max="2049" width="0" style="60" hidden="1" customWidth="1"/>
    <col min="2050" max="2050" width="18.33203125" style="60" customWidth="1"/>
    <col min="2051" max="2051" width="64.88671875" style="60" customWidth="1"/>
    <col min="2052" max="2055" width="9.109375" style="60"/>
    <col min="2056" max="2056" width="14.88671875" style="60" customWidth="1"/>
    <col min="2057" max="2300" width="9.109375" style="60"/>
    <col min="2301" max="2301" width="37.6640625" style="60" customWidth="1"/>
    <col min="2302" max="2302" width="9.109375" style="60"/>
    <col min="2303" max="2303" width="12.88671875" style="60" customWidth="1"/>
    <col min="2304" max="2305" width="0" style="60" hidden="1" customWidth="1"/>
    <col min="2306" max="2306" width="18.33203125" style="60" customWidth="1"/>
    <col min="2307" max="2307" width="64.88671875" style="60" customWidth="1"/>
    <col min="2308" max="2311" width="9.109375" style="60"/>
    <col min="2312" max="2312" width="14.88671875" style="60" customWidth="1"/>
    <col min="2313" max="2556" width="9.109375" style="60"/>
    <col min="2557" max="2557" width="37.6640625" style="60" customWidth="1"/>
    <col min="2558" max="2558" width="9.109375" style="60"/>
    <col min="2559" max="2559" width="12.88671875" style="60" customWidth="1"/>
    <col min="2560" max="2561" width="0" style="60" hidden="1" customWidth="1"/>
    <col min="2562" max="2562" width="18.33203125" style="60" customWidth="1"/>
    <col min="2563" max="2563" width="64.88671875" style="60" customWidth="1"/>
    <col min="2564" max="2567" width="9.109375" style="60"/>
    <col min="2568" max="2568" width="14.88671875" style="60" customWidth="1"/>
    <col min="2569" max="2812" width="9.109375" style="60"/>
    <col min="2813" max="2813" width="37.6640625" style="60" customWidth="1"/>
    <col min="2814" max="2814" width="9.109375" style="60"/>
    <col min="2815" max="2815" width="12.88671875" style="60" customWidth="1"/>
    <col min="2816" max="2817" width="0" style="60" hidden="1" customWidth="1"/>
    <col min="2818" max="2818" width="18.33203125" style="60" customWidth="1"/>
    <col min="2819" max="2819" width="64.88671875" style="60" customWidth="1"/>
    <col min="2820" max="2823" width="9.109375" style="60"/>
    <col min="2824" max="2824" width="14.88671875" style="60" customWidth="1"/>
    <col min="2825" max="3068" width="9.109375" style="60"/>
    <col min="3069" max="3069" width="37.6640625" style="60" customWidth="1"/>
    <col min="3070" max="3070" width="9.109375" style="60"/>
    <col min="3071" max="3071" width="12.88671875" style="60" customWidth="1"/>
    <col min="3072" max="3073" width="0" style="60" hidden="1" customWidth="1"/>
    <col min="3074" max="3074" width="18.33203125" style="60" customWidth="1"/>
    <col min="3075" max="3075" width="64.88671875" style="60" customWidth="1"/>
    <col min="3076" max="3079" width="9.109375" style="60"/>
    <col min="3080" max="3080" width="14.88671875" style="60" customWidth="1"/>
    <col min="3081" max="3324" width="9.109375" style="60"/>
    <col min="3325" max="3325" width="37.6640625" style="60" customWidth="1"/>
    <col min="3326" max="3326" width="9.109375" style="60"/>
    <col min="3327" max="3327" width="12.88671875" style="60" customWidth="1"/>
    <col min="3328" max="3329" width="0" style="60" hidden="1" customWidth="1"/>
    <col min="3330" max="3330" width="18.33203125" style="60" customWidth="1"/>
    <col min="3331" max="3331" width="64.88671875" style="60" customWidth="1"/>
    <col min="3332" max="3335" width="9.109375" style="60"/>
    <col min="3336" max="3336" width="14.88671875" style="60" customWidth="1"/>
    <col min="3337" max="3580" width="9.109375" style="60"/>
    <col min="3581" max="3581" width="37.6640625" style="60" customWidth="1"/>
    <col min="3582" max="3582" width="9.109375" style="60"/>
    <col min="3583" max="3583" width="12.88671875" style="60" customWidth="1"/>
    <col min="3584" max="3585" width="0" style="60" hidden="1" customWidth="1"/>
    <col min="3586" max="3586" width="18.33203125" style="60" customWidth="1"/>
    <col min="3587" max="3587" width="64.88671875" style="60" customWidth="1"/>
    <col min="3588" max="3591" width="9.109375" style="60"/>
    <col min="3592" max="3592" width="14.88671875" style="60" customWidth="1"/>
    <col min="3593" max="3836" width="9.109375" style="60"/>
    <col min="3837" max="3837" width="37.6640625" style="60" customWidth="1"/>
    <col min="3838" max="3838" width="9.109375" style="60"/>
    <col min="3839" max="3839" width="12.88671875" style="60" customWidth="1"/>
    <col min="3840" max="3841" width="0" style="60" hidden="1" customWidth="1"/>
    <col min="3842" max="3842" width="18.33203125" style="60" customWidth="1"/>
    <col min="3843" max="3843" width="64.88671875" style="60" customWidth="1"/>
    <col min="3844" max="3847" width="9.109375" style="60"/>
    <col min="3848" max="3848" width="14.88671875" style="60" customWidth="1"/>
    <col min="3849" max="4092" width="9.109375" style="60"/>
    <col min="4093" max="4093" width="37.6640625" style="60" customWidth="1"/>
    <col min="4094" max="4094" width="9.109375" style="60"/>
    <col min="4095" max="4095" width="12.88671875" style="60" customWidth="1"/>
    <col min="4096" max="4097" width="0" style="60" hidden="1" customWidth="1"/>
    <col min="4098" max="4098" width="18.33203125" style="60" customWidth="1"/>
    <col min="4099" max="4099" width="64.88671875" style="60" customWidth="1"/>
    <col min="4100" max="4103" width="9.109375" style="60"/>
    <col min="4104" max="4104" width="14.88671875" style="60" customWidth="1"/>
    <col min="4105" max="4348" width="9.109375" style="60"/>
    <col min="4349" max="4349" width="37.6640625" style="60" customWidth="1"/>
    <col min="4350" max="4350" width="9.109375" style="60"/>
    <col min="4351" max="4351" width="12.88671875" style="60" customWidth="1"/>
    <col min="4352" max="4353" width="0" style="60" hidden="1" customWidth="1"/>
    <col min="4354" max="4354" width="18.33203125" style="60" customWidth="1"/>
    <col min="4355" max="4355" width="64.88671875" style="60" customWidth="1"/>
    <col min="4356" max="4359" width="9.109375" style="60"/>
    <col min="4360" max="4360" width="14.88671875" style="60" customWidth="1"/>
    <col min="4361" max="4604" width="9.109375" style="60"/>
    <col min="4605" max="4605" width="37.6640625" style="60" customWidth="1"/>
    <col min="4606" max="4606" width="9.109375" style="60"/>
    <col min="4607" max="4607" width="12.88671875" style="60" customWidth="1"/>
    <col min="4608" max="4609" width="0" style="60" hidden="1" customWidth="1"/>
    <col min="4610" max="4610" width="18.33203125" style="60" customWidth="1"/>
    <col min="4611" max="4611" width="64.88671875" style="60" customWidth="1"/>
    <col min="4612" max="4615" width="9.109375" style="60"/>
    <col min="4616" max="4616" width="14.88671875" style="60" customWidth="1"/>
    <col min="4617" max="4860" width="9.109375" style="60"/>
    <col min="4861" max="4861" width="37.6640625" style="60" customWidth="1"/>
    <col min="4862" max="4862" width="9.109375" style="60"/>
    <col min="4863" max="4863" width="12.88671875" style="60" customWidth="1"/>
    <col min="4864" max="4865" width="0" style="60" hidden="1" customWidth="1"/>
    <col min="4866" max="4866" width="18.33203125" style="60" customWidth="1"/>
    <col min="4867" max="4867" width="64.88671875" style="60" customWidth="1"/>
    <col min="4868" max="4871" width="9.109375" style="60"/>
    <col min="4872" max="4872" width="14.88671875" style="60" customWidth="1"/>
    <col min="4873" max="5116" width="9.109375" style="60"/>
    <col min="5117" max="5117" width="37.6640625" style="60" customWidth="1"/>
    <col min="5118" max="5118" width="9.109375" style="60"/>
    <col min="5119" max="5119" width="12.88671875" style="60" customWidth="1"/>
    <col min="5120" max="5121" width="0" style="60" hidden="1" customWidth="1"/>
    <col min="5122" max="5122" width="18.33203125" style="60" customWidth="1"/>
    <col min="5123" max="5123" width="64.88671875" style="60" customWidth="1"/>
    <col min="5124" max="5127" width="9.109375" style="60"/>
    <col min="5128" max="5128" width="14.88671875" style="60" customWidth="1"/>
    <col min="5129" max="5372" width="9.109375" style="60"/>
    <col min="5373" max="5373" width="37.6640625" style="60" customWidth="1"/>
    <col min="5374" max="5374" width="9.109375" style="60"/>
    <col min="5375" max="5375" width="12.88671875" style="60" customWidth="1"/>
    <col min="5376" max="5377" width="0" style="60" hidden="1" customWidth="1"/>
    <col min="5378" max="5378" width="18.33203125" style="60" customWidth="1"/>
    <col min="5379" max="5379" width="64.88671875" style="60" customWidth="1"/>
    <col min="5380" max="5383" width="9.109375" style="60"/>
    <col min="5384" max="5384" width="14.88671875" style="60" customWidth="1"/>
    <col min="5385" max="5628" width="9.109375" style="60"/>
    <col min="5629" max="5629" width="37.6640625" style="60" customWidth="1"/>
    <col min="5630" max="5630" width="9.109375" style="60"/>
    <col min="5631" max="5631" width="12.88671875" style="60" customWidth="1"/>
    <col min="5632" max="5633" width="0" style="60" hidden="1" customWidth="1"/>
    <col min="5634" max="5634" width="18.33203125" style="60" customWidth="1"/>
    <col min="5635" max="5635" width="64.88671875" style="60" customWidth="1"/>
    <col min="5636" max="5639" width="9.109375" style="60"/>
    <col min="5640" max="5640" width="14.88671875" style="60" customWidth="1"/>
    <col min="5641" max="5884" width="9.109375" style="60"/>
    <col min="5885" max="5885" width="37.6640625" style="60" customWidth="1"/>
    <col min="5886" max="5886" width="9.109375" style="60"/>
    <col min="5887" max="5887" width="12.88671875" style="60" customWidth="1"/>
    <col min="5888" max="5889" width="0" style="60" hidden="1" customWidth="1"/>
    <col min="5890" max="5890" width="18.33203125" style="60" customWidth="1"/>
    <col min="5891" max="5891" width="64.88671875" style="60" customWidth="1"/>
    <col min="5892" max="5895" width="9.109375" style="60"/>
    <col min="5896" max="5896" width="14.88671875" style="60" customWidth="1"/>
    <col min="5897" max="6140" width="9.109375" style="60"/>
    <col min="6141" max="6141" width="37.6640625" style="60" customWidth="1"/>
    <col min="6142" max="6142" width="9.109375" style="60"/>
    <col min="6143" max="6143" width="12.88671875" style="60" customWidth="1"/>
    <col min="6144" max="6145" width="0" style="60" hidden="1" customWidth="1"/>
    <col min="6146" max="6146" width="18.33203125" style="60" customWidth="1"/>
    <col min="6147" max="6147" width="64.88671875" style="60" customWidth="1"/>
    <col min="6148" max="6151" width="9.109375" style="60"/>
    <col min="6152" max="6152" width="14.88671875" style="60" customWidth="1"/>
    <col min="6153" max="6396" width="9.109375" style="60"/>
    <col min="6397" max="6397" width="37.6640625" style="60" customWidth="1"/>
    <col min="6398" max="6398" width="9.109375" style="60"/>
    <col min="6399" max="6399" width="12.88671875" style="60" customWidth="1"/>
    <col min="6400" max="6401" width="0" style="60" hidden="1" customWidth="1"/>
    <col min="6402" max="6402" width="18.33203125" style="60" customWidth="1"/>
    <col min="6403" max="6403" width="64.88671875" style="60" customWidth="1"/>
    <col min="6404" max="6407" width="9.109375" style="60"/>
    <col min="6408" max="6408" width="14.88671875" style="60" customWidth="1"/>
    <col min="6409" max="6652" width="9.109375" style="60"/>
    <col min="6653" max="6653" width="37.6640625" style="60" customWidth="1"/>
    <col min="6654" max="6654" width="9.109375" style="60"/>
    <col min="6655" max="6655" width="12.88671875" style="60" customWidth="1"/>
    <col min="6656" max="6657" width="0" style="60" hidden="1" customWidth="1"/>
    <col min="6658" max="6658" width="18.33203125" style="60" customWidth="1"/>
    <col min="6659" max="6659" width="64.88671875" style="60" customWidth="1"/>
    <col min="6660" max="6663" width="9.109375" style="60"/>
    <col min="6664" max="6664" width="14.88671875" style="60" customWidth="1"/>
    <col min="6665" max="6908" width="9.109375" style="60"/>
    <col min="6909" max="6909" width="37.6640625" style="60" customWidth="1"/>
    <col min="6910" max="6910" width="9.109375" style="60"/>
    <col min="6911" max="6911" width="12.88671875" style="60" customWidth="1"/>
    <col min="6912" max="6913" width="0" style="60" hidden="1" customWidth="1"/>
    <col min="6914" max="6914" width="18.33203125" style="60" customWidth="1"/>
    <col min="6915" max="6915" width="64.88671875" style="60" customWidth="1"/>
    <col min="6916" max="6919" width="9.109375" style="60"/>
    <col min="6920" max="6920" width="14.88671875" style="60" customWidth="1"/>
    <col min="6921" max="7164" width="9.109375" style="60"/>
    <col min="7165" max="7165" width="37.6640625" style="60" customWidth="1"/>
    <col min="7166" max="7166" width="9.109375" style="60"/>
    <col min="7167" max="7167" width="12.88671875" style="60" customWidth="1"/>
    <col min="7168" max="7169" width="0" style="60" hidden="1" customWidth="1"/>
    <col min="7170" max="7170" width="18.33203125" style="60" customWidth="1"/>
    <col min="7171" max="7171" width="64.88671875" style="60" customWidth="1"/>
    <col min="7172" max="7175" width="9.109375" style="60"/>
    <col min="7176" max="7176" width="14.88671875" style="60" customWidth="1"/>
    <col min="7177" max="7420" width="9.109375" style="60"/>
    <col min="7421" max="7421" width="37.6640625" style="60" customWidth="1"/>
    <col min="7422" max="7422" width="9.109375" style="60"/>
    <col min="7423" max="7423" width="12.88671875" style="60" customWidth="1"/>
    <col min="7424" max="7425" width="0" style="60" hidden="1" customWidth="1"/>
    <col min="7426" max="7426" width="18.33203125" style="60" customWidth="1"/>
    <col min="7427" max="7427" width="64.88671875" style="60" customWidth="1"/>
    <col min="7428" max="7431" width="9.109375" style="60"/>
    <col min="7432" max="7432" width="14.88671875" style="60" customWidth="1"/>
    <col min="7433" max="7676" width="9.109375" style="60"/>
    <col min="7677" max="7677" width="37.6640625" style="60" customWidth="1"/>
    <col min="7678" max="7678" width="9.109375" style="60"/>
    <col min="7679" max="7679" width="12.88671875" style="60" customWidth="1"/>
    <col min="7680" max="7681" width="0" style="60" hidden="1" customWidth="1"/>
    <col min="7682" max="7682" width="18.33203125" style="60" customWidth="1"/>
    <col min="7683" max="7683" width="64.88671875" style="60" customWidth="1"/>
    <col min="7684" max="7687" width="9.109375" style="60"/>
    <col min="7688" max="7688" width="14.88671875" style="60" customWidth="1"/>
    <col min="7689" max="7932" width="9.109375" style="60"/>
    <col min="7933" max="7933" width="37.6640625" style="60" customWidth="1"/>
    <col min="7934" max="7934" width="9.109375" style="60"/>
    <col min="7935" max="7935" width="12.88671875" style="60" customWidth="1"/>
    <col min="7936" max="7937" width="0" style="60" hidden="1" customWidth="1"/>
    <col min="7938" max="7938" width="18.33203125" style="60" customWidth="1"/>
    <col min="7939" max="7939" width="64.88671875" style="60" customWidth="1"/>
    <col min="7940" max="7943" width="9.109375" style="60"/>
    <col min="7944" max="7944" width="14.88671875" style="60" customWidth="1"/>
    <col min="7945" max="8188" width="9.109375" style="60"/>
    <col min="8189" max="8189" width="37.6640625" style="60" customWidth="1"/>
    <col min="8190" max="8190" width="9.109375" style="60"/>
    <col min="8191" max="8191" width="12.88671875" style="60" customWidth="1"/>
    <col min="8192" max="8193" width="0" style="60" hidden="1" customWidth="1"/>
    <col min="8194" max="8194" width="18.33203125" style="60" customWidth="1"/>
    <col min="8195" max="8195" width="64.88671875" style="60" customWidth="1"/>
    <col min="8196" max="8199" width="9.109375" style="60"/>
    <col min="8200" max="8200" width="14.88671875" style="60" customWidth="1"/>
    <col min="8201" max="8444" width="9.109375" style="60"/>
    <col min="8445" max="8445" width="37.6640625" style="60" customWidth="1"/>
    <col min="8446" max="8446" width="9.109375" style="60"/>
    <col min="8447" max="8447" width="12.88671875" style="60" customWidth="1"/>
    <col min="8448" max="8449" width="0" style="60" hidden="1" customWidth="1"/>
    <col min="8450" max="8450" width="18.33203125" style="60" customWidth="1"/>
    <col min="8451" max="8451" width="64.88671875" style="60" customWidth="1"/>
    <col min="8452" max="8455" width="9.109375" style="60"/>
    <col min="8456" max="8456" width="14.88671875" style="60" customWidth="1"/>
    <col min="8457" max="8700" width="9.109375" style="60"/>
    <col min="8701" max="8701" width="37.6640625" style="60" customWidth="1"/>
    <col min="8702" max="8702" width="9.109375" style="60"/>
    <col min="8703" max="8703" width="12.88671875" style="60" customWidth="1"/>
    <col min="8704" max="8705" width="0" style="60" hidden="1" customWidth="1"/>
    <col min="8706" max="8706" width="18.33203125" style="60" customWidth="1"/>
    <col min="8707" max="8707" width="64.88671875" style="60" customWidth="1"/>
    <col min="8708" max="8711" width="9.109375" style="60"/>
    <col min="8712" max="8712" width="14.88671875" style="60" customWidth="1"/>
    <col min="8713" max="8956" width="9.109375" style="60"/>
    <col min="8957" max="8957" width="37.6640625" style="60" customWidth="1"/>
    <col min="8958" max="8958" width="9.109375" style="60"/>
    <col min="8959" max="8959" width="12.88671875" style="60" customWidth="1"/>
    <col min="8960" max="8961" width="0" style="60" hidden="1" customWidth="1"/>
    <col min="8962" max="8962" width="18.33203125" style="60" customWidth="1"/>
    <col min="8963" max="8963" width="64.88671875" style="60" customWidth="1"/>
    <col min="8964" max="8967" width="9.109375" style="60"/>
    <col min="8968" max="8968" width="14.88671875" style="60" customWidth="1"/>
    <col min="8969" max="9212" width="9.109375" style="60"/>
    <col min="9213" max="9213" width="37.6640625" style="60" customWidth="1"/>
    <col min="9214" max="9214" width="9.109375" style="60"/>
    <col min="9215" max="9215" width="12.88671875" style="60" customWidth="1"/>
    <col min="9216" max="9217" width="0" style="60" hidden="1" customWidth="1"/>
    <col min="9218" max="9218" width="18.33203125" style="60" customWidth="1"/>
    <col min="9219" max="9219" width="64.88671875" style="60" customWidth="1"/>
    <col min="9220" max="9223" width="9.109375" style="60"/>
    <col min="9224" max="9224" width="14.88671875" style="60" customWidth="1"/>
    <col min="9225" max="9468" width="9.109375" style="60"/>
    <col min="9469" max="9469" width="37.6640625" style="60" customWidth="1"/>
    <col min="9470" max="9470" width="9.109375" style="60"/>
    <col min="9471" max="9471" width="12.88671875" style="60" customWidth="1"/>
    <col min="9472" max="9473" width="0" style="60" hidden="1" customWidth="1"/>
    <col min="9474" max="9474" width="18.33203125" style="60" customWidth="1"/>
    <col min="9475" max="9475" width="64.88671875" style="60" customWidth="1"/>
    <col min="9476" max="9479" width="9.109375" style="60"/>
    <col min="9480" max="9480" width="14.88671875" style="60" customWidth="1"/>
    <col min="9481" max="9724" width="9.109375" style="60"/>
    <col min="9725" max="9725" width="37.6640625" style="60" customWidth="1"/>
    <col min="9726" max="9726" width="9.109375" style="60"/>
    <col min="9727" max="9727" width="12.88671875" style="60" customWidth="1"/>
    <col min="9728" max="9729" width="0" style="60" hidden="1" customWidth="1"/>
    <col min="9730" max="9730" width="18.33203125" style="60" customWidth="1"/>
    <col min="9731" max="9731" width="64.88671875" style="60" customWidth="1"/>
    <col min="9732" max="9735" width="9.109375" style="60"/>
    <col min="9736" max="9736" width="14.88671875" style="60" customWidth="1"/>
    <col min="9737" max="9980" width="9.109375" style="60"/>
    <col min="9981" max="9981" width="37.6640625" style="60" customWidth="1"/>
    <col min="9982" max="9982" width="9.109375" style="60"/>
    <col min="9983" max="9983" width="12.88671875" style="60" customWidth="1"/>
    <col min="9984" max="9985" width="0" style="60" hidden="1" customWidth="1"/>
    <col min="9986" max="9986" width="18.33203125" style="60" customWidth="1"/>
    <col min="9987" max="9987" width="64.88671875" style="60" customWidth="1"/>
    <col min="9988" max="9991" width="9.109375" style="60"/>
    <col min="9992" max="9992" width="14.88671875" style="60" customWidth="1"/>
    <col min="9993" max="10236" width="9.109375" style="60"/>
    <col min="10237" max="10237" width="37.6640625" style="60" customWidth="1"/>
    <col min="10238" max="10238" width="9.109375" style="60"/>
    <col min="10239" max="10239" width="12.88671875" style="60" customWidth="1"/>
    <col min="10240" max="10241" width="0" style="60" hidden="1" customWidth="1"/>
    <col min="10242" max="10242" width="18.33203125" style="60" customWidth="1"/>
    <col min="10243" max="10243" width="64.88671875" style="60" customWidth="1"/>
    <col min="10244" max="10247" width="9.109375" style="60"/>
    <col min="10248" max="10248" width="14.88671875" style="60" customWidth="1"/>
    <col min="10249" max="10492" width="9.109375" style="60"/>
    <col min="10493" max="10493" width="37.6640625" style="60" customWidth="1"/>
    <col min="10494" max="10494" width="9.109375" style="60"/>
    <col min="10495" max="10495" width="12.88671875" style="60" customWidth="1"/>
    <col min="10496" max="10497" width="0" style="60" hidden="1" customWidth="1"/>
    <col min="10498" max="10498" width="18.33203125" style="60" customWidth="1"/>
    <col min="10499" max="10499" width="64.88671875" style="60" customWidth="1"/>
    <col min="10500" max="10503" width="9.109375" style="60"/>
    <col min="10504" max="10504" width="14.88671875" style="60" customWidth="1"/>
    <col min="10505" max="10748" width="9.109375" style="60"/>
    <col min="10749" max="10749" width="37.6640625" style="60" customWidth="1"/>
    <col min="10750" max="10750" width="9.109375" style="60"/>
    <col min="10751" max="10751" width="12.88671875" style="60" customWidth="1"/>
    <col min="10752" max="10753" width="0" style="60" hidden="1" customWidth="1"/>
    <col min="10754" max="10754" width="18.33203125" style="60" customWidth="1"/>
    <col min="10755" max="10755" width="64.88671875" style="60" customWidth="1"/>
    <col min="10756" max="10759" width="9.109375" style="60"/>
    <col min="10760" max="10760" width="14.88671875" style="60" customWidth="1"/>
    <col min="10761" max="11004" width="9.109375" style="60"/>
    <col min="11005" max="11005" width="37.6640625" style="60" customWidth="1"/>
    <col min="11006" max="11006" width="9.109375" style="60"/>
    <col min="11007" max="11007" width="12.88671875" style="60" customWidth="1"/>
    <col min="11008" max="11009" width="0" style="60" hidden="1" customWidth="1"/>
    <col min="11010" max="11010" width="18.33203125" style="60" customWidth="1"/>
    <col min="11011" max="11011" width="64.88671875" style="60" customWidth="1"/>
    <col min="11012" max="11015" width="9.109375" style="60"/>
    <col min="11016" max="11016" width="14.88671875" style="60" customWidth="1"/>
    <col min="11017" max="11260" width="9.109375" style="60"/>
    <col min="11261" max="11261" width="37.6640625" style="60" customWidth="1"/>
    <col min="11262" max="11262" width="9.109375" style="60"/>
    <col min="11263" max="11263" width="12.88671875" style="60" customWidth="1"/>
    <col min="11264" max="11265" width="0" style="60" hidden="1" customWidth="1"/>
    <col min="11266" max="11266" width="18.33203125" style="60" customWidth="1"/>
    <col min="11267" max="11267" width="64.88671875" style="60" customWidth="1"/>
    <col min="11268" max="11271" width="9.109375" style="60"/>
    <col min="11272" max="11272" width="14.88671875" style="60" customWidth="1"/>
    <col min="11273" max="11516" width="9.109375" style="60"/>
    <col min="11517" max="11517" width="37.6640625" style="60" customWidth="1"/>
    <col min="11518" max="11518" width="9.109375" style="60"/>
    <col min="11519" max="11519" width="12.88671875" style="60" customWidth="1"/>
    <col min="11520" max="11521" width="0" style="60" hidden="1" customWidth="1"/>
    <col min="11522" max="11522" width="18.33203125" style="60" customWidth="1"/>
    <col min="11523" max="11523" width="64.88671875" style="60" customWidth="1"/>
    <col min="11524" max="11527" width="9.109375" style="60"/>
    <col min="11528" max="11528" width="14.88671875" style="60" customWidth="1"/>
    <col min="11529" max="11772" width="9.109375" style="60"/>
    <col min="11773" max="11773" width="37.6640625" style="60" customWidth="1"/>
    <col min="11774" max="11774" width="9.109375" style="60"/>
    <col min="11775" max="11775" width="12.88671875" style="60" customWidth="1"/>
    <col min="11776" max="11777" width="0" style="60" hidden="1" customWidth="1"/>
    <col min="11778" max="11778" width="18.33203125" style="60" customWidth="1"/>
    <col min="11779" max="11779" width="64.88671875" style="60" customWidth="1"/>
    <col min="11780" max="11783" width="9.109375" style="60"/>
    <col min="11784" max="11784" width="14.88671875" style="60" customWidth="1"/>
    <col min="11785" max="12028" width="9.109375" style="60"/>
    <col min="12029" max="12029" width="37.6640625" style="60" customWidth="1"/>
    <col min="12030" max="12030" width="9.109375" style="60"/>
    <col min="12031" max="12031" width="12.88671875" style="60" customWidth="1"/>
    <col min="12032" max="12033" width="0" style="60" hidden="1" customWidth="1"/>
    <col min="12034" max="12034" width="18.33203125" style="60" customWidth="1"/>
    <col min="12035" max="12035" width="64.88671875" style="60" customWidth="1"/>
    <col min="12036" max="12039" width="9.109375" style="60"/>
    <col min="12040" max="12040" width="14.88671875" style="60" customWidth="1"/>
    <col min="12041" max="12284" width="9.109375" style="60"/>
    <col min="12285" max="12285" width="37.6640625" style="60" customWidth="1"/>
    <col min="12286" max="12286" width="9.109375" style="60"/>
    <col min="12287" max="12287" width="12.88671875" style="60" customWidth="1"/>
    <col min="12288" max="12289" width="0" style="60" hidden="1" customWidth="1"/>
    <col min="12290" max="12290" width="18.33203125" style="60" customWidth="1"/>
    <col min="12291" max="12291" width="64.88671875" style="60" customWidth="1"/>
    <col min="12292" max="12295" width="9.109375" style="60"/>
    <col min="12296" max="12296" width="14.88671875" style="60" customWidth="1"/>
    <col min="12297" max="12540" width="9.109375" style="60"/>
    <col min="12541" max="12541" width="37.6640625" style="60" customWidth="1"/>
    <col min="12542" max="12542" width="9.109375" style="60"/>
    <col min="12543" max="12543" width="12.88671875" style="60" customWidth="1"/>
    <col min="12544" max="12545" width="0" style="60" hidden="1" customWidth="1"/>
    <col min="12546" max="12546" width="18.33203125" style="60" customWidth="1"/>
    <col min="12547" max="12547" width="64.88671875" style="60" customWidth="1"/>
    <col min="12548" max="12551" width="9.109375" style="60"/>
    <col min="12552" max="12552" width="14.88671875" style="60" customWidth="1"/>
    <col min="12553" max="12796" width="9.109375" style="60"/>
    <col min="12797" max="12797" width="37.6640625" style="60" customWidth="1"/>
    <col min="12798" max="12798" width="9.109375" style="60"/>
    <col min="12799" max="12799" width="12.88671875" style="60" customWidth="1"/>
    <col min="12800" max="12801" width="0" style="60" hidden="1" customWidth="1"/>
    <col min="12802" max="12802" width="18.33203125" style="60" customWidth="1"/>
    <col min="12803" max="12803" width="64.88671875" style="60" customWidth="1"/>
    <col min="12804" max="12807" width="9.109375" style="60"/>
    <col min="12808" max="12808" width="14.88671875" style="60" customWidth="1"/>
    <col min="12809" max="13052" width="9.109375" style="60"/>
    <col min="13053" max="13053" width="37.6640625" style="60" customWidth="1"/>
    <col min="13054" max="13054" width="9.109375" style="60"/>
    <col min="13055" max="13055" width="12.88671875" style="60" customWidth="1"/>
    <col min="13056" max="13057" width="0" style="60" hidden="1" customWidth="1"/>
    <col min="13058" max="13058" width="18.33203125" style="60" customWidth="1"/>
    <col min="13059" max="13059" width="64.88671875" style="60" customWidth="1"/>
    <col min="13060" max="13063" width="9.109375" style="60"/>
    <col min="13064" max="13064" width="14.88671875" style="60" customWidth="1"/>
    <col min="13065" max="13308" width="9.109375" style="60"/>
    <col min="13309" max="13309" width="37.6640625" style="60" customWidth="1"/>
    <col min="13310" max="13310" width="9.109375" style="60"/>
    <col min="13311" max="13311" width="12.88671875" style="60" customWidth="1"/>
    <col min="13312" max="13313" width="0" style="60" hidden="1" customWidth="1"/>
    <col min="13314" max="13314" width="18.33203125" style="60" customWidth="1"/>
    <col min="13315" max="13315" width="64.88671875" style="60" customWidth="1"/>
    <col min="13316" max="13319" width="9.109375" style="60"/>
    <col min="13320" max="13320" width="14.88671875" style="60" customWidth="1"/>
    <col min="13321" max="13564" width="9.109375" style="60"/>
    <col min="13565" max="13565" width="37.6640625" style="60" customWidth="1"/>
    <col min="13566" max="13566" width="9.109375" style="60"/>
    <col min="13567" max="13567" width="12.88671875" style="60" customWidth="1"/>
    <col min="13568" max="13569" width="0" style="60" hidden="1" customWidth="1"/>
    <col min="13570" max="13570" width="18.33203125" style="60" customWidth="1"/>
    <col min="13571" max="13571" width="64.88671875" style="60" customWidth="1"/>
    <col min="13572" max="13575" width="9.109375" style="60"/>
    <col min="13576" max="13576" width="14.88671875" style="60" customWidth="1"/>
    <col min="13577" max="13820" width="9.109375" style="60"/>
    <col min="13821" max="13821" width="37.6640625" style="60" customWidth="1"/>
    <col min="13822" max="13822" width="9.109375" style="60"/>
    <col min="13823" max="13823" width="12.88671875" style="60" customWidth="1"/>
    <col min="13824" max="13825" width="0" style="60" hidden="1" customWidth="1"/>
    <col min="13826" max="13826" width="18.33203125" style="60" customWidth="1"/>
    <col min="13827" max="13827" width="64.88671875" style="60" customWidth="1"/>
    <col min="13828" max="13831" width="9.109375" style="60"/>
    <col min="13832" max="13832" width="14.88671875" style="60" customWidth="1"/>
    <col min="13833" max="14076" width="9.109375" style="60"/>
    <col min="14077" max="14077" width="37.6640625" style="60" customWidth="1"/>
    <col min="14078" max="14078" width="9.109375" style="60"/>
    <col min="14079" max="14079" width="12.88671875" style="60" customWidth="1"/>
    <col min="14080" max="14081" width="0" style="60" hidden="1" customWidth="1"/>
    <col min="14082" max="14082" width="18.33203125" style="60" customWidth="1"/>
    <col min="14083" max="14083" width="64.88671875" style="60" customWidth="1"/>
    <col min="14084" max="14087" width="9.109375" style="60"/>
    <col min="14088" max="14088" width="14.88671875" style="60" customWidth="1"/>
    <col min="14089" max="14332" width="9.109375" style="60"/>
    <col min="14333" max="14333" width="37.6640625" style="60" customWidth="1"/>
    <col min="14334" max="14334" width="9.109375" style="60"/>
    <col min="14335" max="14335" width="12.88671875" style="60" customWidth="1"/>
    <col min="14336" max="14337" width="0" style="60" hidden="1" customWidth="1"/>
    <col min="14338" max="14338" width="18.33203125" style="60" customWidth="1"/>
    <col min="14339" max="14339" width="64.88671875" style="60" customWidth="1"/>
    <col min="14340" max="14343" width="9.109375" style="60"/>
    <col min="14344" max="14344" width="14.88671875" style="60" customWidth="1"/>
    <col min="14345" max="14588" width="9.109375" style="60"/>
    <col min="14589" max="14589" width="37.6640625" style="60" customWidth="1"/>
    <col min="14590" max="14590" width="9.109375" style="60"/>
    <col min="14591" max="14591" width="12.88671875" style="60" customWidth="1"/>
    <col min="14592" max="14593" width="0" style="60" hidden="1" customWidth="1"/>
    <col min="14594" max="14594" width="18.33203125" style="60" customWidth="1"/>
    <col min="14595" max="14595" width="64.88671875" style="60" customWidth="1"/>
    <col min="14596" max="14599" width="9.109375" style="60"/>
    <col min="14600" max="14600" width="14.88671875" style="60" customWidth="1"/>
    <col min="14601" max="14844" width="9.109375" style="60"/>
    <col min="14845" max="14845" width="37.6640625" style="60" customWidth="1"/>
    <col min="14846" max="14846" width="9.109375" style="60"/>
    <col min="14847" max="14847" width="12.88671875" style="60" customWidth="1"/>
    <col min="14848" max="14849" width="0" style="60" hidden="1" customWidth="1"/>
    <col min="14850" max="14850" width="18.33203125" style="60" customWidth="1"/>
    <col min="14851" max="14851" width="64.88671875" style="60" customWidth="1"/>
    <col min="14852" max="14855" width="9.109375" style="60"/>
    <col min="14856" max="14856" width="14.88671875" style="60" customWidth="1"/>
    <col min="14857" max="15100" width="9.109375" style="60"/>
    <col min="15101" max="15101" width="37.6640625" style="60" customWidth="1"/>
    <col min="15102" max="15102" width="9.109375" style="60"/>
    <col min="15103" max="15103" width="12.88671875" style="60" customWidth="1"/>
    <col min="15104" max="15105" width="0" style="60" hidden="1" customWidth="1"/>
    <col min="15106" max="15106" width="18.33203125" style="60" customWidth="1"/>
    <col min="15107" max="15107" width="64.88671875" style="60" customWidth="1"/>
    <col min="15108" max="15111" width="9.109375" style="60"/>
    <col min="15112" max="15112" width="14.88671875" style="60" customWidth="1"/>
    <col min="15113" max="15356" width="9.109375" style="60"/>
    <col min="15357" max="15357" width="37.6640625" style="60" customWidth="1"/>
    <col min="15358" max="15358" width="9.109375" style="60"/>
    <col min="15359" max="15359" width="12.88671875" style="60" customWidth="1"/>
    <col min="15360" max="15361" width="0" style="60" hidden="1" customWidth="1"/>
    <col min="15362" max="15362" width="18.33203125" style="60" customWidth="1"/>
    <col min="15363" max="15363" width="64.88671875" style="60" customWidth="1"/>
    <col min="15364" max="15367" width="9.109375" style="60"/>
    <col min="15368" max="15368" width="14.88671875" style="60" customWidth="1"/>
    <col min="15369" max="15612" width="9.109375" style="60"/>
    <col min="15613" max="15613" width="37.6640625" style="60" customWidth="1"/>
    <col min="15614" max="15614" width="9.109375" style="60"/>
    <col min="15615" max="15615" width="12.88671875" style="60" customWidth="1"/>
    <col min="15616" max="15617" width="0" style="60" hidden="1" customWidth="1"/>
    <col min="15618" max="15618" width="18.33203125" style="60" customWidth="1"/>
    <col min="15619" max="15619" width="64.88671875" style="60" customWidth="1"/>
    <col min="15620" max="15623" width="9.109375" style="60"/>
    <col min="15624" max="15624" width="14.88671875" style="60" customWidth="1"/>
    <col min="15625" max="15868" width="9.109375" style="60"/>
    <col min="15869" max="15869" width="37.6640625" style="60" customWidth="1"/>
    <col min="15870" max="15870" width="9.109375" style="60"/>
    <col min="15871" max="15871" width="12.88671875" style="60" customWidth="1"/>
    <col min="15872" max="15873" width="0" style="60" hidden="1" customWidth="1"/>
    <col min="15874" max="15874" width="18.33203125" style="60" customWidth="1"/>
    <col min="15875" max="15875" width="64.88671875" style="60" customWidth="1"/>
    <col min="15876" max="15879" width="9.109375" style="60"/>
    <col min="15880" max="15880" width="14.88671875" style="60" customWidth="1"/>
    <col min="15881" max="16124" width="9.109375" style="60"/>
    <col min="16125" max="16125" width="37.6640625" style="60" customWidth="1"/>
    <col min="16126" max="16126" width="9.109375" style="60"/>
    <col min="16127" max="16127" width="12.88671875" style="60" customWidth="1"/>
    <col min="16128" max="16129" width="0" style="60" hidden="1" customWidth="1"/>
    <col min="16130" max="16130" width="18.33203125" style="60" customWidth="1"/>
    <col min="16131" max="16131" width="64.88671875" style="60" customWidth="1"/>
    <col min="16132" max="16135" width="9.109375" style="60"/>
    <col min="16136" max="16136" width="14.88671875" style="60" customWidth="1"/>
    <col min="16137" max="16384" width="9.109375" style="60"/>
  </cols>
  <sheetData>
    <row r="1" spans="1:44" ht="18" x14ac:dyDescent="0.3">
      <c r="L1" s="38" t="s">
        <v>65</v>
      </c>
    </row>
    <row r="2" spans="1:44" ht="18" x14ac:dyDescent="0.35">
      <c r="L2" s="15" t="s">
        <v>7</v>
      </c>
    </row>
    <row r="3" spans="1:44" ht="18" x14ac:dyDescent="0.35">
      <c r="L3" s="15" t="s">
        <v>64</v>
      </c>
    </row>
    <row r="4" spans="1:44" ht="18" x14ac:dyDescent="0.35">
      <c r="K4" s="15"/>
    </row>
    <row r="5" spans="1:44" x14ac:dyDescent="0.3">
      <c r="A5" s="401" t="str">
        <f>'1. паспорт местоположение'!A5:C5</f>
        <v>Год раскрытия информации: 2023 год</v>
      </c>
      <c r="B5" s="401"/>
      <c r="C5" s="401"/>
      <c r="D5" s="401"/>
      <c r="E5" s="401"/>
      <c r="F5" s="401"/>
      <c r="G5" s="401"/>
      <c r="H5" s="401"/>
      <c r="I5" s="401"/>
      <c r="J5" s="401"/>
      <c r="K5" s="401"/>
      <c r="L5" s="401"/>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5"/>
    </row>
    <row r="7" spans="1:44" ht="17.399999999999999" x14ac:dyDescent="0.3">
      <c r="A7" s="405" t="s">
        <v>6</v>
      </c>
      <c r="B7" s="405"/>
      <c r="C7" s="405"/>
      <c r="D7" s="405"/>
      <c r="E7" s="405"/>
      <c r="F7" s="405"/>
      <c r="G7" s="405"/>
      <c r="H7" s="405"/>
      <c r="I7" s="405"/>
      <c r="J7" s="405"/>
      <c r="K7" s="405"/>
      <c r="L7" s="405"/>
    </row>
    <row r="8" spans="1:44" ht="17.399999999999999" x14ac:dyDescent="0.3">
      <c r="A8" s="405"/>
      <c r="B8" s="405"/>
      <c r="C8" s="405"/>
      <c r="D8" s="405"/>
      <c r="E8" s="405"/>
      <c r="F8" s="405"/>
      <c r="G8" s="405"/>
      <c r="H8" s="405"/>
      <c r="I8" s="405"/>
      <c r="J8" s="405"/>
      <c r="K8" s="405"/>
      <c r="L8" s="405"/>
    </row>
    <row r="9" spans="1:44" x14ac:dyDescent="0.3">
      <c r="A9" s="408" t="str">
        <f>'1. паспорт местоположение'!A9:C9</f>
        <v>Акционерное общество "Россети Янтарь"</v>
      </c>
      <c r="B9" s="408"/>
      <c r="C9" s="408"/>
      <c r="D9" s="408"/>
      <c r="E9" s="408"/>
      <c r="F9" s="408"/>
      <c r="G9" s="408"/>
      <c r="H9" s="408"/>
      <c r="I9" s="408"/>
      <c r="J9" s="408"/>
      <c r="K9" s="408"/>
      <c r="L9" s="408"/>
    </row>
    <row r="10" spans="1:44" x14ac:dyDescent="0.3">
      <c r="A10" s="402" t="s">
        <v>5</v>
      </c>
      <c r="B10" s="402"/>
      <c r="C10" s="402"/>
      <c r="D10" s="402"/>
      <c r="E10" s="402"/>
      <c r="F10" s="402"/>
      <c r="G10" s="402"/>
      <c r="H10" s="402"/>
      <c r="I10" s="402"/>
      <c r="J10" s="402"/>
      <c r="K10" s="402"/>
      <c r="L10" s="402"/>
    </row>
    <row r="11" spans="1:44" ht="17.399999999999999" x14ac:dyDescent="0.3">
      <c r="A11" s="405"/>
      <c r="B11" s="405"/>
      <c r="C11" s="405"/>
      <c r="D11" s="405"/>
      <c r="E11" s="405"/>
      <c r="F11" s="405"/>
      <c r="G11" s="405"/>
      <c r="H11" s="405"/>
      <c r="I11" s="405"/>
      <c r="J11" s="405"/>
      <c r="K11" s="405"/>
      <c r="L11" s="405"/>
    </row>
    <row r="12" spans="1:44" x14ac:dyDescent="0.3">
      <c r="A12" s="408" t="str">
        <f>'1. паспорт местоположение'!A12:C12</f>
        <v>M_22-0200</v>
      </c>
      <c r="B12" s="408"/>
      <c r="C12" s="408"/>
      <c r="D12" s="408"/>
      <c r="E12" s="408"/>
      <c r="F12" s="408"/>
      <c r="G12" s="408"/>
      <c r="H12" s="408"/>
      <c r="I12" s="408"/>
      <c r="J12" s="408"/>
      <c r="K12" s="408"/>
      <c r="L12" s="408"/>
    </row>
    <row r="13" spans="1:44" x14ac:dyDescent="0.3">
      <c r="A13" s="402" t="s">
        <v>4</v>
      </c>
      <c r="B13" s="402"/>
      <c r="C13" s="402"/>
      <c r="D13" s="402"/>
      <c r="E13" s="402"/>
      <c r="F13" s="402"/>
      <c r="G13" s="402"/>
      <c r="H13" s="402"/>
      <c r="I13" s="402"/>
      <c r="J13" s="402"/>
      <c r="K13" s="402"/>
      <c r="L13" s="402"/>
    </row>
    <row r="14" spans="1:44" ht="18" x14ac:dyDescent="0.3">
      <c r="A14" s="412"/>
      <c r="B14" s="412"/>
      <c r="C14" s="412"/>
      <c r="D14" s="412"/>
      <c r="E14" s="412"/>
      <c r="F14" s="412"/>
      <c r="G14" s="412"/>
      <c r="H14" s="412"/>
      <c r="I14" s="412"/>
      <c r="J14" s="412"/>
      <c r="K14" s="412"/>
      <c r="L14" s="412"/>
    </row>
    <row r="15" spans="1:44" ht="63.75" customHeight="1" x14ac:dyDescent="0.3">
      <c r="A15" s="413" t="str">
        <f>'1. паспорт местоположение'!A15:C15</f>
        <v>Строительство новой ВЛ 15 кВ протяженностью 75 м, строительство КЛ 15 кВ протяженностью 1570 м, строительство 5 ТП 15/0,4 кВ 250 кВА, строительством ВЛ 0,4 кВ протяженностью 1616 м, реконструкция ВЛ 0,4 Л-4 от ТП 262-17 протяженностью 41 м и демонтаж ВЛ 0,4 кВ Л-1, Л-2 от ТП 262-06, Л-3, Л-4 от ТП 148-43, Л-4 от ТП 262-17, Л-3 от ТП 148-35, Л-3 от ТП 262-26, Л-1, Л-2, Л-5, Л-6 от ТП 262-28, Л-2 от ТП 262-27, Л-3 от ТП 262-27 протяженностью 554 м в п. Заозерье Гурьевского района</v>
      </c>
      <c r="B15" s="413"/>
      <c r="C15" s="413"/>
      <c r="D15" s="413"/>
      <c r="E15" s="413"/>
      <c r="F15" s="413"/>
      <c r="G15" s="413"/>
      <c r="H15" s="413"/>
      <c r="I15" s="413"/>
      <c r="J15" s="413"/>
      <c r="K15" s="413"/>
      <c r="L15" s="413"/>
    </row>
    <row r="16" spans="1:44" x14ac:dyDescent="0.3">
      <c r="A16" s="402" t="s">
        <v>3</v>
      </c>
      <c r="B16" s="402"/>
      <c r="C16" s="402"/>
      <c r="D16" s="402"/>
      <c r="E16" s="402"/>
      <c r="F16" s="402"/>
      <c r="G16" s="402"/>
      <c r="H16" s="402"/>
      <c r="I16" s="402"/>
      <c r="J16" s="402"/>
      <c r="K16" s="402"/>
      <c r="L16" s="402"/>
    </row>
    <row r="17" spans="1:12" ht="15.75" customHeight="1" x14ac:dyDescent="0.3">
      <c r="L17" s="79"/>
    </row>
    <row r="18" spans="1:12" x14ac:dyDescent="0.3">
      <c r="K18" s="78"/>
    </row>
    <row r="19" spans="1:12" ht="15.75" customHeight="1" x14ac:dyDescent="0.3">
      <c r="A19" s="478" t="s">
        <v>391</v>
      </c>
      <c r="B19" s="478"/>
      <c r="C19" s="478"/>
      <c r="D19" s="478"/>
      <c r="E19" s="478"/>
      <c r="F19" s="478"/>
      <c r="G19" s="478"/>
      <c r="H19" s="478"/>
      <c r="I19" s="478"/>
      <c r="J19" s="478"/>
      <c r="K19" s="478"/>
      <c r="L19" s="478"/>
    </row>
    <row r="20" spans="1:12" x14ac:dyDescent="0.3">
      <c r="A20" s="62"/>
      <c r="B20" s="62"/>
      <c r="C20" s="77"/>
      <c r="D20" s="77"/>
      <c r="E20" s="77"/>
      <c r="F20" s="77"/>
      <c r="G20" s="77"/>
      <c r="H20" s="77"/>
      <c r="I20" s="77"/>
      <c r="J20" s="77"/>
      <c r="K20" s="77"/>
      <c r="L20" s="77"/>
    </row>
    <row r="21" spans="1:12" ht="28.5" customHeight="1" x14ac:dyDescent="0.3">
      <c r="A21" s="470" t="s">
        <v>197</v>
      </c>
      <c r="B21" s="470" t="s">
        <v>196</v>
      </c>
      <c r="C21" s="476" t="s">
        <v>349</v>
      </c>
      <c r="D21" s="476"/>
      <c r="E21" s="476"/>
      <c r="F21" s="476"/>
      <c r="G21" s="476"/>
      <c r="H21" s="476"/>
      <c r="I21" s="471" t="s">
        <v>195</v>
      </c>
      <c r="J21" s="473" t="s">
        <v>351</v>
      </c>
      <c r="K21" s="470" t="s">
        <v>194</v>
      </c>
      <c r="L21" s="472" t="s">
        <v>350</v>
      </c>
    </row>
    <row r="22" spans="1:12" ht="58.5" customHeight="1" x14ac:dyDescent="0.3">
      <c r="A22" s="470"/>
      <c r="B22" s="470"/>
      <c r="C22" s="477" t="s">
        <v>518</v>
      </c>
      <c r="D22" s="477"/>
      <c r="E22" s="477" t="s">
        <v>8</v>
      </c>
      <c r="F22" s="477"/>
      <c r="G22" s="477" t="s">
        <v>504</v>
      </c>
      <c r="H22" s="477"/>
      <c r="I22" s="471"/>
      <c r="J22" s="474"/>
      <c r="K22" s="470"/>
      <c r="L22" s="472"/>
    </row>
    <row r="23" spans="1:12" ht="31.2" x14ac:dyDescent="0.3">
      <c r="A23" s="470"/>
      <c r="B23" s="470"/>
      <c r="C23" s="255" t="s">
        <v>193</v>
      </c>
      <c r="D23" s="255" t="s">
        <v>192</v>
      </c>
      <c r="E23" s="255" t="s">
        <v>193</v>
      </c>
      <c r="F23" s="255" t="s">
        <v>192</v>
      </c>
      <c r="G23" s="255" t="s">
        <v>193</v>
      </c>
      <c r="H23" s="255" t="s">
        <v>192</v>
      </c>
      <c r="I23" s="471"/>
      <c r="J23" s="475"/>
      <c r="K23" s="470"/>
      <c r="L23" s="472"/>
    </row>
    <row r="24" spans="1:12" x14ac:dyDescent="0.3">
      <c r="A24" s="67">
        <v>1</v>
      </c>
      <c r="B24" s="67">
        <v>2</v>
      </c>
      <c r="C24" s="255">
        <v>3</v>
      </c>
      <c r="D24" s="255">
        <v>4</v>
      </c>
      <c r="E24" s="255">
        <v>5</v>
      </c>
      <c r="F24" s="255">
        <v>6</v>
      </c>
      <c r="G24" s="255">
        <v>5</v>
      </c>
      <c r="H24" s="255">
        <v>6</v>
      </c>
      <c r="I24" s="76">
        <v>7</v>
      </c>
      <c r="J24" s="76">
        <v>8</v>
      </c>
      <c r="K24" s="76">
        <v>9</v>
      </c>
      <c r="L24" s="76">
        <v>10</v>
      </c>
    </row>
    <row r="25" spans="1:12" x14ac:dyDescent="0.3">
      <c r="A25" s="225">
        <v>1</v>
      </c>
      <c r="B25" s="227" t="s">
        <v>191</v>
      </c>
      <c r="C25" s="256"/>
      <c r="D25" s="256"/>
      <c r="E25" s="256"/>
      <c r="F25" s="256"/>
      <c r="G25" s="256"/>
      <c r="H25" s="256"/>
      <c r="I25" s="75"/>
      <c r="J25" s="75"/>
      <c r="K25" s="75"/>
      <c r="L25" s="75"/>
    </row>
    <row r="26" spans="1:12" x14ac:dyDescent="0.3">
      <c r="A26" s="225" t="s">
        <v>457</v>
      </c>
      <c r="B26" s="228" t="s">
        <v>458</v>
      </c>
      <c r="C26" s="278" t="s">
        <v>502</v>
      </c>
      <c r="D26" s="278" t="s">
        <v>502</v>
      </c>
      <c r="E26" s="394" t="s">
        <v>502</v>
      </c>
      <c r="F26" s="394" t="s">
        <v>502</v>
      </c>
      <c r="G26" s="278" t="s">
        <v>502</v>
      </c>
      <c r="H26" s="278" t="s">
        <v>502</v>
      </c>
      <c r="I26" s="215"/>
      <c r="J26" s="215"/>
      <c r="K26" s="75"/>
      <c r="L26" s="75"/>
    </row>
    <row r="27" spans="1:12" ht="31.2" x14ac:dyDescent="0.3">
      <c r="A27" s="225" t="s">
        <v>459</v>
      </c>
      <c r="B27" s="228" t="s">
        <v>460</v>
      </c>
      <c r="C27" s="278" t="s">
        <v>502</v>
      </c>
      <c r="D27" s="278" t="s">
        <v>502</v>
      </c>
      <c r="E27" s="394" t="s">
        <v>502</v>
      </c>
      <c r="F27" s="394" t="s">
        <v>502</v>
      </c>
      <c r="G27" s="278" t="s">
        <v>502</v>
      </c>
      <c r="H27" s="278" t="s">
        <v>502</v>
      </c>
      <c r="I27" s="215"/>
      <c r="J27" s="215"/>
      <c r="K27" s="75"/>
      <c r="L27" s="75"/>
    </row>
    <row r="28" spans="1:12" ht="46.8" x14ac:dyDescent="0.3">
      <c r="A28" s="225" t="s">
        <v>461</v>
      </c>
      <c r="B28" s="228" t="s">
        <v>462</v>
      </c>
      <c r="C28" s="278" t="s">
        <v>502</v>
      </c>
      <c r="D28" s="278" t="s">
        <v>502</v>
      </c>
      <c r="E28" s="394" t="s">
        <v>502</v>
      </c>
      <c r="F28" s="394" t="s">
        <v>502</v>
      </c>
      <c r="G28" s="278" t="s">
        <v>502</v>
      </c>
      <c r="H28" s="278" t="s">
        <v>502</v>
      </c>
      <c r="I28" s="215"/>
      <c r="J28" s="215"/>
      <c r="K28" s="75"/>
      <c r="L28" s="75"/>
    </row>
    <row r="29" spans="1:12" ht="31.2" x14ac:dyDescent="0.3">
      <c r="A29" s="225" t="s">
        <v>463</v>
      </c>
      <c r="B29" s="228" t="s">
        <v>464</v>
      </c>
      <c r="C29" s="278" t="s">
        <v>502</v>
      </c>
      <c r="D29" s="278" t="s">
        <v>502</v>
      </c>
      <c r="E29" s="394" t="s">
        <v>502</v>
      </c>
      <c r="F29" s="394" t="s">
        <v>502</v>
      </c>
      <c r="G29" s="278" t="s">
        <v>502</v>
      </c>
      <c r="H29" s="278" t="s">
        <v>502</v>
      </c>
      <c r="I29" s="215"/>
      <c r="J29" s="215"/>
      <c r="K29" s="75"/>
      <c r="L29" s="75"/>
    </row>
    <row r="30" spans="1:12" ht="31.2" x14ac:dyDescent="0.3">
      <c r="A30" s="225" t="s">
        <v>465</v>
      </c>
      <c r="B30" s="228" t="s">
        <v>466</v>
      </c>
      <c r="C30" s="278" t="s">
        <v>502</v>
      </c>
      <c r="D30" s="278" t="s">
        <v>502</v>
      </c>
      <c r="E30" s="394" t="s">
        <v>502</v>
      </c>
      <c r="F30" s="394" t="s">
        <v>502</v>
      </c>
      <c r="G30" s="278" t="s">
        <v>502</v>
      </c>
      <c r="H30" s="278" t="s">
        <v>502</v>
      </c>
      <c r="I30" s="215"/>
      <c r="J30" s="215"/>
      <c r="K30" s="75"/>
      <c r="L30" s="75"/>
    </row>
    <row r="31" spans="1:12" ht="31.2" x14ac:dyDescent="0.3">
      <c r="A31" s="225" t="s">
        <v>467</v>
      </c>
      <c r="B31" s="229" t="s">
        <v>468</v>
      </c>
      <c r="C31" s="279">
        <v>44655</v>
      </c>
      <c r="D31" s="279">
        <v>44655</v>
      </c>
      <c r="E31" s="395">
        <v>44746</v>
      </c>
      <c r="F31" s="395">
        <v>44746</v>
      </c>
      <c r="G31" s="279">
        <v>44655</v>
      </c>
      <c r="H31" s="279">
        <v>44655</v>
      </c>
      <c r="I31" s="215">
        <v>100</v>
      </c>
      <c r="J31" s="215"/>
      <c r="K31" s="75"/>
      <c r="L31" s="75"/>
    </row>
    <row r="32" spans="1:12" ht="31.2" x14ac:dyDescent="0.3">
      <c r="A32" s="225" t="s">
        <v>469</v>
      </c>
      <c r="B32" s="229" t="s">
        <v>470</v>
      </c>
      <c r="C32" s="278" t="s">
        <v>502</v>
      </c>
      <c r="D32" s="278" t="s">
        <v>502</v>
      </c>
      <c r="E32" s="396">
        <v>45043</v>
      </c>
      <c r="F32" s="396">
        <v>45043</v>
      </c>
      <c r="G32" s="278" t="s">
        <v>502</v>
      </c>
      <c r="H32" s="278" t="s">
        <v>502</v>
      </c>
      <c r="I32" s="215">
        <v>100</v>
      </c>
      <c r="J32" s="215">
        <v>100</v>
      </c>
      <c r="K32" s="75"/>
      <c r="L32" s="75"/>
    </row>
    <row r="33" spans="1:12" ht="46.8" x14ac:dyDescent="0.3">
      <c r="A33" s="225" t="s">
        <v>471</v>
      </c>
      <c r="B33" s="229" t="s">
        <v>472</v>
      </c>
      <c r="C33" s="278" t="s">
        <v>502</v>
      </c>
      <c r="D33" s="278" t="s">
        <v>502</v>
      </c>
      <c r="E33" s="394" t="s">
        <v>502</v>
      </c>
      <c r="F33" s="394" t="s">
        <v>502</v>
      </c>
      <c r="G33" s="278" t="s">
        <v>502</v>
      </c>
      <c r="H33" s="278" t="s">
        <v>502</v>
      </c>
      <c r="I33" s="215"/>
      <c r="J33" s="215"/>
      <c r="K33" s="75"/>
      <c r="L33" s="75"/>
    </row>
    <row r="34" spans="1:12" ht="62.4" x14ac:dyDescent="0.3">
      <c r="A34" s="225" t="s">
        <v>473</v>
      </c>
      <c r="B34" s="229" t="s">
        <v>474</v>
      </c>
      <c r="C34" s="278" t="s">
        <v>502</v>
      </c>
      <c r="D34" s="278" t="s">
        <v>502</v>
      </c>
      <c r="E34" s="394" t="s">
        <v>502</v>
      </c>
      <c r="F34" s="394" t="s">
        <v>502</v>
      </c>
      <c r="G34" s="278" t="s">
        <v>502</v>
      </c>
      <c r="H34" s="278" t="s">
        <v>502</v>
      </c>
      <c r="I34" s="215"/>
      <c r="J34" s="215"/>
      <c r="K34" s="75"/>
      <c r="L34" s="75"/>
    </row>
    <row r="35" spans="1:12" ht="31.2" x14ac:dyDescent="0.3">
      <c r="A35" s="225" t="s">
        <v>475</v>
      </c>
      <c r="B35" s="229" t="s">
        <v>190</v>
      </c>
      <c r="C35" s="280">
        <v>44896</v>
      </c>
      <c r="D35" s="280">
        <v>44926</v>
      </c>
      <c r="E35" s="397">
        <v>45043</v>
      </c>
      <c r="F35" s="397">
        <v>45061</v>
      </c>
      <c r="G35" s="280">
        <v>44896</v>
      </c>
      <c r="H35" s="280">
        <v>44926</v>
      </c>
      <c r="I35" s="215">
        <v>100</v>
      </c>
      <c r="J35" s="215">
        <v>100</v>
      </c>
      <c r="K35" s="75"/>
      <c r="L35" s="75"/>
    </row>
    <row r="36" spans="1:12" ht="31.2" x14ac:dyDescent="0.3">
      <c r="A36" s="225" t="s">
        <v>476</v>
      </c>
      <c r="B36" s="229" t="s">
        <v>477</v>
      </c>
      <c r="C36" s="278" t="s">
        <v>502</v>
      </c>
      <c r="D36" s="278" t="s">
        <v>502</v>
      </c>
      <c r="E36" s="394" t="s">
        <v>502</v>
      </c>
      <c r="F36" s="394" t="s">
        <v>502</v>
      </c>
      <c r="G36" s="278" t="s">
        <v>502</v>
      </c>
      <c r="H36" s="278" t="s">
        <v>502</v>
      </c>
      <c r="I36" s="215"/>
      <c r="J36" s="215"/>
      <c r="K36" s="75"/>
      <c r="L36" s="75"/>
    </row>
    <row r="37" spans="1:12" x14ac:dyDescent="0.3">
      <c r="A37" s="225" t="s">
        <v>478</v>
      </c>
      <c r="B37" s="229" t="s">
        <v>189</v>
      </c>
      <c r="C37" s="280">
        <v>44896</v>
      </c>
      <c r="D37" s="280">
        <v>44926</v>
      </c>
      <c r="E37" s="397">
        <v>45043</v>
      </c>
      <c r="F37" s="397">
        <v>45043</v>
      </c>
      <c r="G37" s="280">
        <v>44896</v>
      </c>
      <c r="H37" s="280">
        <v>44926</v>
      </c>
      <c r="I37" s="215">
        <v>100</v>
      </c>
      <c r="J37" s="215">
        <v>100</v>
      </c>
      <c r="K37" s="75"/>
      <c r="L37" s="75"/>
    </row>
    <row r="38" spans="1:12" x14ac:dyDescent="0.3">
      <c r="A38" s="225" t="s">
        <v>479</v>
      </c>
      <c r="B38" s="227" t="s">
        <v>188</v>
      </c>
      <c r="C38" s="278"/>
      <c r="D38" s="278"/>
      <c r="E38" s="275"/>
      <c r="F38" s="275"/>
      <c r="G38" s="278"/>
      <c r="H38" s="278"/>
      <c r="I38" s="215"/>
      <c r="J38" s="215"/>
      <c r="K38" s="75"/>
      <c r="L38" s="75"/>
    </row>
    <row r="39" spans="1:12" ht="62.4" x14ac:dyDescent="0.3">
      <c r="A39" s="225">
        <v>2</v>
      </c>
      <c r="B39" s="229" t="s">
        <v>480</v>
      </c>
      <c r="C39" s="275" t="s">
        <v>456</v>
      </c>
      <c r="D39" s="275" t="s">
        <v>456</v>
      </c>
      <c r="E39" s="276"/>
      <c r="F39" s="276"/>
      <c r="G39" s="275" t="s">
        <v>456</v>
      </c>
      <c r="H39" s="275" t="s">
        <v>456</v>
      </c>
      <c r="I39" s="215"/>
      <c r="J39" s="215"/>
      <c r="K39" s="75"/>
      <c r="L39" s="75"/>
    </row>
    <row r="40" spans="1:12" x14ac:dyDescent="0.3">
      <c r="A40" s="225" t="s">
        <v>481</v>
      </c>
      <c r="B40" s="229" t="s">
        <v>482</v>
      </c>
      <c r="C40" s="275" t="s">
        <v>456</v>
      </c>
      <c r="D40" s="275" t="s">
        <v>456</v>
      </c>
      <c r="E40" s="275"/>
      <c r="F40" s="275"/>
      <c r="G40" s="275" t="s">
        <v>456</v>
      </c>
      <c r="H40" s="275" t="s">
        <v>456</v>
      </c>
      <c r="I40" s="215"/>
      <c r="J40" s="215"/>
      <c r="K40" s="75"/>
      <c r="L40" s="75"/>
    </row>
    <row r="41" spans="1:12" ht="46.8" x14ac:dyDescent="0.3">
      <c r="A41" s="225" t="s">
        <v>483</v>
      </c>
      <c r="B41" s="227" t="s">
        <v>484</v>
      </c>
      <c r="C41" s="275" t="s">
        <v>456</v>
      </c>
      <c r="D41" s="275" t="s">
        <v>456</v>
      </c>
      <c r="E41" s="275"/>
      <c r="F41" s="275"/>
      <c r="G41" s="275" t="s">
        <v>456</v>
      </c>
      <c r="H41" s="275" t="s">
        <v>456</v>
      </c>
      <c r="I41" s="215"/>
      <c r="J41" s="215"/>
      <c r="K41" s="75"/>
      <c r="L41" s="75"/>
    </row>
    <row r="42" spans="1:12" ht="31.2" x14ac:dyDescent="0.3">
      <c r="A42" s="225">
        <v>3</v>
      </c>
      <c r="B42" s="229" t="s">
        <v>485</v>
      </c>
      <c r="C42" s="275" t="s">
        <v>456</v>
      </c>
      <c r="D42" s="275" t="s">
        <v>456</v>
      </c>
      <c r="E42" s="275"/>
      <c r="F42" s="275"/>
      <c r="G42" s="275" t="s">
        <v>456</v>
      </c>
      <c r="H42" s="275" t="s">
        <v>456</v>
      </c>
      <c r="I42" s="215"/>
      <c r="J42" s="215"/>
      <c r="K42" s="75"/>
      <c r="L42" s="75"/>
    </row>
    <row r="43" spans="1:12" x14ac:dyDescent="0.3">
      <c r="A43" s="225" t="s">
        <v>486</v>
      </c>
      <c r="B43" s="229" t="s">
        <v>187</v>
      </c>
      <c r="C43" s="275" t="s">
        <v>456</v>
      </c>
      <c r="D43" s="275" t="s">
        <v>456</v>
      </c>
      <c r="E43" s="275"/>
      <c r="F43" s="275"/>
      <c r="G43" s="275" t="s">
        <v>456</v>
      </c>
      <c r="H43" s="275" t="s">
        <v>456</v>
      </c>
      <c r="I43" s="215"/>
      <c r="J43" s="215"/>
      <c r="K43" s="75"/>
      <c r="L43" s="75"/>
    </row>
    <row r="44" spans="1:12" x14ac:dyDescent="0.3">
      <c r="A44" s="225" t="s">
        <v>487</v>
      </c>
      <c r="B44" s="229" t="s">
        <v>186</v>
      </c>
      <c r="C44" s="276" t="s">
        <v>456</v>
      </c>
      <c r="D44" s="276" t="s">
        <v>456</v>
      </c>
      <c r="E44" s="275"/>
      <c r="F44" s="275"/>
      <c r="G44" s="276" t="s">
        <v>456</v>
      </c>
      <c r="H44" s="276" t="s">
        <v>456</v>
      </c>
      <c r="I44" s="215"/>
      <c r="J44" s="215"/>
      <c r="K44" s="75"/>
      <c r="L44" s="75"/>
    </row>
    <row r="45" spans="1:12" ht="78" x14ac:dyDescent="0.3">
      <c r="A45" s="225" t="s">
        <v>488</v>
      </c>
      <c r="B45" s="229" t="s">
        <v>489</v>
      </c>
      <c r="C45" s="275" t="s">
        <v>456</v>
      </c>
      <c r="D45" s="275" t="s">
        <v>456</v>
      </c>
      <c r="E45" s="275"/>
      <c r="F45" s="275"/>
      <c r="G45" s="275" t="s">
        <v>456</v>
      </c>
      <c r="H45" s="275" t="s">
        <v>456</v>
      </c>
      <c r="I45" s="215"/>
      <c r="J45" s="215"/>
      <c r="K45" s="75"/>
      <c r="L45" s="75"/>
    </row>
    <row r="46" spans="1:12" ht="156" x14ac:dyDescent="0.3">
      <c r="A46" s="225" t="s">
        <v>490</v>
      </c>
      <c r="B46" s="229" t="s">
        <v>491</v>
      </c>
      <c r="C46" s="275" t="s">
        <v>456</v>
      </c>
      <c r="D46" s="275" t="s">
        <v>456</v>
      </c>
      <c r="E46" s="275"/>
      <c r="F46" s="275"/>
      <c r="G46" s="275" t="s">
        <v>456</v>
      </c>
      <c r="H46" s="275" t="s">
        <v>456</v>
      </c>
      <c r="I46" s="215"/>
      <c r="J46" s="215"/>
      <c r="K46" s="75"/>
      <c r="L46" s="75"/>
    </row>
    <row r="47" spans="1:12" x14ac:dyDescent="0.3">
      <c r="A47" s="225" t="s">
        <v>492</v>
      </c>
      <c r="B47" s="229" t="s">
        <v>185</v>
      </c>
      <c r="C47" s="276" t="s">
        <v>456</v>
      </c>
      <c r="D47" s="276" t="s">
        <v>456</v>
      </c>
      <c r="E47" s="275"/>
      <c r="F47" s="275"/>
      <c r="G47" s="276" t="s">
        <v>456</v>
      </c>
      <c r="H47" s="276" t="s">
        <v>456</v>
      </c>
      <c r="I47" s="215"/>
      <c r="J47" s="215"/>
      <c r="K47" s="75"/>
      <c r="L47" s="75"/>
    </row>
    <row r="48" spans="1:12" ht="31.2" x14ac:dyDescent="0.3">
      <c r="A48" s="225" t="s">
        <v>493</v>
      </c>
      <c r="B48" s="227" t="s">
        <v>184</v>
      </c>
      <c r="C48" s="275" t="s">
        <v>456</v>
      </c>
      <c r="D48" s="275" t="s">
        <v>456</v>
      </c>
      <c r="E48" s="275"/>
      <c r="F48" s="275"/>
      <c r="G48" s="275" t="s">
        <v>456</v>
      </c>
      <c r="H48" s="275" t="s">
        <v>456</v>
      </c>
      <c r="I48" s="215"/>
      <c r="J48" s="215"/>
      <c r="K48" s="75"/>
      <c r="L48" s="75"/>
    </row>
    <row r="49" spans="1:12" ht="31.2" x14ac:dyDescent="0.3">
      <c r="A49" s="225">
        <v>4</v>
      </c>
      <c r="B49" s="229" t="s">
        <v>183</v>
      </c>
      <c r="C49" s="275" t="s">
        <v>456</v>
      </c>
      <c r="D49" s="275" t="s">
        <v>456</v>
      </c>
      <c r="E49" s="275"/>
      <c r="F49" s="275"/>
      <c r="G49" s="275" t="s">
        <v>456</v>
      </c>
      <c r="H49" s="275" t="s">
        <v>456</v>
      </c>
      <c r="I49" s="215"/>
      <c r="J49" s="215"/>
      <c r="K49" s="75"/>
      <c r="L49" s="75"/>
    </row>
    <row r="50" spans="1:12" ht="78" x14ac:dyDescent="0.3">
      <c r="A50" s="225" t="s">
        <v>494</v>
      </c>
      <c r="B50" s="229" t="s">
        <v>495</v>
      </c>
      <c r="C50" s="276" t="s">
        <v>456</v>
      </c>
      <c r="D50" s="276" t="s">
        <v>456</v>
      </c>
      <c r="E50" s="275"/>
      <c r="F50" s="275"/>
      <c r="G50" s="276" t="s">
        <v>456</v>
      </c>
      <c r="H50" s="276" t="s">
        <v>456</v>
      </c>
      <c r="I50" s="215"/>
      <c r="J50" s="215"/>
      <c r="K50" s="75"/>
      <c r="L50" s="75"/>
    </row>
    <row r="51" spans="1:12" ht="62.4" x14ac:dyDescent="0.3">
      <c r="A51" s="225" t="s">
        <v>496</v>
      </c>
      <c r="B51" s="229" t="s">
        <v>497</v>
      </c>
      <c r="C51" s="275" t="s">
        <v>456</v>
      </c>
      <c r="D51" s="275" t="s">
        <v>456</v>
      </c>
      <c r="E51" s="275"/>
      <c r="F51" s="275"/>
      <c r="G51" s="275" t="s">
        <v>456</v>
      </c>
      <c r="H51" s="275" t="s">
        <v>456</v>
      </c>
      <c r="I51" s="215"/>
      <c r="J51" s="215"/>
      <c r="K51" s="75"/>
      <c r="L51" s="75"/>
    </row>
    <row r="52" spans="1:12" ht="62.4" x14ac:dyDescent="0.3">
      <c r="A52" s="225" t="s">
        <v>498</v>
      </c>
      <c r="B52" s="229" t="s">
        <v>182</v>
      </c>
      <c r="C52" s="275" t="s">
        <v>456</v>
      </c>
      <c r="D52" s="275" t="s">
        <v>456</v>
      </c>
      <c r="E52" s="275"/>
      <c r="F52" s="275"/>
      <c r="G52" s="275" t="s">
        <v>456</v>
      </c>
      <c r="H52" s="275" t="s">
        <v>456</v>
      </c>
      <c r="I52" s="215"/>
      <c r="J52" s="215"/>
      <c r="K52" s="75"/>
      <c r="L52" s="75"/>
    </row>
    <row r="53" spans="1:12" ht="31.2" x14ac:dyDescent="0.3">
      <c r="A53" s="225" t="s">
        <v>499</v>
      </c>
      <c r="B53" s="226" t="s">
        <v>500</v>
      </c>
      <c r="C53" s="276" t="s">
        <v>456</v>
      </c>
      <c r="D53" s="276" t="s">
        <v>456</v>
      </c>
      <c r="E53" s="275"/>
      <c r="F53" s="275"/>
      <c r="G53" s="276" t="s">
        <v>456</v>
      </c>
      <c r="H53" s="276" t="s">
        <v>456</v>
      </c>
      <c r="I53" s="215"/>
      <c r="J53" s="215"/>
      <c r="K53" s="75"/>
      <c r="L53" s="75"/>
    </row>
    <row r="54" spans="1:12" ht="31.2" x14ac:dyDescent="0.3">
      <c r="A54" s="225" t="s">
        <v>501</v>
      </c>
      <c r="B54" s="229" t="s">
        <v>181</v>
      </c>
      <c r="C54" s="275" t="s">
        <v>456</v>
      </c>
      <c r="D54" s="275" t="s">
        <v>456</v>
      </c>
      <c r="E54" s="275"/>
      <c r="F54" s="275"/>
      <c r="G54" s="275" t="s">
        <v>456</v>
      </c>
      <c r="H54" s="275" t="s">
        <v>456</v>
      </c>
      <c r="I54" s="215"/>
      <c r="J54" s="215"/>
      <c r="K54" s="75"/>
      <c r="L54" s="7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2022-02-25T13:03:39Z</cp:lastPrinted>
  <dcterms:created xsi:type="dcterms:W3CDTF">2015-08-16T15:31:05Z</dcterms:created>
  <dcterms:modified xsi:type="dcterms:W3CDTF">2023-08-04T09:40:58Z</dcterms:modified>
</cp:coreProperties>
</file>