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xr:revisionPtr revIDLastSave="0" documentId="13_ncr:1_{9C6B003E-736C-4C8F-9B59-4FBC76E95F49}" xr6:coauthVersionLast="36" xr6:coauthVersionMax="36" xr10:uidLastSave="{00000000-0000-0000-0000-000000000000}"/>
  <bookViews>
    <workbookView xWindow="0" yWindow="1200" windowWidth="28800" windowHeight="1243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I26" i="5" l="1"/>
  <c r="R30" i="15"/>
  <c r="S32" i="15"/>
  <c r="S29" i="15"/>
  <c r="B122" i="56"/>
  <c r="S30" i="15" l="1"/>
  <c r="AD30" i="5" l="1"/>
  <c r="B29" i="53" s="1"/>
  <c r="C23" i="6" l="1"/>
  <c r="Q26" i="14" l="1"/>
  <c r="B92" i="53" l="1"/>
  <c r="U52" i="15"/>
  <c r="W52" i="15" s="1"/>
  <c r="K30" i="15"/>
  <c r="L30" i="15"/>
  <c r="M30" i="15"/>
  <c r="N30" i="15"/>
  <c r="O30" i="15"/>
  <c r="P30" i="15"/>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N48" i="56"/>
  <c r="AM48" i="56"/>
  <c r="AL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4" i="56"/>
  <c r="B27" i="56"/>
  <c r="B46" i="56" l="1"/>
  <c r="AK48" i="56"/>
  <c r="AO48" i="56"/>
  <c r="B49" i="56"/>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s="1"/>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s="1"/>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s="1"/>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I24" i="15"/>
  <c r="H24" i="15"/>
  <c r="T24" i="15" s="1"/>
  <c r="Q30" i="15"/>
  <c r="J30" i="15"/>
  <c r="I30" i="15"/>
  <c r="H30" i="15"/>
  <c r="T30" i="15" s="1"/>
  <c r="U24" i="15" l="1"/>
  <c r="W24" i="15" s="1"/>
  <c r="B126" i="56" s="1"/>
  <c r="B25" i="56" s="1"/>
  <c r="C67" i="56"/>
  <c r="B54" i="56"/>
  <c r="B50" i="56"/>
  <c r="B59" i="56" s="1"/>
  <c r="B81" i="56"/>
  <c r="B29" i="56"/>
  <c r="U30" i="15"/>
  <c r="W30" i="15" s="1"/>
  <c r="B22" i="53"/>
  <c r="B55" i="56" l="1"/>
  <c r="B56" i="56" s="1"/>
  <c r="B69" i="56" s="1"/>
  <c r="B77" i="56" s="1"/>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60" i="53" s="1"/>
  <c r="B82" i="56" l="1"/>
  <c r="C53" i="56"/>
  <c r="B79" i="53"/>
  <c r="B34" i="53"/>
  <c r="C79" i="56"/>
  <c r="D79" i="56" s="1"/>
  <c r="E79" i="56" s="1"/>
  <c r="F79" i="56" s="1"/>
  <c r="C55" i="56"/>
  <c r="C82" i="56" s="1"/>
  <c r="E67" i="56"/>
  <c r="E68" i="56" s="1"/>
  <c r="E75" i="56" s="1"/>
  <c r="D76" i="56"/>
  <c r="B86" i="53"/>
  <c r="B82" i="53"/>
  <c r="B64" i="53"/>
  <c r="B68" i="53"/>
  <c r="D68" i="56"/>
  <c r="D75" i="56" s="1"/>
  <c r="B75" i="56"/>
  <c r="B70" i="56"/>
  <c r="C60" i="56"/>
  <c r="C66" i="56" s="1"/>
  <c r="C68" i="56" s="1"/>
  <c r="S26" i="14"/>
  <c r="B24" i="53" l="1"/>
  <c r="C40" i="7"/>
  <c r="C56" i="56"/>
  <c r="C69" i="56" s="1"/>
  <c r="C77" i="56" s="1"/>
  <c r="D53" i="56"/>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S24" i="12"/>
  <c r="J24" i="12"/>
  <c r="I24" i="12"/>
  <c r="H24" i="12"/>
  <c r="C70" i="56" l="1"/>
  <c r="C71" i="56" s="1"/>
  <c r="C72" i="56" s="1"/>
  <c r="D55" i="56"/>
  <c r="E53" i="56" s="1"/>
  <c r="G76" i="56"/>
  <c r="H67" i="56"/>
  <c r="G68" i="56"/>
  <c r="G75" i="56" s="1"/>
  <c r="B72" i="56"/>
  <c r="C78" i="56"/>
  <c r="C83" i="56" s="1"/>
  <c r="C86" i="56" s="1"/>
  <c r="B84" i="56"/>
  <c r="B89" i="56" s="1"/>
  <c r="B88" i="56"/>
  <c r="B86" i="56"/>
  <c r="B87" i="56" s="1"/>
  <c r="B90" i="56" s="1"/>
  <c r="C49" i="7"/>
  <c r="D24" i="15"/>
  <c r="E24" i="15"/>
  <c r="F24" i="15"/>
  <c r="C24" i="15"/>
  <c r="A5" i="53"/>
  <c r="E55" i="56" l="1"/>
  <c r="F53" i="56" s="1"/>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F89" i="56" s="1"/>
  <c r="G78" i="56"/>
  <c r="G83" i="56" s="1"/>
  <c r="G86" i="56" s="1"/>
  <c r="G87" i="56" s="1"/>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V71" i="56"/>
  <c r="V78" i="56" s="1"/>
  <c r="V83" i="56" s="1"/>
  <c r="U84" i="56" l="1"/>
  <c r="U89" i="56" s="1"/>
  <c r="U88" i="56"/>
  <c r="AO67" i="56"/>
  <c r="AN76" i="56"/>
  <c r="AN68" i="56"/>
  <c r="AN75" i="56" s="1"/>
  <c r="V86" i="56"/>
  <c r="V87" i="56" s="1"/>
  <c r="V90" i="56" s="1"/>
  <c r="V88" i="56"/>
  <c r="V84" i="56"/>
  <c r="W77" i="56"/>
  <c r="W70" i="56"/>
  <c r="V72" i="56"/>
  <c r="X53" i="56"/>
  <c r="W82" i="56"/>
  <c r="V89" i="56" l="1"/>
  <c r="AO76" i="56"/>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l="1"/>
  <c r="X84" i="56"/>
  <c r="X89" i="56" s="1"/>
  <c r="Y83" i="56"/>
  <c r="Y84" i="56" s="1"/>
  <c r="Y72" i="56"/>
  <c r="Y88" i="56"/>
  <c r="Z77" i="56"/>
  <c r="Z70" i="56"/>
  <c r="AA55" i="56"/>
  <c r="AA56" i="56" s="1"/>
  <c r="AA69" i="56" s="1"/>
  <c r="Y89" i="56" l="1"/>
  <c r="Y86" i="56"/>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s="1"/>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<sst xmlns="http://schemas.openxmlformats.org/spreadsheetml/2006/main" count="1067" uniqueCount="613">
  <si>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</si>
  <si>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</si>
  <si>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</si>
  <si>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</si>
  <si>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</si>
  <si>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</si>
  <si>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</si>
  <si>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</si>
  <si>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</si>
  <si>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</si>
  <si>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</si>
  <si>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</si>
  <si>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</si>
  <si>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</si>
  <si>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</si>
  <si>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</si>
  <si>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</si>
  <si>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</si>
  <si>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</si>
  <si>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</si>
  <si>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</si>
  <si>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</si>
  <si>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</si>
  <si>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</si>
  <si>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</si>
  <si>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</si>
  <si>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</si>
  <si>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</si>
  <si>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</si>
  <si>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</si>
  <si>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</si>
  <si>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</si>
  <si>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</si>
  <si>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</si>
  <si>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</si>
  <si>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</si>
  <si>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</si>
  <si>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</si>
  <si>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</si>
  <si>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</si>
  <si>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</si>
  <si>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</si>
  <si>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</si>
  <si>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</si>
  <si>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</si>
  <si>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</si>
  <si>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</si>
  <si>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</si>
  <si>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</si>
  <si>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</si>
  <si>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</si>
  <si>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</si>
  <si>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</si>
  <si>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</si>
  <si>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</si>
  <si>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</si>
  <si>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</si>
  <si>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</si>
  <si>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</si>
  <si>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</si>
  <si>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</si>
  <si>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</si>
  <si>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</si>
  <si>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</si>
  <si>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</si>
  <si>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</si>
  <si>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</si>
  <si>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</si>
  <si>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</si>
  <si>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</si>
  <si>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</si>
  <si>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</si>
  <si>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</si>
  <si>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</si>
  <si>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</si>
  <si>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</si>
  <si>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</si>
  <si>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</si>
  <si>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</si>
  <si>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</si>
  <si>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</si>
  <si>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</si>
  <si>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</si>
  <si>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</si>
  <si>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</si>
  <si>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</si>
  <si>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</si>
  <si>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</si>
  <si>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</si>
  <si>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</si>
  <si>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</si>
  <si>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</si>
  <si>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</si>
  <si>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</si>
  <si>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</si>
  <si>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</si>
  <si>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</si>
  <si>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</si>
  <si>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</si>
  <si>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</si>
  <si>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</si>
  <si>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</si>
  <si>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</si>
  <si>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</si>
  <si>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</si>
  <si>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</si>
  <si>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</si>
  <si>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</si>
  <si>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</si>
  <si>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</si>
  <si>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</si>
  <si>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</si>
  <si>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</si>
  <si>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</si>
  <si>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</si>
  <si>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</si>
  <si>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</si>
  <si>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</si>
  <si>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</si>
  <si>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</si>
  <si>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</si>
  <si>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</si>
  <si>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</si>
  <si>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</si>
  <si>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</si>
  <si>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</si>
  <si>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</si>
  <si>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</si>
  <si>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</si>
  <si>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</si>
  <si>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</si>
  <si>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</si>
  <si>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</si>
  <si>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</si>
  <si>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</si>
  <si>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</si>
  <si>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</si>
  <si>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</si>
  <si>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</si>
  <si>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</si>
  <si>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</si>
  <si>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</si>
  <si>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</si>
  <si>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</si>
  <si>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</si>
  <si>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</si>
  <si>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</si>
  <si>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</si>
  <si>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</si>
  <si>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</si>
  <si>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</si>
  <si>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</si>
  <si>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</si>
  <si>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</si>
  <si>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</si>
  <si>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</si>
  <si>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</si>
  <si>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</si>
  <si>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</si>
  <si>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</si>
  <si>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</si>
  <si>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</si>
  <si>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</si>
  <si>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</si>
  <si>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</si>
  <si>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</si>
  <si>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</si>
  <si>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</si>
  <si>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</si>
  <si>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</si>
  <si>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</si>
  <si>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</si>
  <si>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</si>
  <si>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</si>
  <si>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</si>
  <si>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</si>
  <si>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</si>
  <si>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</si>
  <si>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</si>
  <si>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</si>
  <si>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</si>
  <si>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</si>
  <si>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</si>
  <si>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</si>
  <si>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</si>
  <si>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</si>
  <si>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</si>
  <si>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</si>
  <si>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</si>
  <si>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</si>
  <si>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</si>
  <si>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</si>
  <si>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</si>
  <si>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</si>
  <si>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</si>
  <si>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</si>
  <si>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</si>
  <si>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</si>
  <si>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</si>
  <si>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</si>
  <si>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</si>
  <si>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</si>
  <si>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</si>
  <si>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</si>
  <si>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</si>
  <si>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</si>
  <si>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</si>
  <si>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</si>
  <si>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</si>
  <si>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</si>
  <si>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</si>
  <si>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</si>
  <si>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</si>
  <si>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</si>
  <si>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</si>
  <si>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</si>
  <si>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</si>
  <si>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</si>
  <si>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</si>
  <si>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</si>
  <si>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</si>
  <si>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</si>
  <si>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</si>
  <si>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</si>
  <si>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</si>
  <si>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</si>
  <si>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</si>
  <si>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</si>
  <si>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</si>
  <si>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</si>
  <si>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</si>
  <si>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</si>
  <si>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</si>
  <si>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</si>
  <si>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</si>
  <si>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</si>
  <si>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</si>
  <si>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</si>
  <si>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</si>
  <si>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</si>
  <si>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</si>
  <si>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</si>
  <si>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</si>
  <si>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</si>
  <si>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</si>
  <si>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</si>
  <si>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</si>
  <si>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</si>
  <si>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</si>
  <si>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</si>
  <si>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</si>
  <si>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</si>
  <si>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</si>
  <si>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</si>
  <si>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</si>
  <si>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</si>
  <si>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</si>
  <si>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</si>
  <si>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</si>
  <si>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</si>
  <si>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</si>
  <si>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</si>
  <si>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</si>
  <si>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</si>
  <si>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</si>
  <si>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</si>
  <si>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</si>
  <si>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</si>
  <si>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</si>
  <si>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</si>
  <si>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</si>
  <si>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</si>
  <si>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</si>
  <si>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</si>
  <si>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</si>
  <si>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</si>
  <si>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</si>
  <si>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</si>
  <si>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</si>
  <si>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</si>
  <si>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</si>
  <si>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</si>
  <si>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</si>
  <si>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</si>
  <si>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</si>
  <si>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</si>
  <si>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</si>
  <si>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</si>
  <si>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</si>
  <si>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</si>
  <si>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</si>
  <si>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</si>
  <si>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</si>
  <si>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</si>
  <si>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</si>
  <si>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</si>
  <si>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</si>
  <si>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</si>
  <si>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</si>
  <si>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</si>
  <si>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</si>
  <si>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</si>
  <si>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</si>
  <si>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</si>
  <si>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</si>
  <si>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</si>
  <si>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</si>
  <si>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</si>
  <si>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</si>
  <si>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</si>
  <si>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</si>
  <si>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</si>
  <si>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</si>
  <si>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</si>
  <si>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</si>
  <si>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</si>
  <si>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</si>
  <si>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</si>
  <si>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</si>
  <si>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</si>
  <si>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</si>
  <si>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</si>
  <si>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</si>
  <si>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</si>
  <si>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</si>
  <si>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</si>
  <si>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</si>
  <si>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</si>
  <si>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</si>
  <si>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</si>
  <si>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</si>
  <si>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</si>
  <si>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</si>
  <si>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</si>
  <si>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</si>
  <si>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</si>
  <si>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</si>
  <si>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</si>
  <si>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</si>
  <si>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</si>
  <si>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</si>
  <si>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</si>
  <si>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</si>
  <si>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</si>
  <si>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</si>
  <si>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</si>
  <si>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</si>
  <si>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</si>
  <si>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</si>
  <si>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</si>
  <si>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</si>
  <si>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</si>
  <si>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</si>
  <si>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</si>
  <si>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</si>
  <si>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</si>
  <si>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</si>
  <si>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</si>
  <si>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</si>
  <si>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</si>
  <si>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</si>
  <si>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</si>
  <si>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</si>
  <si>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</si>
  <si>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</si>
  <si>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</si>
  <si>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</si>
  <si>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</si>
  <si>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</si>
  <si>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</si>
  <si>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</si>
  <si>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</si>
  <si>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</si>
  <si>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</si>
  <si>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</si>
  <si>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</si>
  <si>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</si>
  <si>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</si>
  <si>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</si>
  <si>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</si>
  <si>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</si>
  <si>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</si>
  <si>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</si>
  <si>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</si>
  <si>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</si>
  <si>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</si>
  <si>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</si>
  <si>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</si>
  <si>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</si>
  <si>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</si>
  <si>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</si>
  <si>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</si>
  <si>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</si>
  <si>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</si>
  <si>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</si>
  <si>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</si>
  <si>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</si>
  <si>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</si>
  <si>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</si>
  <si>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</si>
  <si>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</si>
  <si>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</si>
  <si>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</si>
  <si>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</si>
  <si>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</si>
  <si>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</si>
  <si>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</si>
  <si>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</si>
  <si>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</si>
  <si>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</si>
  <si>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</si>
  <si>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</si>
  <si>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</si>
  <si>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</si>
  <si>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</si>
  <si>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</si>
  <si>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</si>
  <si>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</si>
  <si>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</si>
  <si>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</si>
  <si>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</si>
  <si>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</si>
  <si>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</si>
  <si>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</si>
  <si>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</si>
  <si>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</si>
  <si>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</si>
  <si>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</si>
  <si>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</si>
  <si>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</si>
  <si>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</si>
  <si>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</si>
  <si>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</si>
  <si>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</si>
  <si>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</si>
  <si>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</si>
  <si>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</si>
  <si>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</si>
  <si>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</si>
  <si>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</si>
  <si>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</si>
  <si>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</si>
  <si>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</si>
  <si>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</si>
  <si>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</si>
  <si>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</si>
  <si>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</si>
  <si>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</si>
  <si>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</si>
  <si>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</si>
  <si>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</si>
  <si>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</si>
  <si>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</si>
  <si>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</si>
  <si>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</si>
  <si>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</si>
  <si>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</si>
  <si>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</si>
  <si>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</si>
  <si>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</si>
  <si>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</si>
  <si>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</si>
  <si>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</si>
  <si>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</si>
  <si>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</si>
  <si>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</si>
  <si>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</si>
  <si>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</si>
  <si>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</si>
  <si>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</si>
  <si>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</si>
  <si>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</si>
  <si>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</si>
  <si>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</si>
  <si>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</si>
  <si>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</si>
  <si>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</si>
  <si>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</si>
  <si>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</si>
  <si>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</si>
  <si>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</si>
  <si>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</si>
  <si>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</si>
  <si>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</si>
  <si>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</si>
  <si>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</si>
  <si>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</si>
  <si>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</si>
  <si>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</si>
  <si>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</si>
  <si>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</si>
  <si>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</si>
  <si>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</si>
  <si>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</si>
  <si>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</si>
  <si>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</si>
  <si>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</si>
  <si>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</si>
  <si>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</si>
  <si>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</si>
  <si>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</si>
  <si>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</si>
  <si>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</si>
  <si>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</si>
  <si>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</si>
  <si>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</si>
  <si>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</si>
  <si>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</si>
  <si>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</si>
  <si>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</si>
  <si>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</si>
  <si>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</si>
  <si>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</si>
  <si>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</si>
  <si>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</si>
  <si>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</si>
  <si>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</si>
  <si>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</si>
  <si>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</si>
  <si>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</si>
  <si>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</si>
  <si>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</si>
  <si>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</si>
  <si>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</si>
  <si>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</si>
  <si>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</si>
  <si>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</si>
  <si>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</si>
  <si>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</si>
  <si>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</si>
  <si>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</si>
  <si>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</si>
  <si>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</si>
  <si>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</si>
  <si>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</si>
  <si>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</si>
  <si>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</si>
  <si>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</si>
  <si>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</si>
  <si>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</si>
  <si>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</si>
  <si>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</si>
  <si>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</si>
  <si>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</si>
  <si>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</si>
  <si>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</si>
  <si>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</si>
  <si>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</si>
  <si>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</si>
  <si>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</si>
  <si>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</si>
  <si>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</si>
  <si>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</si>
  <si>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</si>
  <si>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</si>
  <si>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</si>
  <si>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</si>
  <si>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</si>
  <si>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</si>
  <si>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</si>
  <si>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</si>
  <si>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</si>
  <si>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</si>
  <si>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</si>
  <si>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</si>
  <si>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</si>
  <si>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</si>
  <si>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</si>
  <si>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</si>
  <si>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</si>
  <si>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</si>
  <si>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</si>
  <si>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</si>
  <si>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</si>
  <si>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</si>
  <si>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</si>
  <si>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</si>
  <si>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</si>
  <si>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</si>
  <si>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</si>
  <si>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</si>
  <si>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</si>
  <si>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</si>
  <si>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</si>
  <si>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</si>
  <si>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</si>
  <si>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</si>
  <si>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</si>
  <si>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</si>
  <si>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</si>
  <si>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ж/б</t>
  </si>
  <si>
    <t xml:space="preserve">факт 2020 года </t>
  </si>
  <si>
    <t>2021 год</t>
  </si>
  <si>
    <t>2022 год</t>
  </si>
  <si>
    <t>2023 год</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</si>
  <si>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</si>
  <si>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</si>
  <si>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</si>
  <si>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Сметная стоимость проекта в ценах 2022 года с НДС, млн. руб.</t>
  </si>
  <si>
    <t>АО "Россети Янтарь"</t>
  </si>
  <si>
    <t>С</t>
  </si>
  <si>
    <t>НМЦ</t>
  </si>
  <si>
    <t>Вынос (переустройство) участков ВЛ 0,4 кВ с участка застройки</t>
  </si>
  <si>
    <t>не требуется, хозспособ</t>
  </si>
  <si>
    <t>Год раскрытия информации: 2023 год</t>
  </si>
  <si>
    <t>2023</t>
  </si>
  <si>
    <t xml:space="preserve"> по состоянию на 01.01.2023</t>
  </si>
  <si>
    <t>M_23-0681</t>
  </si>
  <si>
    <t>Переустройство (вынос)  ВЛ 0, 4 кВ (Л-ул.Бассейная) от ТП-624 (инв. №542892501) в г. Калининграде</t>
  </si>
  <si>
    <t xml:space="preserve">ВЛ 0, 4 кВ от ТП-624 </t>
  </si>
  <si>
    <t>оп.21-оп.22/1</t>
  </si>
  <si>
    <t>В пролете опор №№ 21-22 (№ опор уточнить при проектировании) установить промежуточную опору на ж/б стойке, район по ветру-4, по гололёду-2. Выполнить строительство участка ВЛИ 0,23 кВ от опоры Новой до оп. №22/1 (№ опоры уточнить при проектировании) проводом СИП-2, сечением токопроводящих жил не менее 35 мм2, на ж/б опорах, район по ветру-4, по гололёду-2 (ориентировочной протяженностью 20 м). Выполнить переустройство ввода на жилой дом по ул. Бассейной, 83, проводом СИП, сечением токопроводящих жил не менее 25 мм2, (ориентировочной протяженностью 12 м). Предусмотреть работы по демонтажу планируемого к переустройству участка ВЛИ 0,23 кВ (ориентировочной протяженностью 15 м) с передачей материалов и оборудования балансодержателю.</t>
  </si>
  <si>
    <t>Соглашение о компенсации расходов, связанных с переустройством объектов № 11/115/22 от 17.03.2023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</si>
</sst>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582476024"/>
        <c:axId val="582472104"/>
      </c:lineChart>
      <c:catAx>
        <c:axId val="582476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2104"/>
        <c:crosses val="autoZero"/>
        <c:auto val="1"/>
        <c:lblAlgn val="ctr"/>
        <c:lblOffset val="100"/>
        <c:noMultiLvlLbl val="0"/>
      </c:catAx>
      <c:valAx>
        <c:axId val="582472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60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582476416"/>
        <c:axId val="582476808"/>
      </c:lineChart>
      <c:catAx>
        <c:axId val="582476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6808"/>
        <c:crosses val="autoZero"/>
        <c:auto val="1"/>
        <c:lblAlgn val="ctr"/>
        <c:lblOffset val="100"/>
        <c:noMultiLvlLbl val="0"/>
      </c:catAx>
      <c:valAx>
        <c:axId val="582476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6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582477592"/>
        <c:axId val="582477984"/>
      </c:lineChart>
      <c:catAx>
        <c:axId val="582477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7984"/>
        <c:crosses val="autoZero"/>
        <c:auto val="1"/>
        <c:lblAlgn val="ctr"/>
        <c:lblOffset val="100"/>
        <c:noMultiLvlLbl val="0"/>
      </c:catAx>
      <c:valAx>
        <c:axId val="582477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75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582478768"/>
        <c:axId val="582479160"/>
      </c:lineChart>
      <c:catAx>
        <c:axId val="582478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9160"/>
        <c:crosses val="autoZero"/>
        <c:auto val="1"/>
        <c:lblAlgn val="ctr"/>
        <c:lblOffset val="100"/>
        <c:noMultiLvlLbl val="0"/>
      </c:catAx>
      <c:valAx>
        <c:axId val="582479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87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591274192"/>
        <c:axId val="591272624"/>
      </c:lineChart>
      <c:catAx>
        <c:axId val="591274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1272624"/>
        <c:crosses val="autoZero"/>
        <c:auto val="1"/>
        <c:lblAlgn val="ctr"/>
        <c:lblOffset val="100"/>
        <c:noMultiLvlLbl val="0"/>
      </c:catAx>
      <c:valAx>
        <c:axId val="591272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12741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587316800"/>
        <c:axId val="587315624"/>
      </c:lineChart>
      <c:catAx>
        <c:axId val="587316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7315624"/>
        <c:crosses val="autoZero"/>
        <c:auto val="1"/>
        <c:lblAlgn val="ctr"/>
        <c:lblOffset val="100"/>
        <c:noMultiLvlLbl val="0"/>
      </c:catAx>
      <c:valAx>
        <c:axId val="587315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7316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2" zoomScale="80" zoomScaleSheetLayoutView="80" workbookViewId="0">
      <selection activeCell="C41" sqref="C41"/>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6" customFormat="1" ht="18.75" customHeight="1" x14ac:dyDescent="0.2">
      <c r="A1" s="273"/>
      <c r="C1" s="274" t="s">
        <v>66</v>
      </c>
    </row>
    <row r="2" spans="1:22" s="16" customFormat="1" ht="18.75" customHeight="1" x14ac:dyDescent="0.3">
      <c r="A2" s="273"/>
      <c r="C2" s="275" t="s">
        <v>8</v>
      </c>
    </row>
    <row r="3" spans="1:22" s="16" customFormat="1" ht="18.75" x14ac:dyDescent="0.3">
      <c r="A3" s="276"/>
      <c r="C3" s="275" t="s">
        <v>65</v>
      </c>
    </row>
    <row r="4" spans="1:22" s="16" customFormat="1" ht="18.75" x14ac:dyDescent="0.3">
      <c r="A4" s="276"/>
      <c r="H4" s="275"/>
    </row>
    <row r="5" spans="1:22" s="16" customFormat="1" ht="15.75" x14ac:dyDescent="0.25">
      <c r="A5" s="403" t="s">
        <v>604</v>
      </c>
      <c r="B5" s="403"/>
      <c r="C5" s="403"/>
      <c r="D5" s="160"/>
      <c r="E5" s="160"/>
      <c r="F5" s="160"/>
      <c r="G5" s="160"/>
      <c r="H5" s="160"/>
      <c r="I5" s="160"/>
      <c r="J5" s="160"/>
    </row>
    <row r="6" spans="1:22" s="16" customFormat="1" ht="18.75" x14ac:dyDescent="0.3">
      <c r="A6" s="276"/>
      <c r="H6" s="275"/>
    </row>
    <row r="7" spans="1:22" s="16" customFormat="1" ht="18.75" x14ac:dyDescent="0.2">
      <c r="A7" s="407" t="s">
        <v>7</v>
      </c>
      <c r="B7" s="407"/>
      <c r="C7" s="407"/>
      <c r="D7" s="277"/>
      <c r="E7" s="277"/>
      <c r="F7" s="277"/>
      <c r="G7" s="277"/>
      <c r="H7" s="277"/>
      <c r="I7" s="277"/>
      <c r="J7" s="277"/>
      <c r="K7" s="277"/>
      <c r="L7" s="277"/>
      <c r="M7" s="277"/>
      <c r="N7" s="277"/>
      <c r="O7" s="277"/>
      <c r="P7" s="277"/>
      <c r="Q7" s="277"/>
      <c r="R7" s="277"/>
      <c r="S7" s="277"/>
      <c r="T7" s="277"/>
      <c r="U7" s="277"/>
      <c r="V7" s="277"/>
    </row>
    <row r="8" spans="1:22" s="16" customFormat="1" ht="18.75" x14ac:dyDescent="0.2">
      <c r="A8" s="278"/>
      <c r="B8" s="278"/>
      <c r="C8" s="278"/>
      <c r="D8" s="278"/>
      <c r="E8" s="278"/>
      <c r="F8" s="278"/>
      <c r="G8" s="278"/>
      <c r="H8" s="278"/>
      <c r="I8" s="277"/>
      <c r="J8" s="277"/>
      <c r="K8" s="277"/>
      <c r="L8" s="277"/>
      <c r="M8" s="277"/>
      <c r="N8" s="277"/>
      <c r="O8" s="277"/>
      <c r="P8" s="277"/>
      <c r="Q8" s="277"/>
      <c r="R8" s="277"/>
      <c r="S8" s="277"/>
      <c r="T8" s="277"/>
      <c r="U8" s="277"/>
      <c r="V8" s="277"/>
    </row>
    <row r="9" spans="1:22" s="16" customFormat="1" ht="18.75" x14ac:dyDescent="0.2">
      <c r="A9" s="408" t="s">
        <v>597</v>
      </c>
      <c r="B9" s="408"/>
      <c r="C9" s="408"/>
      <c r="D9" s="279"/>
      <c r="E9" s="279"/>
      <c r="F9" s="279"/>
      <c r="G9" s="279"/>
      <c r="H9" s="279"/>
      <c r="I9" s="277"/>
      <c r="J9" s="277"/>
      <c r="K9" s="277"/>
      <c r="L9" s="277"/>
      <c r="M9" s="277"/>
      <c r="N9" s="277"/>
      <c r="O9" s="277"/>
      <c r="P9" s="277"/>
      <c r="Q9" s="277"/>
      <c r="R9" s="277"/>
      <c r="S9" s="277"/>
      <c r="T9" s="277"/>
      <c r="U9" s="277"/>
      <c r="V9" s="277"/>
    </row>
    <row r="10" spans="1:22" s="16" customFormat="1" ht="18.75" x14ac:dyDescent="0.2">
      <c r="A10" s="404" t="s">
        <v>6</v>
      </c>
      <c r="B10" s="404"/>
      <c r="C10" s="404"/>
      <c r="D10" s="280"/>
      <c r="E10" s="280"/>
      <c r="F10" s="280"/>
      <c r="G10" s="280"/>
      <c r="H10" s="280"/>
      <c r="I10" s="277"/>
      <c r="J10" s="277"/>
      <c r="K10" s="277"/>
      <c r="L10" s="277"/>
      <c r="M10" s="277"/>
      <c r="N10" s="277"/>
      <c r="O10" s="277"/>
      <c r="P10" s="277"/>
      <c r="Q10" s="277"/>
      <c r="R10" s="277"/>
      <c r="S10" s="277"/>
      <c r="T10" s="277"/>
      <c r="U10" s="277"/>
      <c r="V10" s="277"/>
    </row>
    <row r="11" spans="1:22" s="16" customFormat="1" ht="18.75" x14ac:dyDescent="0.2">
      <c r="A11" s="278"/>
      <c r="B11" s="278"/>
      <c r="C11" s="278"/>
      <c r="D11" s="278"/>
      <c r="E11" s="278"/>
      <c r="F11" s="278"/>
      <c r="G11" s="278"/>
      <c r="H11" s="278"/>
      <c r="I11" s="277"/>
      <c r="J11" s="277"/>
      <c r="K11" s="277"/>
      <c r="L11" s="277"/>
      <c r="M11" s="277"/>
      <c r="N11" s="277"/>
      <c r="O11" s="277"/>
      <c r="P11" s="277"/>
      <c r="Q11" s="277"/>
      <c r="R11" s="277"/>
      <c r="S11" s="277"/>
      <c r="T11" s="277"/>
      <c r="U11" s="277"/>
      <c r="V11" s="277"/>
    </row>
    <row r="12" spans="1:22" s="16" customFormat="1" ht="18.75" x14ac:dyDescent="0.2">
      <c r="A12" s="406" t="s">
        <v>607</v>
      </c>
      <c r="B12" s="406"/>
      <c r="C12" s="406"/>
      <c r="D12" s="279"/>
      <c r="E12" s="279"/>
      <c r="F12" s="279"/>
      <c r="G12" s="279"/>
      <c r="H12" s="279"/>
      <c r="I12" s="277"/>
      <c r="J12" s="277"/>
      <c r="K12" s="277"/>
      <c r="L12" s="277"/>
      <c r="M12" s="277"/>
      <c r="N12" s="277"/>
      <c r="O12" s="277"/>
      <c r="P12" s="277"/>
      <c r="Q12" s="277"/>
      <c r="R12" s="277"/>
      <c r="S12" s="277"/>
      <c r="T12" s="277"/>
      <c r="U12" s="277"/>
      <c r="V12" s="277"/>
    </row>
    <row r="13" spans="1:22" s="16" customFormat="1" ht="18.75" x14ac:dyDescent="0.2">
      <c r="A13" s="404" t="s">
        <v>5</v>
      </c>
      <c r="B13" s="404"/>
      <c r="C13" s="404"/>
      <c r="D13" s="280"/>
      <c r="E13" s="280"/>
      <c r="F13" s="280"/>
      <c r="G13" s="280"/>
      <c r="H13" s="280"/>
      <c r="I13" s="277"/>
      <c r="J13" s="277"/>
      <c r="K13" s="277"/>
      <c r="L13" s="277"/>
      <c r="M13" s="277"/>
      <c r="N13" s="277"/>
      <c r="O13" s="277"/>
      <c r="P13" s="277"/>
      <c r="Q13" s="277"/>
      <c r="R13" s="277"/>
      <c r="S13" s="277"/>
      <c r="T13" s="277"/>
      <c r="U13" s="277"/>
      <c r="V13" s="277"/>
    </row>
    <row r="14" spans="1:22" s="281"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2" customFormat="1" ht="50.25" customHeight="1" x14ac:dyDescent="0.2">
      <c r="A15" s="409" t="s">
        <v>608</v>
      </c>
      <c r="B15" s="409"/>
      <c r="C15" s="409"/>
      <c r="D15" s="279"/>
      <c r="E15" s="279"/>
      <c r="F15" s="279"/>
      <c r="G15" s="279"/>
      <c r="H15" s="279"/>
      <c r="I15" s="279"/>
      <c r="J15" s="279"/>
      <c r="K15" s="279"/>
      <c r="L15" s="279"/>
      <c r="M15" s="279"/>
      <c r="N15" s="279"/>
      <c r="O15" s="279"/>
      <c r="P15" s="279"/>
      <c r="Q15" s="279"/>
      <c r="R15" s="279"/>
      <c r="S15" s="279"/>
      <c r="T15" s="279"/>
      <c r="U15" s="279"/>
      <c r="V15" s="279"/>
    </row>
    <row r="16" spans="1:22" s="282" customFormat="1" ht="15" customHeight="1" x14ac:dyDescent="0.2">
      <c r="A16" s="404" t="s">
        <v>4</v>
      </c>
      <c r="B16" s="404"/>
      <c r="C16" s="404"/>
      <c r="D16" s="280"/>
      <c r="E16" s="280"/>
      <c r="F16" s="280"/>
      <c r="G16" s="280"/>
      <c r="H16" s="280"/>
      <c r="I16" s="280"/>
      <c r="J16" s="280"/>
      <c r="K16" s="280"/>
      <c r="L16" s="280"/>
      <c r="M16" s="280"/>
      <c r="N16" s="280"/>
      <c r="O16" s="280"/>
      <c r="P16" s="280"/>
      <c r="Q16" s="280"/>
      <c r="R16" s="280"/>
      <c r="S16" s="280"/>
      <c r="T16" s="280"/>
      <c r="U16" s="280"/>
      <c r="V16" s="280"/>
    </row>
    <row r="17" spans="1:22" s="282" customFormat="1" ht="15" customHeight="1" x14ac:dyDescent="0.2">
      <c r="A17" s="283"/>
      <c r="B17" s="283"/>
      <c r="C17" s="283"/>
      <c r="D17" s="283"/>
      <c r="E17" s="283"/>
      <c r="F17" s="283"/>
      <c r="G17" s="283"/>
      <c r="H17" s="283"/>
      <c r="I17" s="283"/>
      <c r="J17" s="283"/>
      <c r="K17" s="283"/>
      <c r="L17" s="283"/>
      <c r="M17" s="283"/>
      <c r="N17" s="283"/>
      <c r="O17" s="283"/>
      <c r="P17" s="283"/>
      <c r="Q17" s="283"/>
      <c r="R17" s="283"/>
      <c r="S17" s="283"/>
    </row>
    <row r="18" spans="1:22" s="282" customFormat="1" ht="15" customHeight="1" x14ac:dyDescent="0.2">
      <c r="A18" s="405" t="s">
        <v>511</v>
      </c>
      <c r="B18" s="406"/>
      <c r="C18" s="406"/>
      <c r="D18" s="284"/>
      <c r="E18" s="284"/>
      <c r="F18" s="284"/>
      <c r="G18" s="284"/>
      <c r="H18" s="284"/>
      <c r="I18" s="284"/>
      <c r="J18" s="284"/>
      <c r="K18" s="284"/>
      <c r="L18" s="284"/>
      <c r="M18" s="284"/>
      <c r="N18" s="284"/>
      <c r="O18" s="284"/>
      <c r="P18" s="284"/>
      <c r="Q18" s="284"/>
      <c r="R18" s="284"/>
      <c r="S18" s="284"/>
      <c r="T18" s="284"/>
      <c r="U18" s="284"/>
      <c r="V18" s="284"/>
    </row>
    <row r="19" spans="1:22" s="282" customFormat="1" ht="15" customHeight="1" x14ac:dyDescent="0.2">
      <c r="A19" s="280"/>
      <c r="B19" s="280"/>
      <c r="C19" s="280"/>
      <c r="D19" s="280"/>
      <c r="E19" s="280"/>
      <c r="F19" s="280"/>
      <c r="G19" s="280"/>
      <c r="H19" s="280"/>
      <c r="I19" s="283"/>
      <c r="J19" s="283"/>
      <c r="K19" s="283"/>
      <c r="L19" s="283"/>
      <c r="M19" s="283"/>
      <c r="N19" s="283"/>
      <c r="O19" s="283"/>
      <c r="P19" s="283"/>
      <c r="Q19" s="283"/>
      <c r="R19" s="283"/>
      <c r="S19" s="283"/>
    </row>
    <row r="20" spans="1:22" s="282" customFormat="1" ht="39.75" customHeight="1" x14ac:dyDescent="0.2">
      <c r="A20" s="35" t="s">
        <v>3</v>
      </c>
      <c r="B20" s="285" t="s">
        <v>64</v>
      </c>
      <c r="C20" s="286" t="s">
        <v>63</v>
      </c>
      <c r="D20" s="287"/>
      <c r="E20" s="287"/>
      <c r="F20" s="287"/>
      <c r="G20" s="287"/>
      <c r="H20" s="287"/>
      <c r="I20" s="271"/>
      <c r="J20" s="271"/>
      <c r="K20" s="271"/>
      <c r="L20" s="271"/>
      <c r="M20" s="271"/>
      <c r="N20" s="271"/>
      <c r="O20" s="271"/>
      <c r="P20" s="271"/>
      <c r="Q20" s="271"/>
      <c r="R20" s="271"/>
      <c r="S20" s="271"/>
      <c r="T20" s="288"/>
      <c r="U20" s="288"/>
      <c r="V20" s="288"/>
    </row>
    <row r="21" spans="1:22" s="282" customFormat="1" ht="16.5" customHeight="1" x14ac:dyDescent="0.2">
      <c r="A21" s="286">
        <v>1</v>
      </c>
      <c r="B21" s="285">
        <v>2</v>
      </c>
      <c r="C21" s="286">
        <v>3</v>
      </c>
      <c r="D21" s="287"/>
      <c r="E21" s="287"/>
      <c r="F21" s="287"/>
      <c r="G21" s="287"/>
      <c r="H21" s="287"/>
      <c r="I21" s="271"/>
      <c r="J21" s="271"/>
      <c r="K21" s="271"/>
      <c r="L21" s="271"/>
      <c r="M21" s="271"/>
      <c r="N21" s="271"/>
      <c r="O21" s="271"/>
      <c r="P21" s="271"/>
      <c r="Q21" s="271"/>
      <c r="R21" s="271"/>
      <c r="S21" s="271"/>
      <c r="T21" s="288"/>
      <c r="U21" s="288"/>
      <c r="V21" s="288"/>
    </row>
    <row r="22" spans="1:22" s="282" customFormat="1" ht="39" customHeight="1" x14ac:dyDescent="0.2">
      <c r="A22" s="28" t="s">
        <v>62</v>
      </c>
      <c r="B22" s="289" t="s">
        <v>347</v>
      </c>
      <c r="C22" s="157" t="s">
        <v>571</v>
      </c>
      <c r="D22" s="287"/>
      <c r="E22" s="287"/>
      <c r="F22" s="287"/>
      <c r="G22" s="287"/>
      <c r="H22" s="287"/>
      <c r="I22" s="271"/>
      <c r="J22" s="271"/>
      <c r="K22" s="271"/>
      <c r="L22" s="271"/>
      <c r="M22" s="271"/>
      <c r="N22" s="271"/>
      <c r="O22" s="271"/>
      <c r="P22" s="271"/>
      <c r="Q22" s="271"/>
      <c r="R22" s="271"/>
      <c r="S22" s="271"/>
      <c r="T22" s="288"/>
      <c r="U22" s="288"/>
      <c r="V22" s="288"/>
    </row>
    <row r="23" spans="1:22" s="282" customFormat="1" ht="31.5" x14ac:dyDescent="0.2">
      <c r="A23" s="28" t="s">
        <v>61</v>
      </c>
      <c r="B23" s="36" t="s">
        <v>572</v>
      </c>
      <c r="C23" s="157" t="s">
        <v>596</v>
      </c>
      <c r="D23" s="287"/>
      <c r="E23" s="287"/>
      <c r="F23" s="287"/>
      <c r="G23" s="287"/>
      <c r="H23" s="287"/>
      <c r="I23" s="271"/>
      <c r="J23" s="271"/>
      <c r="K23" s="271"/>
      <c r="L23" s="271"/>
      <c r="M23" s="271"/>
      <c r="N23" s="271"/>
      <c r="O23" s="271"/>
      <c r="P23" s="271"/>
      <c r="Q23" s="271"/>
      <c r="R23" s="271"/>
      <c r="S23" s="271"/>
      <c r="T23" s="288"/>
      <c r="U23" s="288"/>
      <c r="V23" s="288"/>
    </row>
    <row r="24" spans="1:22" s="282" customFormat="1" ht="22.5" customHeight="1" x14ac:dyDescent="0.2">
      <c r="A24" s="400"/>
      <c r="B24" s="401"/>
      <c r="C24" s="402"/>
      <c r="D24" s="287"/>
      <c r="E24" s="287"/>
      <c r="F24" s="287"/>
      <c r="G24" s="287"/>
      <c r="H24" s="287"/>
      <c r="I24" s="271"/>
      <c r="J24" s="271"/>
      <c r="K24" s="271"/>
      <c r="L24" s="271"/>
      <c r="M24" s="271"/>
      <c r="N24" s="271"/>
      <c r="O24" s="271"/>
      <c r="P24" s="271"/>
      <c r="Q24" s="271"/>
      <c r="R24" s="271"/>
      <c r="S24" s="271"/>
      <c r="T24" s="288"/>
      <c r="U24" s="288"/>
      <c r="V24" s="288"/>
    </row>
    <row r="25" spans="1:22" s="282" customFormat="1" ht="58.5" customHeight="1" x14ac:dyDescent="0.2">
      <c r="A25" s="28" t="s">
        <v>60</v>
      </c>
      <c r="B25" s="157" t="s">
        <v>460</v>
      </c>
      <c r="C25" s="35" t="s">
        <v>576</v>
      </c>
      <c r="D25" s="287"/>
      <c r="E25" s="287"/>
      <c r="F25" s="287"/>
      <c r="G25" s="287"/>
      <c r="H25" s="271"/>
      <c r="I25" s="271"/>
      <c r="J25" s="271"/>
      <c r="K25" s="271"/>
      <c r="L25" s="271"/>
      <c r="M25" s="271"/>
      <c r="N25" s="271"/>
      <c r="O25" s="271"/>
      <c r="P25" s="271"/>
      <c r="Q25" s="271"/>
      <c r="R25" s="271"/>
      <c r="S25" s="288"/>
      <c r="T25" s="288"/>
      <c r="U25" s="288"/>
      <c r="V25" s="288"/>
    </row>
    <row r="26" spans="1:22" s="282" customFormat="1" ht="42.75" customHeight="1" x14ac:dyDescent="0.2">
      <c r="A26" s="28" t="s">
        <v>59</v>
      </c>
      <c r="B26" s="157" t="s">
        <v>72</v>
      </c>
      <c r="C26" s="35" t="s">
        <v>529</v>
      </c>
      <c r="D26" s="287"/>
      <c r="E26" s="287"/>
      <c r="F26" s="287"/>
      <c r="G26" s="287"/>
      <c r="H26" s="271"/>
      <c r="I26" s="271"/>
      <c r="J26" s="271"/>
      <c r="K26" s="271"/>
      <c r="L26" s="271"/>
      <c r="M26" s="271"/>
      <c r="N26" s="271"/>
      <c r="O26" s="271"/>
      <c r="P26" s="271"/>
      <c r="Q26" s="271"/>
      <c r="R26" s="271"/>
      <c r="S26" s="288"/>
      <c r="T26" s="288"/>
      <c r="U26" s="288"/>
      <c r="V26" s="288"/>
    </row>
    <row r="27" spans="1:22" s="282" customFormat="1" ht="51.75" customHeight="1" x14ac:dyDescent="0.2">
      <c r="A27" s="28" t="s">
        <v>57</v>
      </c>
      <c r="B27" s="157" t="s">
        <v>71</v>
      </c>
      <c r="C27" s="290" t="s">
        <v>589</v>
      </c>
      <c r="D27" s="287"/>
      <c r="E27" s="287"/>
      <c r="F27" s="287"/>
      <c r="G27" s="287"/>
      <c r="H27" s="271"/>
      <c r="I27" s="271"/>
      <c r="J27" s="271"/>
      <c r="K27" s="271"/>
      <c r="L27" s="271"/>
      <c r="M27" s="271"/>
      <c r="N27" s="271"/>
      <c r="O27" s="271"/>
      <c r="P27" s="271"/>
      <c r="Q27" s="271"/>
      <c r="R27" s="271"/>
      <c r="S27" s="288"/>
      <c r="T27" s="288"/>
      <c r="U27" s="288"/>
      <c r="V27" s="288"/>
    </row>
    <row r="28" spans="1:22" s="282" customFormat="1" ht="42.75" customHeight="1" x14ac:dyDescent="0.2">
      <c r="A28" s="28" t="s">
        <v>56</v>
      </c>
      <c r="B28" s="157" t="s">
        <v>461</v>
      </c>
      <c r="C28" s="35" t="s">
        <v>530</v>
      </c>
      <c r="D28" s="287"/>
      <c r="E28" s="287"/>
      <c r="F28" s="287"/>
      <c r="G28" s="287"/>
      <c r="H28" s="271"/>
      <c r="I28" s="271"/>
      <c r="J28" s="271"/>
      <c r="K28" s="271"/>
      <c r="L28" s="271"/>
      <c r="M28" s="271"/>
      <c r="N28" s="271"/>
      <c r="O28" s="271"/>
      <c r="P28" s="271"/>
      <c r="Q28" s="271"/>
      <c r="R28" s="271"/>
      <c r="S28" s="288"/>
      <c r="T28" s="288"/>
      <c r="U28" s="288"/>
      <c r="V28" s="288"/>
    </row>
    <row r="29" spans="1:22" s="282" customFormat="1" ht="51.75" customHeight="1" x14ac:dyDescent="0.2">
      <c r="A29" s="28" t="s">
        <v>54</v>
      </c>
      <c r="B29" s="157" t="s">
        <v>462</v>
      </c>
      <c r="C29" s="35" t="s">
        <v>530</v>
      </c>
      <c r="D29" s="287"/>
      <c r="E29" s="287"/>
      <c r="F29" s="287"/>
      <c r="G29" s="287"/>
      <c r="H29" s="271"/>
      <c r="I29" s="271"/>
      <c r="J29" s="271"/>
      <c r="K29" s="271"/>
      <c r="L29" s="271"/>
      <c r="M29" s="271"/>
      <c r="N29" s="271"/>
      <c r="O29" s="271"/>
      <c r="P29" s="271"/>
      <c r="Q29" s="271"/>
      <c r="R29" s="271"/>
      <c r="S29" s="288"/>
      <c r="T29" s="288"/>
      <c r="U29" s="288"/>
      <c r="V29" s="288"/>
    </row>
    <row r="30" spans="1:22" s="282" customFormat="1" ht="51.75" customHeight="1" x14ac:dyDescent="0.2">
      <c r="A30" s="28" t="s">
        <v>52</v>
      </c>
      <c r="B30" s="157" t="s">
        <v>463</v>
      </c>
      <c r="C30" s="35" t="s">
        <v>530</v>
      </c>
      <c r="D30" s="287"/>
      <c r="E30" s="287"/>
      <c r="F30" s="287"/>
      <c r="G30" s="287"/>
      <c r="H30" s="271"/>
      <c r="I30" s="271"/>
      <c r="J30" s="271"/>
      <c r="K30" s="271"/>
      <c r="L30" s="271"/>
      <c r="M30" s="271"/>
      <c r="N30" s="271"/>
      <c r="O30" s="271"/>
      <c r="P30" s="271"/>
      <c r="Q30" s="271"/>
      <c r="R30" s="271"/>
      <c r="S30" s="288"/>
      <c r="T30" s="288"/>
      <c r="U30" s="288"/>
      <c r="V30" s="288"/>
    </row>
    <row r="31" spans="1:22" s="282" customFormat="1" ht="51.75" customHeight="1" x14ac:dyDescent="0.2">
      <c r="A31" s="28" t="s">
        <v>70</v>
      </c>
      <c r="B31" s="157" t="s">
        <v>464</v>
      </c>
      <c r="C31" s="35" t="s">
        <v>530</v>
      </c>
      <c r="D31" s="287"/>
      <c r="E31" s="287"/>
      <c r="F31" s="287"/>
      <c r="G31" s="287"/>
      <c r="H31" s="271"/>
      <c r="I31" s="271"/>
      <c r="J31" s="271"/>
      <c r="K31" s="271"/>
      <c r="L31" s="271"/>
      <c r="M31" s="271"/>
      <c r="N31" s="271"/>
      <c r="O31" s="271"/>
      <c r="P31" s="271"/>
      <c r="Q31" s="271"/>
      <c r="R31" s="271"/>
      <c r="S31" s="288"/>
      <c r="T31" s="288"/>
      <c r="U31" s="288"/>
      <c r="V31" s="288"/>
    </row>
    <row r="32" spans="1:22" s="282" customFormat="1" ht="51.75" customHeight="1" x14ac:dyDescent="0.2">
      <c r="A32" s="28" t="s">
        <v>68</v>
      </c>
      <c r="B32" s="157" t="s">
        <v>465</v>
      </c>
      <c r="C32" s="35" t="s">
        <v>530</v>
      </c>
      <c r="D32" s="287"/>
      <c r="E32" s="287"/>
      <c r="F32" s="287"/>
      <c r="G32" s="287"/>
      <c r="H32" s="271"/>
      <c r="I32" s="271"/>
      <c r="J32" s="271"/>
      <c r="K32" s="271"/>
      <c r="L32" s="271"/>
      <c r="M32" s="271"/>
      <c r="N32" s="271"/>
      <c r="O32" s="271"/>
      <c r="P32" s="271"/>
      <c r="Q32" s="271"/>
      <c r="R32" s="271"/>
      <c r="S32" s="288"/>
      <c r="T32" s="288"/>
      <c r="U32" s="288"/>
      <c r="V32" s="288"/>
    </row>
    <row r="33" spans="1:22" s="282" customFormat="1" ht="101.25" customHeight="1" x14ac:dyDescent="0.2">
      <c r="A33" s="28" t="s">
        <v>67</v>
      </c>
      <c r="B33" s="157" t="s">
        <v>466</v>
      </c>
      <c r="C33" s="333" t="s">
        <v>587</v>
      </c>
      <c r="D33" s="287"/>
      <c r="E33" s="287"/>
      <c r="F33" s="287"/>
      <c r="G33" s="287"/>
      <c r="H33" s="271"/>
      <c r="I33" s="271"/>
      <c r="J33" s="271"/>
      <c r="K33" s="271"/>
      <c r="L33" s="271"/>
      <c r="M33" s="271"/>
      <c r="N33" s="271"/>
      <c r="O33" s="271"/>
      <c r="P33" s="271"/>
      <c r="Q33" s="271"/>
      <c r="R33" s="271"/>
      <c r="S33" s="288"/>
      <c r="T33" s="288"/>
      <c r="U33" s="288"/>
      <c r="V33" s="288"/>
    </row>
    <row r="34" spans="1:22" ht="111" customHeight="1" x14ac:dyDescent="0.25">
      <c r="A34" s="28" t="s">
        <v>480</v>
      </c>
      <c r="B34" s="157" t="s">
        <v>467</v>
      </c>
      <c r="C34" s="334" t="s">
        <v>530</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8" t="s">
        <v>470</v>
      </c>
      <c r="B35" s="157" t="s">
        <v>69</v>
      </c>
      <c r="C35" s="35" t="s">
        <v>573</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8" t="s">
        <v>481</v>
      </c>
      <c r="B36" s="157" t="s">
        <v>468</v>
      </c>
      <c r="C36" s="35" t="s">
        <v>530</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8" t="s">
        <v>471</v>
      </c>
      <c r="B37" s="157" t="s">
        <v>469</v>
      </c>
      <c r="C37" s="35" t="s">
        <v>574</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8" t="s">
        <v>482</v>
      </c>
      <c r="B38" s="157" t="s">
        <v>228</v>
      </c>
      <c r="C38" s="35" t="s">
        <v>573</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400"/>
      <c r="B39" s="401"/>
      <c r="C39" s="402"/>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8" t="s">
        <v>472</v>
      </c>
      <c r="B40" s="157" t="s">
        <v>524</v>
      </c>
      <c r="C40" s="293" t="str">
        <f>CONCATENATE("∆L0,4_лэп=",'3.2 паспорт Техсостояние ЛЭП'!S26," км")</f>
        <v>∆L0,4_лэп=0,005 км</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8" t="s">
        <v>483</v>
      </c>
      <c r="B41" s="157" t="s">
        <v>506</v>
      </c>
      <c r="C41" s="293" t="s">
        <v>574</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8" t="s">
        <v>473</v>
      </c>
      <c r="B42" s="157" t="s">
        <v>521</v>
      </c>
      <c r="C42" s="293" t="s">
        <v>574</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8" t="s">
        <v>486</v>
      </c>
      <c r="B43" s="157" t="s">
        <v>487</v>
      </c>
      <c r="C43" s="293" t="s">
        <v>576</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8" t="s">
        <v>474</v>
      </c>
      <c r="B44" s="157" t="s">
        <v>512</v>
      </c>
      <c r="C44" s="293" t="s">
        <v>576</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8" t="s">
        <v>507</v>
      </c>
      <c r="B45" s="157" t="s">
        <v>513</v>
      </c>
      <c r="C45" s="293" t="s">
        <v>576</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8" t="s">
        <v>475</v>
      </c>
      <c r="B46" s="157" t="s">
        <v>514</v>
      </c>
      <c r="C46" s="293" t="s">
        <v>576</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400"/>
      <c r="B47" s="401"/>
      <c r="C47" s="402"/>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8" t="s">
        <v>508</v>
      </c>
      <c r="B48" s="157" t="s">
        <v>522</v>
      </c>
      <c r="C48" s="294" t="str">
        <f>CONCATENATE(ROUND('6.2. Паспорт фин осв ввод'!U24,2)," млн.руб.")</f>
        <v>0,01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8" t="s">
        <v>476</v>
      </c>
      <c r="B49" s="157" t="s">
        <v>523</v>
      </c>
      <c r="C49" s="294" t="str">
        <f>CONCATENATE(ROUND('6.2. Паспорт фин осв ввод'!U30,2)," млн.руб.")</f>
        <v>0,01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29" sqref="R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42578125" style="60" customWidth="1"/>
    <col min="12" max="19" width="9.42578125" style="59" customWidth="1"/>
    <col min="20" max="20" width="13.140625" style="59" customWidth="1"/>
    <col min="21" max="21" width="24.85546875" style="59" customWidth="1"/>
    <col min="22" max="22" width="9.140625" style="59"/>
    <col min="23" max="23" width="11" style="59" bestFit="1" customWidth="1"/>
    <col min="24" max="16384" width="9.140625" style="59"/>
  </cols>
  <sheetData>
    <row r="1" spans="1:21" ht="18.75" x14ac:dyDescent="0.25">
      <c r="A1" s="60"/>
      <c r="B1" s="60"/>
      <c r="C1" s="60"/>
      <c r="D1" s="60"/>
      <c r="E1" s="60"/>
      <c r="F1" s="60"/>
      <c r="L1" s="60"/>
      <c r="M1" s="60"/>
      <c r="U1" s="39" t="s">
        <v>66</v>
      </c>
    </row>
    <row r="2" spans="1:21" ht="18.75" x14ac:dyDescent="0.3">
      <c r="A2" s="60"/>
      <c r="B2" s="60"/>
      <c r="C2" s="60"/>
      <c r="D2" s="60"/>
      <c r="E2" s="60"/>
      <c r="F2" s="60"/>
      <c r="L2" s="60"/>
      <c r="M2" s="60"/>
      <c r="U2" s="15" t="s">
        <v>8</v>
      </c>
    </row>
    <row r="3" spans="1:21" ht="18.75" x14ac:dyDescent="0.3">
      <c r="A3" s="60"/>
      <c r="B3" s="60"/>
      <c r="C3" s="60"/>
      <c r="D3" s="60"/>
      <c r="E3" s="60"/>
      <c r="F3" s="60"/>
      <c r="L3" s="60"/>
      <c r="M3" s="60"/>
      <c r="U3" s="15" t="s">
        <v>65</v>
      </c>
    </row>
    <row r="4" spans="1:21" ht="18.75" customHeight="1" x14ac:dyDescent="0.25">
      <c r="A4" s="403" t="str">
        <f>'1. паспорт местоположение'!A5:C5</f>
        <v>Год раскрытия информации: 2023 год</v>
      </c>
      <c r="B4" s="403"/>
      <c r="C4" s="403"/>
      <c r="D4" s="403"/>
      <c r="E4" s="403"/>
      <c r="F4" s="403"/>
      <c r="G4" s="403"/>
      <c r="H4" s="403"/>
      <c r="I4" s="403"/>
      <c r="J4" s="403"/>
      <c r="K4" s="403"/>
      <c r="L4" s="403"/>
      <c r="M4" s="403"/>
      <c r="N4" s="403"/>
      <c r="O4" s="403"/>
      <c r="P4" s="403"/>
      <c r="Q4" s="403"/>
      <c r="R4" s="403"/>
      <c r="S4" s="403"/>
      <c r="T4" s="403"/>
      <c r="U4" s="403"/>
    </row>
    <row r="5" spans="1:21" ht="18.75" x14ac:dyDescent="0.3">
      <c r="A5" s="60"/>
      <c r="B5" s="60"/>
      <c r="C5" s="60"/>
      <c r="D5" s="60"/>
      <c r="E5" s="60"/>
      <c r="F5" s="60"/>
      <c r="L5" s="60"/>
      <c r="M5" s="60"/>
      <c r="U5" s="15"/>
    </row>
    <row r="6" spans="1:21" ht="18.75" x14ac:dyDescent="0.25">
      <c r="A6" s="411" t="s">
        <v>7</v>
      </c>
      <c r="B6" s="411"/>
      <c r="C6" s="411"/>
      <c r="D6" s="411"/>
      <c r="E6" s="411"/>
      <c r="F6" s="411"/>
      <c r="G6" s="411"/>
      <c r="H6" s="411"/>
      <c r="I6" s="411"/>
      <c r="J6" s="411"/>
      <c r="K6" s="411"/>
      <c r="L6" s="411"/>
      <c r="M6" s="411"/>
      <c r="N6" s="411"/>
      <c r="O6" s="411"/>
      <c r="P6" s="411"/>
      <c r="Q6" s="411"/>
      <c r="R6" s="411"/>
      <c r="S6" s="411"/>
      <c r="T6" s="411"/>
      <c r="U6" s="411"/>
    </row>
    <row r="7" spans="1:21" ht="18.75" x14ac:dyDescent="0.25">
      <c r="A7" s="13"/>
      <c r="B7" s="13"/>
      <c r="C7" s="13"/>
      <c r="D7" s="13"/>
      <c r="E7" s="13"/>
      <c r="F7" s="13"/>
      <c r="G7" s="13"/>
      <c r="H7" s="13"/>
      <c r="I7" s="13"/>
      <c r="J7" s="83"/>
      <c r="K7" s="83"/>
      <c r="L7" s="83"/>
      <c r="M7" s="83"/>
      <c r="N7" s="83"/>
      <c r="O7" s="83"/>
      <c r="P7" s="83"/>
      <c r="Q7" s="83"/>
      <c r="R7" s="83"/>
      <c r="S7" s="83"/>
      <c r="T7" s="83"/>
      <c r="U7" s="83"/>
    </row>
    <row r="8" spans="1:21" x14ac:dyDescent="0.25">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row>
    <row r="10" spans="1:21" ht="18.75" x14ac:dyDescent="0.25">
      <c r="A10" s="13"/>
      <c r="B10" s="13"/>
      <c r="C10" s="13"/>
      <c r="D10" s="13"/>
      <c r="E10" s="13"/>
      <c r="F10" s="13"/>
      <c r="G10" s="13"/>
      <c r="H10" s="13"/>
      <c r="I10" s="13"/>
      <c r="J10" s="83"/>
      <c r="K10" s="83"/>
      <c r="L10" s="83"/>
      <c r="M10" s="83"/>
      <c r="N10" s="83"/>
      <c r="O10" s="83"/>
      <c r="P10" s="83"/>
      <c r="Q10" s="83"/>
      <c r="R10" s="83"/>
      <c r="S10" s="83"/>
      <c r="T10" s="83"/>
      <c r="U10" s="83"/>
    </row>
    <row r="11" spans="1:21" x14ac:dyDescent="0.25">
      <c r="A11" s="412" t="str">
        <f>'1. паспорт местоположение'!A12:C12</f>
        <v>M_23-0681</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row>
    <row r="13" spans="1:21" ht="16.5" customHeight="1" x14ac:dyDescent="0.3">
      <c r="A13" s="11"/>
      <c r="B13" s="11"/>
      <c r="C13" s="11"/>
      <c r="D13" s="11"/>
      <c r="E13" s="11"/>
      <c r="F13" s="11"/>
      <c r="G13" s="11"/>
      <c r="H13" s="11"/>
      <c r="I13" s="11"/>
      <c r="J13" s="82"/>
      <c r="K13" s="82"/>
      <c r="L13" s="82"/>
      <c r="M13" s="82"/>
      <c r="N13" s="82"/>
      <c r="O13" s="82"/>
      <c r="P13" s="82"/>
      <c r="Q13" s="82"/>
      <c r="R13" s="82"/>
      <c r="S13" s="82"/>
      <c r="T13" s="82"/>
      <c r="U13" s="82"/>
    </row>
    <row r="14" spans="1:21" x14ac:dyDescent="0.25">
      <c r="A14" s="412" t="str">
        <f>'1. паспорт местоположение'!A15</f>
        <v>Переустройство (вынос)  ВЛ 0, 4 кВ (Л-ул.Бассейная) от ТП-624 (инв. №542892501) в г. Калининграде</v>
      </c>
      <c r="B14" s="412"/>
      <c r="C14" s="412"/>
      <c r="D14" s="412"/>
      <c r="E14" s="412"/>
      <c r="F14" s="412"/>
      <c r="G14" s="412"/>
      <c r="H14" s="412"/>
      <c r="I14" s="412"/>
      <c r="J14" s="412"/>
      <c r="K14" s="412"/>
      <c r="L14" s="412"/>
      <c r="M14" s="412"/>
      <c r="N14" s="412"/>
      <c r="O14" s="412"/>
      <c r="P14" s="412"/>
      <c r="Q14" s="412"/>
      <c r="R14" s="412"/>
      <c r="S14" s="412"/>
      <c r="T14" s="412"/>
      <c r="U14" s="412"/>
    </row>
    <row r="15" spans="1:21"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60"/>
      <c r="L17" s="60"/>
      <c r="M17" s="60"/>
      <c r="N17" s="60"/>
      <c r="O17" s="60"/>
      <c r="P17" s="60"/>
      <c r="Q17" s="60"/>
      <c r="R17" s="60"/>
      <c r="S17" s="60"/>
      <c r="T17" s="60"/>
    </row>
    <row r="18" spans="1:24" x14ac:dyDescent="0.25">
      <c r="A18" s="495" t="s">
        <v>496</v>
      </c>
      <c r="B18" s="495"/>
      <c r="C18" s="495"/>
      <c r="D18" s="495"/>
      <c r="E18" s="495"/>
      <c r="F18" s="495"/>
      <c r="G18" s="495"/>
      <c r="H18" s="495"/>
      <c r="I18" s="495"/>
      <c r="J18" s="495"/>
      <c r="K18" s="495"/>
      <c r="L18" s="495"/>
      <c r="M18" s="495"/>
      <c r="N18" s="495"/>
      <c r="O18" s="495"/>
      <c r="P18" s="495"/>
      <c r="Q18" s="495"/>
      <c r="R18" s="495"/>
      <c r="S18" s="495"/>
      <c r="T18" s="495"/>
      <c r="U18" s="495"/>
    </row>
    <row r="19" spans="1:24" x14ac:dyDescent="0.25">
      <c r="A19" s="60"/>
      <c r="B19" s="60"/>
      <c r="C19" s="60"/>
      <c r="D19" s="60"/>
      <c r="E19" s="60"/>
      <c r="F19" s="60"/>
      <c r="L19" s="60"/>
      <c r="M19" s="60"/>
      <c r="N19" s="60"/>
      <c r="O19" s="60"/>
      <c r="P19" s="60"/>
      <c r="Q19" s="60"/>
      <c r="R19" s="60"/>
      <c r="S19" s="60"/>
      <c r="T19" s="60"/>
    </row>
    <row r="20" spans="1:24" ht="33" customHeight="1" x14ac:dyDescent="0.25">
      <c r="A20" s="492" t="s">
        <v>184</v>
      </c>
      <c r="B20" s="492" t="s">
        <v>183</v>
      </c>
      <c r="C20" s="474" t="s">
        <v>182</v>
      </c>
      <c r="D20" s="474"/>
      <c r="E20" s="494" t="s">
        <v>181</v>
      </c>
      <c r="F20" s="494"/>
      <c r="G20" s="492" t="s">
        <v>591</v>
      </c>
      <c r="H20" s="485" t="s">
        <v>592</v>
      </c>
      <c r="I20" s="486"/>
      <c r="J20" s="486"/>
      <c r="K20" s="486"/>
      <c r="L20" s="485" t="s">
        <v>593</v>
      </c>
      <c r="M20" s="486"/>
      <c r="N20" s="486"/>
      <c r="O20" s="486"/>
      <c r="P20" s="485" t="s">
        <v>594</v>
      </c>
      <c r="Q20" s="486"/>
      <c r="R20" s="486"/>
      <c r="S20" s="486"/>
      <c r="T20" s="496" t="s">
        <v>180</v>
      </c>
      <c r="U20" s="497"/>
      <c r="V20" s="81"/>
      <c r="W20" s="81"/>
      <c r="X20" s="81"/>
    </row>
    <row r="21" spans="1:24" ht="99.75" customHeight="1" x14ac:dyDescent="0.25">
      <c r="A21" s="493"/>
      <c r="B21" s="493"/>
      <c r="C21" s="474"/>
      <c r="D21" s="474"/>
      <c r="E21" s="494"/>
      <c r="F21" s="494"/>
      <c r="G21" s="493"/>
      <c r="H21" s="474" t="s">
        <v>2</v>
      </c>
      <c r="I21" s="474"/>
      <c r="J21" s="474" t="s">
        <v>575</v>
      </c>
      <c r="K21" s="474"/>
      <c r="L21" s="474" t="s">
        <v>2</v>
      </c>
      <c r="M21" s="474"/>
      <c r="N21" s="474" t="s">
        <v>575</v>
      </c>
      <c r="O21" s="474"/>
      <c r="P21" s="474" t="s">
        <v>2</v>
      </c>
      <c r="Q21" s="474"/>
      <c r="R21" s="474" t="s">
        <v>575</v>
      </c>
      <c r="S21" s="474"/>
      <c r="T21" s="498"/>
      <c r="U21" s="499"/>
    </row>
    <row r="22" spans="1:24" ht="89.25" customHeight="1" x14ac:dyDescent="0.25">
      <c r="A22" s="481"/>
      <c r="B22" s="481"/>
      <c r="C22" s="78" t="s">
        <v>2</v>
      </c>
      <c r="D22" s="78" t="s">
        <v>179</v>
      </c>
      <c r="E22" s="80" t="s">
        <v>588</v>
      </c>
      <c r="F22" s="80" t="s">
        <v>606</v>
      </c>
      <c r="G22" s="481"/>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2"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78">
        <v>20</v>
      </c>
      <c r="U23" s="378">
        <v>21</v>
      </c>
    </row>
    <row r="24" spans="1:24" ht="47.25" customHeight="1" x14ac:dyDescent="0.25">
      <c r="A24" s="76">
        <v>1</v>
      </c>
      <c r="B24" s="75" t="s">
        <v>178</v>
      </c>
      <c r="C24" s="263">
        <f>SUM(C25:C29)</f>
        <v>0</v>
      </c>
      <c r="D24" s="263">
        <f t="shared" ref="D24:S24" si="0">SUM(D25:D29)</f>
        <v>0</v>
      </c>
      <c r="E24" s="263">
        <f t="shared" si="0"/>
        <v>0</v>
      </c>
      <c r="F24" s="263">
        <f t="shared" si="0"/>
        <v>0</v>
      </c>
      <c r="G24" s="263">
        <f t="shared" ref="G24" si="1">SUM(G25:G29)</f>
        <v>0</v>
      </c>
      <c r="H24" s="263">
        <f t="shared" si="0"/>
        <v>0</v>
      </c>
      <c r="I24" s="263">
        <f t="shared" si="0"/>
        <v>0</v>
      </c>
      <c r="J24" s="263">
        <f t="shared" si="0"/>
        <v>0</v>
      </c>
      <c r="K24" s="263">
        <f t="shared" si="0"/>
        <v>0</v>
      </c>
      <c r="L24" s="263">
        <f t="shared" si="0"/>
        <v>0</v>
      </c>
      <c r="M24" s="263">
        <f t="shared" si="0"/>
        <v>0</v>
      </c>
      <c r="N24" s="263">
        <f t="shared" si="0"/>
        <v>0</v>
      </c>
      <c r="O24" s="263">
        <f t="shared" si="0"/>
        <v>0</v>
      </c>
      <c r="P24" s="263">
        <f t="shared" si="0"/>
        <v>0</v>
      </c>
      <c r="Q24" s="263">
        <f t="shared" si="0"/>
        <v>0</v>
      </c>
      <c r="R24" s="263">
        <f t="shared" si="0"/>
        <v>1.2002770000000001E-2</v>
      </c>
      <c r="S24" s="263">
        <f t="shared" si="0"/>
        <v>1.2002770000000001E-2</v>
      </c>
      <c r="T24" s="263">
        <f>H24+L24+P24</f>
        <v>0</v>
      </c>
      <c r="U24" s="269">
        <f>J24+N24+R24</f>
        <v>1.2002770000000001E-2</v>
      </c>
      <c r="W24" s="379">
        <f>G24+U24</f>
        <v>1.2002770000000001E-2</v>
      </c>
    </row>
    <row r="25" spans="1:24" ht="24" customHeight="1" x14ac:dyDescent="0.25">
      <c r="A25" s="73" t="s">
        <v>177</v>
      </c>
      <c r="B25" s="48" t="s">
        <v>176</v>
      </c>
      <c r="C25" s="263">
        <v>0</v>
      </c>
      <c r="D25" s="263">
        <v>0</v>
      </c>
      <c r="E25" s="265">
        <v>0</v>
      </c>
      <c r="F25" s="265">
        <v>0</v>
      </c>
      <c r="G25" s="264">
        <v>0</v>
      </c>
      <c r="H25" s="264">
        <v>0</v>
      </c>
      <c r="I25" s="264">
        <v>0</v>
      </c>
      <c r="J25" s="264">
        <v>0</v>
      </c>
      <c r="K25" s="264">
        <v>0</v>
      </c>
      <c r="L25" s="264">
        <v>0</v>
      </c>
      <c r="M25" s="264">
        <v>0</v>
      </c>
      <c r="N25" s="264">
        <v>0</v>
      </c>
      <c r="O25" s="264">
        <v>0</v>
      </c>
      <c r="P25" s="264">
        <v>0</v>
      </c>
      <c r="Q25" s="264">
        <v>0</v>
      </c>
      <c r="R25" s="264">
        <v>0</v>
      </c>
      <c r="S25" s="264">
        <v>0</v>
      </c>
      <c r="T25" s="263">
        <f t="shared" ref="T25:T64" si="2">H25+L25+P25</f>
        <v>0</v>
      </c>
      <c r="U25" s="269">
        <f t="shared" ref="U25:U64" si="3">J25+N25+R25</f>
        <v>0</v>
      </c>
    </row>
    <row r="26" spans="1:24" x14ac:dyDescent="0.25">
      <c r="A26" s="73" t="s">
        <v>175</v>
      </c>
      <c r="B26" s="48" t="s">
        <v>174</v>
      </c>
      <c r="C26" s="263">
        <v>0</v>
      </c>
      <c r="D26" s="263">
        <v>0</v>
      </c>
      <c r="E26" s="264">
        <v>0</v>
      </c>
      <c r="F26" s="264">
        <v>0</v>
      </c>
      <c r="G26" s="264">
        <v>0</v>
      </c>
      <c r="H26" s="264">
        <v>0</v>
      </c>
      <c r="I26" s="264">
        <v>0</v>
      </c>
      <c r="J26" s="264">
        <v>0</v>
      </c>
      <c r="K26" s="264">
        <v>0</v>
      </c>
      <c r="L26" s="264">
        <v>0</v>
      </c>
      <c r="M26" s="264">
        <v>0</v>
      </c>
      <c r="N26" s="264">
        <v>0</v>
      </c>
      <c r="O26" s="264">
        <v>0</v>
      </c>
      <c r="P26" s="264">
        <v>0</v>
      </c>
      <c r="Q26" s="264">
        <v>0</v>
      </c>
      <c r="R26" s="264">
        <v>0</v>
      </c>
      <c r="S26" s="264">
        <v>0</v>
      </c>
      <c r="T26" s="263">
        <f t="shared" si="2"/>
        <v>0</v>
      </c>
      <c r="U26" s="269">
        <f t="shared" si="3"/>
        <v>0</v>
      </c>
    </row>
    <row r="27" spans="1:24" ht="31.5" x14ac:dyDescent="0.25">
      <c r="A27" s="73" t="s">
        <v>173</v>
      </c>
      <c r="B27" s="48" t="s">
        <v>433</v>
      </c>
      <c r="C27" s="263">
        <v>0</v>
      </c>
      <c r="D27" s="263">
        <v>0</v>
      </c>
      <c r="E27" s="264">
        <v>0</v>
      </c>
      <c r="F27" s="264">
        <v>0</v>
      </c>
      <c r="G27" s="264">
        <v>0</v>
      </c>
      <c r="H27" s="264">
        <v>0</v>
      </c>
      <c r="I27" s="264">
        <v>0</v>
      </c>
      <c r="J27" s="264">
        <v>0</v>
      </c>
      <c r="K27" s="264">
        <v>0</v>
      </c>
      <c r="L27" s="264">
        <v>0</v>
      </c>
      <c r="M27" s="264">
        <v>0</v>
      </c>
      <c r="N27" s="264">
        <v>0</v>
      </c>
      <c r="O27" s="264">
        <v>0</v>
      </c>
      <c r="P27" s="264">
        <v>0</v>
      </c>
      <c r="Q27" s="264">
        <v>0</v>
      </c>
      <c r="R27" s="264">
        <v>0</v>
      </c>
      <c r="S27" s="264">
        <v>0</v>
      </c>
      <c r="T27" s="263">
        <f t="shared" si="2"/>
        <v>0</v>
      </c>
      <c r="U27" s="269">
        <f t="shared" si="3"/>
        <v>0</v>
      </c>
    </row>
    <row r="28" spans="1:24" x14ac:dyDescent="0.25">
      <c r="A28" s="73" t="s">
        <v>172</v>
      </c>
      <c r="B28" s="48" t="s">
        <v>171</v>
      </c>
      <c r="C28" s="263">
        <v>0</v>
      </c>
      <c r="D28" s="263">
        <v>0</v>
      </c>
      <c r="E28" s="264">
        <v>0</v>
      </c>
      <c r="F28" s="264">
        <v>0</v>
      </c>
      <c r="G28" s="264">
        <v>0</v>
      </c>
      <c r="H28" s="264">
        <v>0</v>
      </c>
      <c r="I28" s="264">
        <v>0</v>
      </c>
      <c r="J28" s="264">
        <v>0</v>
      </c>
      <c r="K28" s="264">
        <v>0</v>
      </c>
      <c r="L28" s="264">
        <v>0</v>
      </c>
      <c r="M28" s="264">
        <v>0</v>
      </c>
      <c r="N28" s="264">
        <v>0</v>
      </c>
      <c r="O28" s="264">
        <v>0</v>
      </c>
      <c r="P28" s="264">
        <v>0</v>
      </c>
      <c r="Q28" s="264">
        <v>0</v>
      </c>
      <c r="R28" s="264">
        <v>0</v>
      </c>
      <c r="S28" s="264">
        <v>0</v>
      </c>
      <c r="T28" s="263">
        <f t="shared" si="2"/>
        <v>0</v>
      </c>
      <c r="U28" s="269">
        <f t="shared" si="3"/>
        <v>0</v>
      </c>
    </row>
    <row r="29" spans="1:24" x14ac:dyDescent="0.25">
      <c r="A29" s="73" t="s">
        <v>170</v>
      </c>
      <c r="B29" s="77" t="s">
        <v>169</v>
      </c>
      <c r="C29" s="263">
        <v>0</v>
      </c>
      <c r="D29" s="263">
        <v>0</v>
      </c>
      <c r="E29" s="264">
        <v>0</v>
      </c>
      <c r="F29" s="264">
        <v>0</v>
      </c>
      <c r="G29" s="264">
        <v>0</v>
      </c>
      <c r="H29" s="264">
        <v>0</v>
      </c>
      <c r="I29" s="264">
        <v>0</v>
      </c>
      <c r="J29" s="264">
        <v>0</v>
      </c>
      <c r="K29" s="264">
        <v>0</v>
      </c>
      <c r="L29" s="264">
        <v>0</v>
      </c>
      <c r="M29" s="264">
        <v>0</v>
      </c>
      <c r="N29" s="264">
        <v>0</v>
      </c>
      <c r="O29" s="264">
        <v>0</v>
      </c>
      <c r="P29" s="264">
        <v>0</v>
      </c>
      <c r="Q29" s="264">
        <v>0</v>
      </c>
      <c r="R29" s="264">
        <v>1.2002770000000001E-2</v>
      </c>
      <c r="S29" s="264">
        <f>R29</f>
        <v>1.2002770000000001E-2</v>
      </c>
      <c r="T29" s="263">
        <f t="shared" si="2"/>
        <v>0</v>
      </c>
      <c r="U29" s="269">
        <f t="shared" si="3"/>
        <v>1.2002770000000001E-2</v>
      </c>
    </row>
    <row r="30" spans="1:24" ht="47.25" x14ac:dyDescent="0.25">
      <c r="A30" s="76" t="s">
        <v>61</v>
      </c>
      <c r="B30" s="75" t="s">
        <v>168</v>
      </c>
      <c r="C30" s="263">
        <v>0</v>
      </c>
      <c r="D30" s="263">
        <v>0</v>
      </c>
      <c r="E30" s="266">
        <v>0</v>
      </c>
      <c r="F30" s="266">
        <v>0</v>
      </c>
      <c r="G30" s="263">
        <f t="shared" ref="G30" si="4">SUM(G31:G34)</f>
        <v>0</v>
      </c>
      <c r="H30" s="263">
        <f t="shared" ref="H30:S30" si="5">SUM(H31:H34)</f>
        <v>0</v>
      </c>
      <c r="I30" s="263">
        <f t="shared" si="5"/>
        <v>0</v>
      </c>
      <c r="J30" s="263">
        <f t="shared" si="5"/>
        <v>0</v>
      </c>
      <c r="K30" s="263">
        <f t="shared" si="5"/>
        <v>0</v>
      </c>
      <c r="L30" s="263">
        <f t="shared" si="5"/>
        <v>0</v>
      </c>
      <c r="M30" s="263">
        <f t="shared" si="5"/>
        <v>0</v>
      </c>
      <c r="N30" s="263">
        <f t="shared" si="5"/>
        <v>0</v>
      </c>
      <c r="O30" s="263">
        <f t="shared" si="5"/>
        <v>0</v>
      </c>
      <c r="P30" s="263">
        <f t="shared" si="5"/>
        <v>0</v>
      </c>
      <c r="Q30" s="263">
        <f t="shared" si="5"/>
        <v>0</v>
      </c>
      <c r="R30" s="263">
        <f t="shared" si="5"/>
        <v>1.0002309999999999E-2</v>
      </c>
      <c r="S30" s="263">
        <f t="shared" si="5"/>
        <v>1.0002309999999999E-2</v>
      </c>
      <c r="T30" s="263">
        <f t="shared" si="2"/>
        <v>0</v>
      </c>
      <c r="U30" s="269">
        <f t="shared" si="3"/>
        <v>1.0002309999999999E-2</v>
      </c>
      <c r="W30" s="379">
        <f>G30+U30</f>
        <v>1.0002309999999999E-2</v>
      </c>
    </row>
    <row r="31" spans="1:24" x14ac:dyDescent="0.25">
      <c r="A31" s="76" t="s">
        <v>167</v>
      </c>
      <c r="B31" s="48" t="s">
        <v>166</v>
      </c>
      <c r="C31" s="263">
        <v>0</v>
      </c>
      <c r="D31" s="263">
        <v>0</v>
      </c>
      <c r="E31" s="264">
        <v>0</v>
      </c>
      <c r="F31" s="264">
        <v>0</v>
      </c>
      <c r="G31" s="264">
        <v>0</v>
      </c>
      <c r="H31" s="264">
        <v>0</v>
      </c>
      <c r="I31" s="264">
        <v>0</v>
      </c>
      <c r="J31" s="264">
        <v>0</v>
      </c>
      <c r="K31" s="264">
        <v>0</v>
      </c>
      <c r="L31" s="264">
        <v>0</v>
      </c>
      <c r="M31" s="264">
        <v>0</v>
      </c>
      <c r="N31" s="264">
        <v>0</v>
      </c>
      <c r="O31" s="264">
        <v>0</v>
      </c>
      <c r="P31" s="264">
        <v>0</v>
      </c>
      <c r="Q31" s="264">
        <v>0</v>
      </c>
      <c r="R31" s="264">
        <v>0</v>
      </c>
      <c r="S31" s="264">
        <v>0</v>
      </c>
      <c r="T31" s="263">
        <f t="shared" si="2"/>
        <v>0</v>
      </c>
      <c r="U31" s="269">
        <f t="shared" si="3"/>
        <v>0</v>
      </c>
    </row>
    <row r="32" spans="1:24" ht="31.5" x14ac:dyDescent="0.25">
      <c r="A32" s="76" t="s">
        <v>165</v>
      </c>
      <c r="B32" s="48" t="s">
        <v>164</v>
      </c>
      <c r="C32" s="263">
        <v>0</v>
      </c>
      <c r="D32" s="263">
        <v>0</v>
      </c>
      <c r="E32" s="264">
        <v>0</v>
      </c>
      <c r="F32" s="264">
        <v>0</v>
      </c>
      <c r="G32" s="264">
        <v>0</v>
      </c>
      <c r="H32" s="264">
        <v>0</v>
      </c>
      <c r="I32" s="264">
        <v>0</v>
      </c>
      <c r="J32" s="264">
        <v>0</v>
      </c>
      <c r="K32" s="264">
        <v>0</v>
      </c>
      <c r="L32" s="264">
        <v>0</v>
      </c>
      <c r="M32" s="264">
        <v>0</v>
      </c>
      <c r="N32" s="264">
        <v>0</v>
      </c>
      <c r="O32" s="264">
        <v>0</v>
      </c>
      <c r="P32" s="264">
        <v>0</v>
      </c>
      <c r="Q32" s="264">
        <v>0</v>
      </c>
      <c r="R32" s="264">
        <v>1.0002309999999999E-2</v>
      </c>
      <c r="S32" s="264">
        <f>R32</f>
        <v>1.0002309999999999E-2</v>
      </c>
      <c r="T32" s="263">
        <f t="shared" si="2"/>
        <v>0</v>
      </c>
      <c r="U32" s="269">
        <f t="shared" si="3"/>
        <v>1.0002309999999999E-2</v>
      </c>
    </row>
    <row r="33" spans="1:21" x14ac:dyDescent="0.25">
      <c r="A33" s="76" t="s">
        <v>163</v>
      </c>
      <c r="B33" s="48" t="s">
        <v>162</v>
      </c>
      <c r="C33" s="263">
        <v>0</v>
      </c>
      <c r="D33" s="263">
        <v>0</v>
      </c>
      <c r="E33" s="264">
        <v>0</v>
      </c>
      <c r="F33" s="264">
        <v>0</v>
      </c>
      <c r="G33" s="264">
        <v>0</v>
      </c>
      <c r="H33" s="264">
        <v>0</v>
      </c>
      <c r="I33" s="264">
        <v>0</v>
      </c>
      <c r="J33" s="264">
        <v>0</v>
      </c>
      <c r="K33" s="264">
        <v>0</v>
      </c>
      <c r="L33" s="264">
        <v>0</v>
      </c>
      <c r="M33" s="264">
        <v>0</v>
      </c>
      <c r="N33" s="264">
        <v>0</v>
      </c>
      <c r="O33" s="264">
        <v>0</v>
      </c>
      <c r="P33" s="264">
        <v>0</v>
      </c>
      <c r="Q33" s="264">
        <v>0</v>
      </c>
      <c r="R33" s="264">
        <v>0</v>
      </c>
      <c r="S33" s="264">
        <v>0</v>
      </c>
      <c r="T33" s="263">
        <f t="shared" si="2"/>
        <v>0</v>
      </c>
      <c r="U33" s="269">
        <f t="shared" si="3"/>
        <v>0</v>
      </c>
    </row>
    <row r="34" spans="1:21" x14ac:dyDescent="0.25">
      <c r="A34" s="76" t="s">
        <v>161</v>
      </c>
      <c r="B34" s="48" t="s">
        <v>160</v>
      </c>
      <c r="C34" s="263">
        <v>0</v>
      </c>
      <c r="D34" s="263">
        <v>0</v>
      </c>
      <c r="E34" s="264">
        <v>0</v>
      </c>
      <c r="F34" s="264">
        <v>0</v>
      </c>
      <c r="G34" s="264">
        <v>0</v>
      </c>
      <c r="H34" s="264">
        <v>0</v>
      </c>
      <c r="I34" s="264">
        <v>0</v>
      </c>
      <c r="J34" s="264">
        <v>0</v>
      </c>
      <c r="K34" s="264">
        <v>0</v>
      </c>
      <c r="L34" s="264">
        <v>0</v>
      </c>
      <c r="M34" s="264">
        <v>0</v>
      </c>
      <c r="N34" s="264">
        <v>0</v>
      </c>
      <c r="O34" s="264">
        <v>0</v>
      </c>
      <c r="P34" s="264">
        <v>0</v>
      </c>
      <c r="Q34" s="264">
        <v>0</v>
      </c>
      <c r="R34" s="264">
        <v>0</v>
      </c>
      <c r="S34" s="264">
        <v>0</v>
      </c>
      <c r="T34" s="263">
        <f t="shared" si="2"/>
        <v>0</v>
      </c>
      <c r="U34" s="269">
        <f t="shared" si="3"/>
        <v>0</v>
      </c>
    </row>
    <row r="35" spans="1:21" ht="31.5" x14ac:dyDescent="0.25">
      <c r="A35" s="76" t="s">
        <v>60</v>
      </c>
      <c r="B35" s="75" t="s">
        <v>159</v>
      </c>
      <c r="C35" s="263">
        <v>0</v>
      </c>
      <c r="D35" s="263">
        <v>0</v>
      </c>
      <c r="E35" s="266">
        <v>0</v>
      </c>
      <c r="F35" s="266">
        <v>0</v>
      </c>
      <c r="G35" s="263">
        <v>0</v>
      </c>
      <c r="H35" s="263">
        <v>0</v>
      </c>
      <c r="I35" s="263">
        <v>0</v>
      </c>
      <c r="J35" s="263">
        <v>0</v>
      </c>
      <c r="K35" s="263">
        <v>0</v>
      </c>
      <c r="L35" s="263">
        <v>0</v>
      </c>
      <c r="M35" s="263">
        <v>0</v>
      </c>
      <c r="N35" s="263">
        <v>0</v>
      </c>
      <c r="O35" s="263">
        <v>0</v>
      </c>
      <c r="P35" s="263">
        <v>0</v>
      </c>
      <c r="Q35" s="263">
        <v>0</v>
      </c>
      <c r="R35" s="263">
        <v>0</v>
      </c>
      <c r="S35" s="263">
        <v>0</v>
      </c>
      <c r="T35" s="263">
        <f t="shared" si="2"/>
        <v>0</v>
      </c>
      <c r="U35" s="269">
        <f t="shared" si="3"/>
        <v>0</v>
      </c>
    </row>
    <row r="36" spans="1:21" ht="31.5" x14ac:dyDescent="0.25">
      <c r="A36" s="73" t="s">
        <v>158</v>
      </c>
      <c r="B36" s="72" t="s">
        <v>157</v>
      </c>
      <c r="C36" s="267">
        <v>0</v>
      </c>
      <c r="D36" s="263">
        <v>0</v>
      </c>
      <c r="E36" s="264">
        <v>0</v>
      </c>
      <c r="F36" s="264">
        <v>0</v>
      </c>
      <c r="G36" s="264">
        <v>0</v>
      </c>
      <c r="H36" s="264">
        <v>0</v>
      </c>
      <c r="I36" s="264">
        <v>0</v>
      </c>
      <c r="J36" s="264">
        <v>0</v>
      </c>
      <c r="K36" s="264">
        <v>0</v>
      </c>
      <c r="L36" s="264">
        <v>0</v>
      </c>
      <c r="M36" s="264">
        <v>0</v>
      </c>
      <c r="N36" s="264">
        <v>0</v>
      </c>
      <c r="O36" s="264">
        <v>0</v>
      </c>
      <c r="P36" s="264">
        <v>0</v>
      </c>
      <c r="Q36" s="264">
        <v>0</v>
      </c>
      <c r="R36" s="264">
        <v>0</v>
      </c>
      <c r="S36" s="264">
        <v>0</v>
      </c>
      <c r="T36" s="263">
        <f t="shared" si="2"/>
        <v>0</v>
      </c>
      <c r="U36" s="269">
        <f t="shared" si="3"/>
        <v>0</v>
      </c>
    </row>
    <row r="37" spans="1:21" x14ac:dyDescent="0.25">
      <c r="A37" s="73" t="s">
        <v>156</v>
      </c>
      <c r="B37" s="72" t="s">
        <v>146</v>
      </c>
      <c r="C37" s="267">
        <v>0</v>
      </c>
      <c r="D37" s="263">
        <v>0</v>
      </c>
      <c r="E37" s="264">
        <v>0</v>
      </c>
      <c r="F37" s="264">
        <v>0</v>
      </c>
      <c r="G37" s="264">
        <v>0</v>
      </c>
      <c r="H37" s="264">
        <v>0</v>
      </c>
      <c r="I37" s="264">
        <v>0</v>
      </c>
      <c r="J37" s="264">
        <v>0</v>
      </c>
      <c r="K37" s="264">
        <v>0</v>
      </c>
      <c r="L37" s="264">
        <v>0</v>
      </c>
      <c r="M37" s="264">
        <v>0</v>
      </c>
      <c r="N37" s="264">
        <v>0</v>
      </c>
      <c r="O37" s="264">
        <v>0</v>
      </c>
      <c r="P37" s="264">
        <v>0</v>
      </c>
      <c r="Q37" s="264">
        <v>0</v>
      </c>
      <c r="R37" s="264">
        <v>0</v>
      </c>
      <c r="S37" s="264">
        <v>0</v>
      </c>
      <c r="T37" s="263">
        <f t="shared" si="2"/>
        <v>0</v>
      </c>
      <c r="U37" s="269">
        <f t="shared" si="3"/>
        <v>0</v>
      </c>
    </row>
    <row r="38" spans="1:21" x14ac:dyDescent="0.25">
      <c r="A38" s="73" t="s">
        <v>155</v>
      </c>
      <c r="B38" s="72" t="s">
        <v>144</v>
      </c>
      <c r="C38" s="267">
        <v>0</v>
      </c>
      <c r="D38" s="263">
        <v>0</v>
      </c>
      <c r="E38" s="264">
        <v>0</v>
      </c>
      <c r="F38" s="264">
        <v>0</v>
      </c>
      <c r="G38" s="264">
        <v>0</v>
      </c>
      <c r="H38" s="264">
        <v>0</v>
      </c>
      <c r="I38" s="264">
        <v>0</v>
      </c>
      <c r="J38" s="264">
        <v>0</v>
      </c>
      <c r="K38" s="264">
        <v>0</v>
      </c>
      <c r="L38" s="264">
        <v>0</v>
      </c>
      <c r="M38" s="264">
        <v>0</v>
      </c>
      <c r="N38" s="264">
        <v>0</v>
      </c>
      <c r="O38" s="264">
        <v>0</v>
      </c>
      <c r="P38" s="264">
        <v>0</v>
      </c>
      <c r="Q38" s="264">
        <v>0</v>
      </c>
      <c r="R38" s="264">
        <v>0</v>
      </c>
      <c r="S38" s="264">
        <v>0</v>
      </c>
      <c r="T38" s="263">
        <f t="shared" si="2"/>
        <v>0</v>
      </c>
      <c r="U38" s="269">
        <f t="shared" si="3"/>
        <v>0</v>
      </c>
    </row>
    <row r="39" spans="1:21" ht="31.5" x14ac:dyDescent="0.25">
      <c r="A39" s="73" t="s">
        <v>154</v>
      </c>
      <c r="B39" s="48" t="s">
        <v>142</v>
      </c>
      <c r="C39" s="263">
        <v>0</v>
      </c>
      <c r="D39" s="263">
        <v>0</v>
      </c>
      <c r="E39" s="264">
        <v>0</v>
      </c>
      <c r="F39" s="264">
        <v>0</v>
      </c>
      <c r="G39" s="264">
        <v>0</v>
      </c>
      <c r="H39" s="264">
        <v>0</v>
      </c>
      <c r="I39" s="264">
        <v>0</v>
      </c>
      <c r="J39" s="264">
        <v>0</v>
      </c>
      <c r="K39" s="264">
        <v>0</v>
      </c>
      <c r="L39" s="264">
        <v>0</v>
      </c>
      <c r="M39" s="264">
        <v>0</v>
      </c>
      <c r="N39" s="264">
        <v>0</v>
      </c>
      <c r="O39" s="264">
        <v>0</v>
      </c>
      <c r="P39" s="264">
        <v>0</v>
      </c>
      <c r="Q39" s="264">
        <v>0</v>
      </c>
      <c r="R39" s="264">
        <v>0</v>
      </c>
      <c r="S39" s="264">
        <v>0</v>
      </c>
      <c r="T39" s="263">
        <f t="shared" si="2"/>
        <v>0</v>
      </c>
      <c r="U39" s="269">
        <f t="shared" si="3"/>
        <v>0</v>
      </c>
    </row>
    <row r="40" spans="1:21" ht="31.5" x14ac:dyDescent="0.25">
      <c r="A40" s="73" t="s">
        <v>153</v>
      </c>
      <c r="B40" s="48" t="s">
        <v>140</v>
      </c>
      <c r="C40" s="263">
        <v>0</v>
      </c>
      <c r="D40" s="263">
        <v>0</v>
      </c>
      <c r="E40" s="264">
        <v>0</v>
      </c>
      <c r="F40" s="264">
        <v>0</v>
      </c>
      <c r="G40" s="264">
        <v>0</v>
      </c>
      <c r="H40" s="264">
        <v>0</v>
      </c>
      <c r="I40" s="264">
        <v>0</v>
      </c>
      <c r="J40" s="264">
        <v>0</v>
      </c>
      <c r="K40" s="264">
        <v>0</v>
      </c>
      <c r="L40" s="264">
        <v>0</v>
      </c>
      <c r="M40" s="264">
        <v>0</v>
      </c>
      <c r="N40" s="264">
        <v>0</v>
      </c>
      <c r="O40" s="264">
        <v>0</v>
      </c>
      <c r="P40" s="264">
        <v>0</v>
      </c>
      <c r="Q40" s="264">
        <v>0</v>
      </c>
      <c r="R40" s="264">
        <v>0</v>
      </c>
      <c r="S40" s="264">
        <v>0</v>
      </c>
      <c r="T40" s="263">
        <f t="shared" si="2"/>
        <v>0</v>
      </c>
      <c r="U40" s="269">
        <f t="shared" si="3"/>
        <v>0</v>
      </c>
    </row>
    <row r="41" spans="1:21" x14ac:dyDescent="0.25">
      <c r="A41" s="73" t="s">
        <v>152</v>
      </c>
      <c r="B41" s="48" t="s">
        <v>138</v>
      </c>
      <c r="C41" s="263">
        <v>0</v>
      </c>
      <c r="D41" s="263">
        <v>0</v>
      </c>
      <c r="E41" s="264">
        <v>0</v>
      </c>
      <c r="F41" s="264">
        <v>0</v>
      </c>
      <c r="G41" s="264">
        <v>0</v>
      </c>
      <c r="H41" s="264">
        <v>0</v>
      </c>
      <c r="I41" s="264">
        <v>0</v>
      </c>
      <c r="J41" s="264">
        <v>0</v>
      </c>
      <c r="K41" s="264">
        <v>0</v>
      </c>
      <c r="L41" s="264">
        <v>0</v>
      </c>
      <c r="M41" s="264">
        <v>0</v>
      </c>
      <c r="N41" s="264">
        <v>0</v>
      </c>
      <c r="O41" s="264">
        <v>0</v>
      </c>
      <c r="P41" s="264">
        <v>0</v>
      </c>
      <c r="Q41" s="264">
        <v>0</v>
      </c>
      <c r="R41" s="264">
        <v>0</v>
      </c>
      <c r="S41" s="264">
        <v>0</v>
      </c>
      <c r="T41" s="263">
        <f t="shared" si="2"/>
        <v>0</v>
      </c>
      <c r="U41" s="269">
        <f t="shared" si="3"/>
        <v>0</v>
      </c>
    </row>
    <row r="42" spans="1:21" ht="18.75" x14ac:dyDescent="0.25">
      <c r="A42" s="73" t="s">
        <v>151</v>
      </c>
      <c r="B42" s="72" t="s">
        <v>136</v>
      </c>
      <c r="C42" s="267">
        <v>0</v>
      </c>
      <c r="D42" s="263">
        <v>0</v>
      </c>
      <c r="E42" s="264">
        <v>0</v>
      </c>
      <c r="F42" s="264">
        <v>0</v>
      </c>
      <c r="G42" s="264">
        <v>0</v>
      </c>
      <c r="H42" s="264">
        <v>0</v>
      </c>
      <c r="I42" s="264">
        <v>0</v>
      </c>
      <c r="J42" s="264">
        <v>0</v>
      </c>
      <c r="K42" s="264">
        <v>0</v>
      </c>
      <c r="L42" s="264">
        <v>0</v>
      </c>
      <c r="M42" s="264">
        <v>0</v>
      </c>
      <c r="N42" s="264">
        <v>0</v>
      </c>
      <c r="O42" s="264">
        <v>0</v>
      </c>
      <c r="P42" s="264">
        <v>0</v>
      </c>
      <c r="Q42" s="264">
        <v>0</v>
      </c>
      <c r="R42" s="264">
        <v>0</v>
      </c>
      <c r="S42" s="264">
        <v>0</v>
      </c>
      <c r="T42" s="263">
        <f t="shared" si="2"/>
        <v>0</v>
      </c>
      <c r="U42" s="269">
        <f t="shared" si="3"/>
        <v>0</v>
      </c>
    </row>
    <row r="43" spans="1:21" x14ac:dyDescent="0.25">
      <c r="A43" s="76" t="s">
        <v>59</v>
      </c>
      <c r="B43" s="75" t="s">
        <v>150</v>
      </c>
      <c r="C43" s="263">
        <v>0</v>
      </c>
      <c r="D43" s="263">
        <v>0</v>
      </c>
      <c r="E43" s="266">
        <v>0</v>
      </c>
      <c r="F43" s="266">
        <v>0</v>
      </c>
      <c r="G43" s="263">
        <v>0</v>
      </c>
      <c r="H43" s="263">
        <v>0</v>
      </c>
      <c r="I43" s="263">
        <v>0</v>
      </c>
      <c r="J43" s="263">
        <v>0</v>
      </c>
      <c r="K43" s="263">
        <v>0</v>
      </c>
      <c r="L43" s="263">
        <v>0</v>
      </c>
      <c r="M43" s="263">
        <v>0</v>
      </c>
      <c r="N43" s="263">
        <v>0</v>
      </c>
      <c r="O43" s="263">
        <v>0</v>
      </c>
      <c r="P43" s="263">
        <v>0</v>
      </c>
      <c r="Q43" s="263">
        <v>0</v>
      </c>
      <c r="R43" s="263">
        <v>0</v>
      </c>
      <c r="S43" s="263">
        <v>0</v>
      </c>
      <c r="T43" s="263">
        <f t="shared" si="2"/>
        <v>0</v>
      </c>
      <c r="U43" s="269">
        <f t="shared" si="3"/>
        <v>0</v>
      </c>
    </row>
    <row r="44" spans="1:21" x14ac:dyDescent="0.25">
      <c r="A44" s="73" t="s">
        <v>149</v>
      </c>
      <c r="B44" s="48" t="s">
        <v>148</v>
      </c>
      <c r="C44" s="263">
        <v>0</v>
      </c>
      <c r="D44" s="263">
        <v>0</v>
      </c>
      <c r="E44" s="264">
        <v>0</v>
      </c>
      <c r="F44" s="264">
        <v>0</v>
      </c>
      <c r="G44" s="264">
        <v>0</v>
      </c>
      <c r="H44" s="264">
        <v>0</v>
      </c>
      <c r="I44" s="264">
        <v>0</v>
      </c>
      <c r="J44" s="264">
        <v>0</v>
      </c>
      <c r="K44" s="264">
        <v>0</v>
      </c>
      <c r="L44" s="264">
        <v>0</v>
      </c>
      <c r="M44" s="264">
        <v>0</v>
      </c>
      <c r="N44" s="264">
        <v>0</v>
      </c>
      <c r="O44" s="264">
        <v>0</v>
      </c>
      <c r="P44" s="264">
        <v>0</v>
      </c>
      <c r="Q44" s="264">
        <v>0</v>
      </c>
      <c r="R44" s="264">
        <v>0</v>
      </c>
      <c r="S44" s="264">
        <v>0</v>
      </c>
      <c r="T44" s="263">
        <f t="shared" si="2"/>
        <v>0</v>
      </c>
      <c r="U44" s="269">
        <f t="shared" si="3"/>
        <v>0</v>
      </c>
    </row>
    <row r="45" spans="1:21" x14ac:dyDescent="0.25">
      <c r="A45" s="73" t="s">
        <v>147</v>
      </c>
      <c r="B45" s="48" t="s">
        <v>146</v>
      </c>
      <c r="C45" s="263">
        <v>0</v>
      </c>
      <c r="D45" s="263">
        <v>0</v>
      </c>
      <c r="E45" s="264">
        <v>0</v>
      </c>
      <c r="F45" s="264">
        <v>0</v>
      </c>
      <c r="G45" s="264">
        <v>0</v>
      </c>
      <c r="H45" s="264">
        <v>0</v>
      </c>
      <c r="I45" s="264">
        <v>0</v>
      </c>
      <c r="J45" s="264">
        <v>0</v>
      </c>
      <c r="K45" s="264">
        <v>0</v>
      </c>
      <c r="L45" s="264">
        <v>0</v>
      </c>
      <c r="M45" s="264">
        <v>0</v>
      </c>
      <c r="N45" s="264">
        <v>0</v>
      </c>
      <c r="O45" s="264">
        <v>0</v>
      </c>
      <c r="P45" s="264">
        <v>0</v>
      </c>
      <c r="Q45" s="264">
        <v>0</v>
      </c>
      <c r="R45" s="264">
        <v>0</v>
      </c>
      <c r="S45" s="264">
        <v>0</v>
      </c>
      <c r="T45" s="263">
        <f t="shared" si="2"/>
        <v>0</v>
      </c>
      <c r="U45" s="269">
        <f t="shared" si="3"/>
        <v>0</v>
      </c>
    </row>
    <row r="46" spans="1:21" x14ac:dyDescent="0.25">
      <c r="A46" s="73" t="s">
        <v>145</v>
      </c>
      <c r="B46" s="48" t="s">
        <v>144</v>
      </c>
      <c r="C46" s="263">
        <v>0</v>
      </c>
      <c r="D46" s="263">
        <v>0</v>
      </c>
      <c r="E46" s="264">
        <v>0</v>
      </c>
      <c r="F46" s="264">
        <v>0</v>
      </c>
      <c r="G46" s="264">
        <v>0</v>
      </c>
      <c r="H46" s="264">
        <v>0</v>
      </c>
      <c r="I46" s="264">
        <v>0</v>
      </c>
      <c r="J46" s="264">
        <v>0</v>
      </c>
      <c r="K46" s="264">
        <v>0</v>
      </c>
      <c r="L46" s="264">
        <v>0</v>
      </c>
      <c r="M46" s="264">
        <v>0</v>
      </c>
      <c r="N46" s="264">
        <v>0</v>
      </c>
      <c r="O46" s="264">
        <v>0</v>
      </c>
      <c r="P46" s="264">
        <v>0</v>
      </c>
      <c r="Q46" s="264">
        <v>0</v>
      </c>
      <c r="R46" s="264">
        <v>0</v>
      </c>
      <c r="S46" s="264">
        <v>0</v>
      </c>
      <c r="T46" s="263">
        <f t="shared" si="2"/>
        <v>0</v>
      </c>
      <c r="U46" s="269">
        <f t="shared" si="3"/>
        <v>0</v>
      </c>
    </row>
    <row r="47" spans="1:21" ht="31.5" x14ac:dyDescent="0.25">
      <c r="A47" s="73" t="s">
        <v>143</v>
      </c>
      <c r="B47" s="48" t="s">
        <v>142</v>
      </c>
      <c r="C47" s="263">
        <v>0</v>
      </c>
      <c r="D47" s="263">
        <v>0</v>
      </c>
      <c r="E47" s="264">
        <v>0</v>
      </c>
      <c r="F47" s="264">
        <v>0</v>
      </c>
      <c r="G47" s="264">
        <v>0</v>
      </c>
      <c r="H47" s="264">
        <v>0</v>
      </c>
      <c r="I47" s="264">
        <v>0</v>
      </c>
      <c r="J47" s="264">
        <v>0</v>
      </c>
      <c r="K47" s="264">
        <v>0</v>
      </c>
      <c r="L47" s="264">
        <v>0</v>
      </c>
      <c r="M47" s="264">
        <v>0</v>
      </c>
      <c r="N47" s="264">
        <v>0</v>
      </c>
      <c r="O47" s="264">
        <v>0</v>
      </c>
      <c r="P47" s="264">
        <v>0</v>
      </c>
      <c r="Q47" s="264">
        <v>0</v>
      </c>
      <c r="R47" s="264">
        <v>0</v>
      </c>
      <c r="S47" s="264">
        <v>0</v>
      </c>
      <c r="T47" s="263">
        <f t="shared" si="2"/>
        <v>0</v>
      </c>
      <c r="U47" s="269">
        <f t="shared" si="3"/>
        <v>0</v>
      </c>
    </row>
    <row r="48" spans="1:21" ht="31.5" x14ac:dyDescent="0.25">
      <c r="A48" s="73" t="s">
        <v>141</v>
      </c>
      <c r="B48" s="48" t="s">
        <v>140</v>
      </c>
      <c r="C48" s="263">
        <v>0</v>
      </c>
      <c r="D48" s="263">
        <v>0</v>
      </c>
      <c r="E48" s="264">
        <v>0</v>
      </c>
      <c r="F48" s="264">
        <v>0</v>
      </c>
      <c r="G48" s="264">
        <v>0</v>
      </c>
      <c r="H48" s="264">
        <v>0</v>
      </c>
      <c r="I48" s="264">
        <v>0</v>
      </c>
      <c r="J48" s="264">
        <v>0</v>
      </c>
      <c r="K48" s="264">
        <v>0</v>
      </c>
      <c r="L48" s="264">
        <v>0</v>
      </c>
      <c r="M48" s="264">
        <v>0</v>
      </c>
      <c r="N48" s="264">
        <v>0</v>
      </c>
      <c r="O48" s="264">
        <v>0</v>
      </c>
      <c r="P48" s="264">
        <v>0</v>
      </c>
      <c r="Q48" s="264">
        <v>0</v>
      </c>
      <c r="R48" s="264">
        <v>0</v>
      </c>
      <c r="S48" s="264">
        <v>0</v>
      </c>
      <c r="T48" s="263">
        <f t="shared" si="2"/>
        <v>0</v>
      </c>
      <c r="U48" s="269">
        <f t="shared" si="3"/>
        <v>0</v>
      </c>
    </row>
    <row r="49" spans="1:23" x14ac:dyDescent="0.25">
      <c r="A49" s="73" t="s">
        <v>139</v>
      </c>
      <c r="B49" s="48" t="s">
        <v>138</v>
      </c>
      <c r="C49" s="263">
        <v>0</v>
      </c>
      <c r="D49" s="263">
        <v>0</v>
      </c>
      <c r="E49" s="264">
        <v>0</v>
      </c>
      <c r="F49" s="264">
        <v>0</v>
      </c>
      <c r="G49" s="264">
        <v>0</v>
      </c>
      <c r="H49" s="264">
        <v>0</v>
      </c>
      <c r="I49" s="264">
        <v>0</v>
      </c>
      <c r="J49" s="264">
        <v>0</v>
      </c>
      <c r="K49" s="264">
        <v>0</v>
      </c>
      <c r="L49" s="264">
        <v>0</v>
      </c>
      <c r="M49" s="264">
        <v>0</v>
      </c>
      <c r="N49" s="264">
        <v>0</v>
      </c>
      <c r="O49" s="264">
        <v>0</v>
      </c>
      <c r="P49" s="264">
        <v>0</v>
      </c>
      <c r="Q49" s="264">
        <v>0</v>
      </c>
      <c r="R49" s="264">
        <v>0</v>
      </c>
      <c r="S49" s="264">
        <v>0</v>
      </c>
      <c r="T49" s="263">
        <f t="shared" si="2"/>
        <v>0</v>
      </c>
      <c r="U49" s="269">
        <f t="shared" si="3"/>
        <v>0</v>
      </c>
    </row>
    <row r="50" spans="1:23" ht="18.75" x14ac:dyDescent="0.25">
      <c r="A50" s="73" t="s">
        <v>137</v>
      </c>
      <c r="B50" s="72" t="s">
        <v>136</v>
      </c>
      <c r="C50" s="267">
        <v>0</v>
      </c>
      <c r="D50" s="263">
        <v>0</v>
      </c>
      <c r="E50" s="264">
        <v>0</v>
      </c>
      <c r="F50" s="264">
        <v>0</v>
      </c>
      <c r="G50" s="264">
        <v>0</v>
      </c>
      <c r="H50" s="264">
        <v>0</v>
      </c>
      <c r="I50" s="264">
        <v>0</v>
      </c>
      <c r="J50" s="264">
        <v>0</v>
      </c>
      <c r="K50" s="264">
        <v>0</v>
      </c>
      <c r="L50" s="264">
        <v>0</v>
      </c>
      <c r="M50" s="264">
        <v>0</v>
      </c>
      <c r="N50" s="264">
        <v>0</v>
      </c>
      <c r="O50" s="264">
        <v>0</v>
      </c>
      <c r="P50" s="264">
        <v>0</v>
      </c>
      <c r="Q50" s="264">
        <v>0</v>
      </c>
      <c r="R50" s="264">
        <v>0</v>
      </c>
      <c r="S50" s="264">
        <v>0</v>
      </c>
      <c r="T50" s="263">
        <f t="shared" si="2"/>
        <v>0</v>
      </c>
      <c r="U50" s="269">
        <f t="shared" si="3"/>
        <v>0</v>
      </c>
    </row>
    <row r="51" spans="1:23" ht="35.25" customHeight="1" x14ac:dyDescent="0.25">
      <c r="A51" s="76" t="s">
        <v>57</v>
      </c>
      <c r="B51" s="75" t="s">
        <v>135</v>
      </c>
      <c r="C51" s="263">
        <v>0</v>
      </c>
      <c r="D51" s="263">
        <v>0</v>
      </c>
      <c r="E51" s="266">
        <v>0</v>
      </c>
      <c r="F51" s="266">
        <v>0</v>
      </c>
      <c r="G51" s="263">
        <v>0</v>
      </c>
      <c r="H51" s="263">
        <v>0</v>
      </c>
      <c r="I51" s="263">
        <v>0</v>
      </c>
      <c r="J51" s="263">
        <v>0</v>
      </c>
      <c r="K51" s="263">
        <v>0</v>
      </c>
      <c r="L51" s="263">
        <v>0</v>
      </c>
      <c r="M51" s="263">
        <v>0</v>
      </c>
      <c r="N51" s="263">
        <v>0</v>
      </c>
      <c r="O51" s="263">
        <v>0</v>
      </c>
      <c r="P51" s="263">
        <v>0</v>
      </c>
      <c r="Q51" s="263">
        <v>0</v>
      </c>
      <c r="R51" s="263">
        <v>0</v>
      </c>
      <c r="S51" s="263">
        <v>0</v>
      </c>
      <c r="T51" s="263">
        <f t="shared" si="2"/>
        <v>0</v>
      </c>
      <c r="U51" s="269">
        <f t="shared" si="3"/>
        <v>0</v>
      </c>
    </row>
    <row r="52" spans="1:23" x14ac:dyDescent="0.25">
      <c r="A52" s="73" t="s">
        <v>134</v>
      </c>
      <c r="B52" s="48" t="s">
        <v>133</v>
      </c>
      <c r="C52" s="263">
        <v>0</v>
      </c>
      <c r="D52" s="263">
        <v>0</v>
      </c>
      <c r="E52" s="264">
        <v>0</v>
      </c>
      <c r="F52" s="264">
        <v>0</v>
      </c>
      <c r="G52" s="264">
        <v>0</v>
      </c>
      <c r="H52" s="264">
        <v>0</v>
      </c>
      <c r="I52" s="264">
        <v>0</v>
      </c>
      <c r="J52" s="264">
        <v>0</v>
      </c>
      <c r="K52" s="264">
        <v>0</v>
      </c>
      <c r="L52" s="264">
        <v>0</v>
      </c>
      <c r="M52" s="264">
        <v>0</v>
      </c>
      <c r="N52" s="264">
        <v>0</v>
      </c>
      <c r="O52" s="264">
        <v>0</v>
      </c>
      <c r="P52" s="264">
        <v>0</v>
      </c>
      <c r="Q52" s="264">
        <v>0</v>
      </c>
      <c r="R52" s="264">
        <v>0</v>
      </c>
      <c r="S52" s="264">
        <v>0</v>
      </c>
      <c r="T52" s="263">
        <f t="shared" si="2"/>
        <v>0</v>
      </c>
      <c r="U52" s="269">
        <f t="shared" si="3"/>
        <v>0</v>
      </c>
      <c r="W52" s="379">
        <f>G52+U52</f>
        <v>0</v>
      </c>
    </row>
    <row r="53" spans="1:23" x14ac:dyDescent="0.25">
      <c r="A53" s="73" t="s">
        <v>132</v>
      </c>
      <c r="B53" s="48" t="s">
        <v>126</v>
      </c>
      <c r="C53" s="263">
        <v>0</v>
      </c>
      <c r="D53" s="263">
        <v>0</v>
      </c>
      <c r="E53" s="264">
        <v>0</v>
      </c>
      <c r="F53" s="264">
        <v>0</v>
      </c>
      <c r="G53" s="264">
        <v>0</v>
      </c>
      <c r="H53" s="264">
        <v>0</v>
      </c>
      <c r="I53" s="264">
        <v>0</v>
      </c>
      <c r="J53" s="264">
        <v>0</v>
      </c>
      <c r="K53" s="264">
        <v>0</v>
      </c>
      <c r="L53" s="264">
        <v>0</v>
      </c>
      <c r="M53" s="264">
        <v>0</v>
      </c>
      <c r="N53" s="264">
        <v>0</v>
      </c>
      <c r="O53" s="264">
        <v>0</v>
      </c>
      <c r="P53" s="264">
        <v>0</v>
      </c>
      <c r="Q53" s="264">
        <v>0</v>
      </c>
      <c r="R53" s="264">
        <v>0</v>
      </c>
      <c r="S53" s="264">
        <v>0</v>
      </c>
      <c r="T53" s="263">
        <f t="shared" si="2"/>
        <v>0</v>
      </c>
      <c r="U53" s="269">
        <f t="shared" si="3"/>
        <v>0</v>
      </c>
    </row>
    <row r="54" spans="1:23" x14ac:dyDescent="0.25">
      <c r="A54" s="73" t="s">
        <v>131</v>
      </c>
      <c r="B54" s="72" t="s">
        <v>125</v>
      </c>
      <c r="C54" s="267">
        <v>0</v>
      </c>
      <c r="D54" s="263">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3">
        <f t="shared" si="2"/>
        <v>0</v>
      </c>
      <c r="U54" s="269">
        <f t="shared" si="3"/>
        <v>0</v>
      </c>
    </row>
    <row r="55" spans="1:23" x14ac:dyDescent="0.25">
      <c r="A55" s="73" t="s">
        <v>130</v>
      </c>
      <c r="B55" s="72" t="s">
        <v>124</v>
      </c>
      <c r="C55" s="267">
        <v>0</v>
      </c>
      <c r="D55" s="263">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3">
        <f t="shared" si="2"/>
        <v>0</v>
      </c>
      <c r="U55" s="269">
        <f t="shared" si="3"/>
        <v>0</v>
      </c>
    </row>
    <row r="56" spans="1:23" x14ac:dyDescent="0.25">
      <c r="A56" s="73" t="s">
        <v>129</v>
      </c>
      <c r="B56" s="72" t="s">
        <v>123</v>
      </c>
      <c r="C56" s="267">
        <v>0</v>
      </c>
      <c r="D56" s="263">
        <v>0</v>
      </c>
      <c r="E56" s="264">
        <v>0</v>
      </c>
      <c r="F56" s="264">
        <v>0</v>
      </c>
      <c r="G56" s="264">
        <v>0</v>
      </c>
      <c r="H56" s="264">
        <v>0</v>
      </c>
      <c r="I56" s="264">
        <v>0</v>
      </c>
      <c r="J56" s="264">
        <v>0</v>
      </c>
      <c r="K56" s="264">
        <v>0</v>
      </c>
      <c r="L56" s="264">
        <v>0</v>
      </c>
      <c r="M56" s="264">
        <v>0</v>
      </c>
      <c r="N56" s="264">
        <v>0</v>
      </c>
      <c r="O56" s="264">
        <v>0</v>
      </c>
      <c r="P56" s="264">
        <v>0</v>
      </c>
      <c r="Q56" s="264">
        <v>0</v>
      </c>
      <c r="R56" s="264">
        <v>0</v>
      </c>
      <c r="S56" s="264">
        <v>0</v>
      </c>
      <c r="T56" s="263">
        <f t="shared" si="2"/>
        <v>0</v>
      </c>
      <c r="U56" s="269">
        <f t="shared" si="3"/>
        <v>0</v>
      </c>
    </row>
    <row r="57" spans="1:23" ht="18.75" x14ac:dyDescent="0.25">
      <c r="A57" s="73" t="s">
        <v>128</v>
      </c>
      <c r="B57" s="72" t="s">
        <v>122</v>
      </c>
      <c r="C57" s="267">
        <v>0</v>
      </c>
      <c r="D57" s="263">
        <v>0</v>
      </c>
      <c r="E57" s="264">
        <v>0</v>
      </c>
      <c r="F57" s="264">
        <v>0</v>
      </c>
      <c r="G57" s="264">
        <v>0</v>
      </c>
      <c r="H57" s="264">
        <v>0</v>
      </c>
      <c r="I57" s="264">
        <v>0</v>
      </c>
      <c r="J57" s="264">
        <v>0</v>
      </c>
      <c r="K57" s="264">
        <v>0</v>
      </c>
      <c r="L57" s="264">
        <v>0</v>
      </c>
      <c r="M57" s="264">
        <v>0</v>
      </c>
      <c r="N57" s="264">
        <v>0</v>
      </c>
      <c r="O57" s="264">
        <v>0</v>
      </c>
      <c r="P57" s="264">
        <v>0</v>
      </c>
      <c r="Q57" s="264">
        <v>0</v>
      </c>
      <c r="R57" s="264">
        <v>0</v>
      </c>
      <c r="S57" s="264">
        <v>0</v>
      </c>
      <c r="T57" s="263">
        <f t="shared" si="2"/>
        <v>0</v>
      </c>
      <c r="U57" s="269">
        <f t="shared" si="3"/>
        <v>0</v>
      </c>
    </row>
    <row r="58" spans="1:23" ht="36.75" customHeight="1" x14ac:dyDescent="0.25">
      <c r="A58" s="76" t="s">
        <v>56</v>
      </c>
      <c r="B58" s="97" t="s">
        <v>226</v>
      </c>
      <c r="C58" s="267">
        <v>0</v>
      </c>
      <c r="D58" s="263">
        <v>0</v>
      </c>
      <c r="E58" s="266">
        <v>0</v>
      </c>
      <c r="F58" s="266">
        <v>0</v>
      </c>
      <c r="G58" s="263">
        <v>0</v>
      </c>
      <c r="H58" s="263">
        <v>0</v>
      </c>
      <c r="I58" s="263">
        <v>0</v>
      </c>
      <c r="J58" s="263">
        <v>0</v>
      </c>
      <c r="K58" s="263">
        <v>0</v>
      </c>
      <c r="L58" s="263">
        <v>0</v>
      </c>
      <c r="M58" s="263">
        <v>0</v>
      </c>
      <c r="N58" s="263">
        <v>0</v>
      </c>
      <c r="O58" s="263">
        <v>0</v>
      </c>
      <c r="P58" s="263">
        <v>0</v>
      </c>
      <c r="Q58" s="263">
        <v>0</v>
      </c>
      <c r="R58" s="263">
        <v>0</v>
      </c>
      <c r="S58" s="263">
        <v>0</v>
      </c>
      <c r="T58" s="263">
        <f t="shared" si="2"/>
        <v>0</v>
      </c>
      <c r="U58" s="269">
        <f t="shared" si="3"/>
        <v>0</v>
      </c>
    </row>
    <row r="59" spans="1:23" x14ac:dyDescent="0.25">
      <c r="A59" s="76" t="s">
        <v>54</v>
      </c>
      <c r="B59" s="75" t="s">
        <v>127</v>
      </c>
      <c r="C59" s="263">
        <v>0</v>
      </c>
      <c r="D59" s="263">
        <v>0</v>
      </c>
      <c r="E59" s="266">
        <v>0</v>
      </c>
      <c r="F59" s="266">
        <v>0</v>
      </c>
      <c r="G59" s="263">
        <v>0</v>
      </c>
      <c r="H59" s="263">
        <v>0</v>
      </c>
      <c r="I59" s="263">
        <v>0</v>
      </c>
      <c r="J59" s="263">
        <v>0</v>
      </c>
      <c r="K59" s="263">
        <v>0</v>
      </c>
      <c r="L59" s="263">
        <v>0</v>
      </c>
      <c r="M59" s="263">
        <v>0</v>
      </c>
      <c r="N59" s="263">
        <v>0</v>
      </c>
      <c r="O59" s="263">
        <v>0</v>
      </c>
      <c r="P59" s="263">
        <v>0</v>
      </c>
      <c r="Q59" s="263">
        <v>0</v>
      </c>
      <c r="R59" s="263">
        <v>0</v>
      </c>
      <c r="S59" s="263">
        <v>0</v>
      </c>
      <c r="T59" s="263">
        <f t="shared" si="2"/>
        <v>0</v>
      </c>
      <c r="U59" s="269">
        <f t="shared" si="3"/>
        <v>0</v>
      </c>
    </row>
    <row r="60" spans="1:23" x14ac:dyDescent="0.25">
      <c r="A60" s="73" t="s">
        <v>220</v>
      </c>
      <c r="B60" s="74" t="s">
        <v>148</v>
      </c>
      <c r="C60" s="268">
        <v>0</v>
      </c>
      <c r="D60" s="263">
        <v>0</v>
      </c>
      <c r="E60" s="264">
        <v>0</v>
      </c>
      <c r="F60" s="264">
        <v>0</v>
      </c>
      <c r="G60" s="264">
        <v>0</v>
      </c>
      <c r="H60" s="264">
        <v>0</v>
      </c>
      <c r="I60" s="264">
        <v>0</v>
      </c>
      <c r="J60" s="264">
        <v>0</v>
      </c>
      <c r="K60" s="264">
        <v>0</v>
      </c>
      <c r="L60" s="264">
        <v>0</v>
      </c>
      <c r="M60" s="264">
        <v>0</v>
      </c>
      <c r="N60" s="264">
        <v>0</v>
      </c>
      <c r="O60" s="264">
        <v>0</v>
      </c>
      <c r="P60" s="264">
        <v>0</v>
      </c>
      <c r="Q60" s="264">
        <v>0</v>
      </c>
      <c r="R60" s="264">
        <v>0</v>
      </c>
      <c r="S60" s="264">
        <v>0</v>
      </c>
      <c r="T60" s="263">
        <f t="shared" si="2"/>
        <v>0</v>
      </c>
      <c r="U60" s="269">
        <f t="shared" si="3"/>
        <v>0</v>
      </c>
    </row>
    <row r="61" spans="1:23" x14ac:dyDescent="0.25">
      <c r="A61" s="73" t="s">
        <v>221</v>
      </c>
      <c r="B61" s="74" t="s">
        <v>146</v>
      </c>
      <c r="C61" s="268">
        <v>0</v>
      </c>
      <c r="D61" s="263">
        <v>0</v>
      </c>
      <c r="E61" s="264">
        <v>0</v>
      </c>
      <c r="F61" s="264">
        <v>0</v>
      </c>
      <c r="G61" s="264">
        <v>0</v>
      </c>
      <c r="H61" s="264">
        <v>0</v>
      </c>
      <c r="I61" s="264">
        <v>0</v>
      </c>
      <c r="J61" s="264">
        <v>0</v>
      </c>
      <c r="K61" s="264">
        <v>0</v>
      </c>
      <c r="L61" s="264">
        <v>0</v>
      </c>
      <c r="M61" s="264">
        <v>0</v>
      </c>
      <c r="N61" s="264">
        <v>0</v>
      </c>
      <c r="O61" s="264">
        <v>0</v>
      </c>
      <c r="P61" s="264">
        <v>0</v>
      </c>
      <c r="Q61" s="264">
        <v>0</v>
      </c>
      <c r="R61" s="264">
        <v>0</v>
      </c>
      <c r="S61" s="264">
        <v>0</v>
      </c>
      <c r="T61" s="263">
        <f t="shared" si="2"/>
        <v>0</v>
      </c>
      <c r="U61" s="269">
        <f t="shared" si="3"/>
        <v>0</v>
      </c>
    </row>
    <row r="62" spans="1:23" x14ac:dyDescent="0.25">
      <c r="A62" s="73" t="s">
        <v>222</v>
      </c>
      <c r="B62" s="74" t="s">
        <v>144</v>
      </c>
      <c r="C62" s="268">
        <v>0</v>
      </c>
      <c r="D62" s="263">
        <v>0</v>
      </c>
      <c r="E62" s="264">
        <v>0</v>
      </c>
      <c r="F62" s="264">
        <v>0</v>
      </c>
      <c r="G62" s="264">
        <v>0</v>
      </c>
      <c r="H62" s="264">
        <v>0</v>
      </c>
      <c r="I62" s="264">
        <v>0</v>
      </c>
      <c r="J62" s="264">
        <v>0</v>
      </c>
      <c r="K62" s="264">
        <v>0</v>
      </c>
      <c r="L62" s="264">
        <v>0</v>
      </c>
      <c r="M62" s="264">
        <v>0</v>
      </c>
      <c r="N62" s="264">
        <v>0</v>
      </c>
      <c r="O62" s="264">
        <v>0</v>
      </c>
      <c r="P62" s="264">
        <v>0</v>
      </c>
      <c r="Q62" s="264">
        <v>0</v>
      </c>
      <c r="R62" s="264">
        <v>0</v>
      </c>
      <c r="S62" s="264">
        <v>0</v>
      </c>
      <c r="T62" s="263">
        <f t="shared" si="2"/>
        <v>0</v>
      </c>
      <c r="U62" s="269">
        <f t="shared" si="3"/>
        <v>0</v>
      </c>
    </row>
    <row r="63" spans="1:23" x14ac:dyDescent="0.25">
      <c r="A63" s="73" t="s">
        <v>223</v>
      </c>
      <c r="B63" s="74" t="s">
        <v>225</v>
      </c>
      <c r="C63" s="268">
        <v>0</v>
      </c>
      <c r="D63" s="263">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3">
        <f t="shared" si="2"/>
        <v>0</v>
      </c>
      <c r="U63" s="269">
        <f t="shared" si="3"/>
        <v>0</v>
      </c>
    </row>
    <row r="64" spans="1:23" ht="18.75" x14ac:dyDescent="0.25">
      <c r="A64" s="73" t="s">
        <v>224</v>
      </c>
      <c r="B64" s="72" t="s">
        <v>122</v>
      </c>
      <c r="C64" s="267">
        <v>0</v>
      </c>
      <c r="D64" s="263">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3">
        <f t="shared" si="2"/>
        <v>0</v>
      </c>
      <c r="U64" s="269">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89"/>
      <c r="C66" s="489"/>
      <c r="D66" s="489"/>
      <c r="E66" s="489"/>
      <c r="F66" s="489"/>
      <c r="G66" s="489"/>
      <c r="H66" s="489"/>
      <c r="I66" s="489"/>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90"/>
      <c r="C68" s="490"/>
      <c r="D68" s="490"/>
      <c r="E68" s="490"/>
      <c r="F68" s="490"/>
      <c r="G68" s="490"/>
      <c r="H68" s="490"/>
      <c r="I68" s="490"/>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89"/>
      <c r="C70" s="489"/>
      <c r="D70" s="489"/>
      <c r="E70" s="489"/>
      <c r="F70" s="489"/>
      <c r="G70" s="489"/>
      <c r="H70" s="489"/>
      <c r="I70" s="489"/>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89"/>
      <c r="C72" s="489"/>
      <c r="D72" s="489"/>
      <c r="E72" s="489"/>
      <c r="F72" s="489"/>
      <c r="G72" s="489"/>
      <c r="H72" s="489"/>
      <c r="I72" s="489"/>
      <c r="J72" s="64"/>
      <c r="K72" s="64"/>
      <c r="L72" s="60"/>
      <c r="M72" s="60"/>
      <c r="N72" s="66"/>
      <c r="O72" s="60"/>
      <c r="P72" s="60"/>
      <c r="Q72" s="60"/>
      <c r="R72" s="60"/>
      <c r="S72" s="60"/>
      <c r="T72" s="60"/>
    </row>
    <row r="73" spans="1:20" ht="32.25" customHeight="1" x14ac:dyDescent="0.25">
      <c r="A73" s="60"/>
      <c r="B73" s="490"/>
      <c r="C73" s="490"/>
      <c r="D73" s="490"/>
      <c r="E73" s="490"/>
      <c r="F73" s="490"/>
      <c r="G73" s="490"/>
      <c r="H73" s="490"/>
      <c r="I73" s="490"/>
      <c r="J73" s="65"/>
      <c r="K73" s="65"/>
      <c r="L73" s="60"/>
      <c r="M73" s="60"/>
      <c r="N73" s="60"/>
      <c r="O73" s="60"/>
      <c r="P73" s="60"/>
      <c r="Q73" s="60"/>
      <c r="R73" s="60"/>
      <c r="S73" s="60"/>
      <c r="T73" s="60"/>
    </row>
    <row r="74" spans="1:20" ht="51.75" customHeight="1" x14ac:dyDescent="0.25">
      <c r="A74" s="60"/>
      <c r="B74" s="489"/>
      <c r="C74" s="489"/>
      <c r="D74" s="489"/>
      <c r="E74" s="489"/>
      <c r="F74" s="489"/>
      <c r="G74" s="489"/>
      <c r="H74" s="489"/>
      <c r="I74" s="489"/>
      <c r="J74" s="64"/>
      <c r="K74" s="64"/>
      <c r="L74" s="60"/>
      <c r="M74" s="60"/>
      <c r="N74" s="60"/>
      <c r="O74" s="60"/>
      <c r="P74" s="60"/>
      <c r="Q74" s="60"/>
      <c r="R74" s="60"/>
      <c r="S74" s="60"/>
      <c r="T74" s="60"/>
    </row>
    <row r="75" spans="1:20" ht="21.75" customHeight="1" x14ac:dyDescent="0.25">
      <c r="A75" s="60"/>
      <c r="B75" s="487"/>
      <c r="C75" s="487"/>
      <c r="D75" s="487"/>
      <c r="E75" s="487"/>
      <c r="F75" s="487"/>
      <c r="G75" s="487"/>
      <c r="H75" s="487"/>
      <c r="I75" s="487"/>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88"/>
      <c r="C77" s="488"/>
      <c r="D77" s="488"/>
      <c r="E77" s="488"/>
      <c r="F77" s="488"/>
      <c r="G77" s="488"/>
      <c r="H77" s="488"/>
      <c r="I77" s="488"/>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11" zoomScale="85" zoomScaleSheetLayoutView="85" workbookViewId="0">
      <selection activeCell="N34" sqref="N3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3" t="str">
        <f>'1. паспорт местоположение'!A5:C5</f>
        <v>Год раскрытия информации: 2023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18.75" x14ac:dyDescent="0.3">
      <c r="AV6" s="15"/>
    </row>
    <row r="7" spans="1:48" ht="18.75" x14ac:dyDescent="0.25">
      <c r="A7" s="411" t="s">
        <v>7</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6" t="s">
        <v>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416"/>
      <c r="AJ10" s="416"/>
      <c r="AK10" s="416"/>
      <c r="AL10" s="416"/>
      <c r="AM10" s="416"/>
      <c r="AN10" s="416"/>
      <c r="AO10" s="416"/>
      <c r="AP10" s="416"/>
      <c r="AQ10" s="416"/>
      <c r="AR10" s="416"/>
      <c r="AS10" s="416"/>
      <c r="AT10" s="416"/>
      <c r="AU10" s="416"/>
      <c r="AV10" s="416"/>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x14ac:dyDescent="0.25">
      <c r="A12" s="412" t="str">
        <f>'1. паспорт местоположение'!A12:C12</f>
        <v>M_23-0681</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6" t="s">
        <v>5</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c r="AD13" s="416"/>
      <c r="AE13" s="416"/>
      <c r="AF13" s="416"/>
      <c r="AG13" s="416"/>
      <c r="AH13" s="416"/>
      <c r="AI13" s="416"/>
      <c r="AJ13" s="416"/>
      <c r="AK13" s="416"/>
      <c r="AL13" s="416"/>
      <c r="AM13" s="416"/>
      <c r="AN13" s="416"/>
      <c r="AO13" s="416"/>
      <c r="AP13" s="416"/>
      <c r="AQ13" s="416"/>
      <c r="AR13" s="416"/>
      <c r="AS13" s="416"/>
      <c r="AT13" s="416"/>
      <c r="AU13" s="416"/>
      <c r="AV13" s="416"/>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2" t="str">
        <f>'1. паспорт местоположение'!A15</f>
        <v>Переустройство (вынос)  ВЛ 0, 4 кВ (Л-ул.Бассейная) от ТП-624 (инв. №542892501) в г. Калининграде</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6" t="s">
        <v>4</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c r="AD16" s="416"/>
      <c r="AE16" s="416"/>
      <c r="AF16" s="416"/>
      <c r="AG16" s="416"/>
      <c r="AH16" s="416"/>
      <c r="AI16" s="416"/>
      <c r="AJ16" s="416"/>
      <c r="AK16" s="416"/>
      <c r="AL16" s="416"/>
      <c r="AM16" s="416"/>
      <c r="AN16" s="416"/>
      <c r="AO16" s="416"/>
      <c r="AP16" s="416"/>
      <c r="AQ16" s="416"/>
      <c r="AR16" s="416"/>
      <c r="AS16" s="416"/>
      <c r="AT16" s="416"/>
      <c r="AU16" s="416"/>
      <c r="AV16" s="416"/>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6"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6" customFormat="1" x14ac:dyDescent="0.25">
      <c r="A21" s="514" t="s">
        <v>509</v>
      </c>
      <c r="B21" s="514"/>
      <c r="C21" s="514"/>
      <c r="D21" s="514"/>
      <c r="E21" s="514"/>
      <c r="F21" s="514"/>
      <c r="G21" s="514"/>
      <c r="H21" s="514"/>
      <c r="I21" s="514"/>
      <c r="J21" s="514"/>
      <c r="K21" s="514"/>
      <c r="L21" s="514"/>
      <c r="M21" s="514"/>
      <c r="N21" s="514"/>
      <c r="O21" s="514"/>
      <c r="P21" s="514"/>
      <c r="Q21" s="514"/>
      <c r="R21" s="514"/>
      <c r="S21" s="514"/>
      <c r="T21" s="514"/>
      <c r="U21" s="514"/>
      <c r="V21" s="514"/>
      <c r="W21" s="514"/>
      <c r="X21" s="514"/>
      <c r="Y21" s="514"/>
      <c r="Z21" s="514"/>
      <c r="AA21" s="514"/>
      <c r="AB21" s="514"/>
      <c r="AC21" s="514"/>
      <c r="AD21" s="514"/>
      <c r="AE21" s="514"/>
      <c r="AF21" s="514"/>
      <c r="AG21" s="514"/>
      <c r="AH21" s="514"/>
      <c r="AI21" s="514"/>
      <c r="AJ21" s="514"/>
      <c r="AK21" s="514"/>
      <c r="AL21" s="514"/>
      <c r="AM21" s="514"/>
      <c r="AN21" s="514"/>
      <c r="AO21" s="514"/>
      <c r="AP21" s="514"/>
      <c r="AQ21" s="514"/>
      <c r="AR21" s="514"/>
      <c r="AS21" s="514"/>
      <c r="AT21" s="514"/>
      <c r="AU21" s="514"/>
      <c r="AV21" s="514"/>
    </row>
    <row r="22" spans="1:48" s="26" customFormat="1" ht="58.5" customHeight="1" x14ac:dyDescent="0.25">
      <c r="A22" s="505" t="s">
        <v>50</v>
      </c>
      <c r="B22" s="516" t="s">
        <v>22</v>
      </c>
      <c r="C22" s="505" t="s">
        <v>49</v>
      </c>
      <c r="D22" s="505" t="s">
        <v>48</v>
      </c>
      <c r="E22" s="519" t="s">
        <v>520</v>
      </c>
      <c r="F22" s="520"/>
      <c r="G22" s="520"/>
      <c r="H22" s="520"/>
      <c r="I22" s="520"/>
      <c r="J22" s="520"/>
      <c r="K22" s="520"/>
      <c r="L22" s="521"/>
      <c r="M22" s="505" t="s">
        <v>47</v>
      </c>
      <c r="N22" s="505" t="s">
        <v>46</v>
      </c>
      <c r="O22" s="505" t="s">
        <v>45</v>
      </c>
      <c r="P22" s="500" t="s">
        <v>255</v>
      </c>
      <c r="Q22" s="500" t="s">
        <v>44</v>
      </c>
      <c r="R22" s="500" t="s">
        <v>43</v>
      </c>
      <c r="S22" s="500" t="s">
        <v>42</v>
      </c>
      <c r="T22" s="500"/>
      <c r="U22" s="522" t="s">
        <v>41</v>
      </c>
      <c r="V22" s="522" t="s">
        <v>40</v>
      </c>
      <c r="W22" s="500" t="s">
        <v>39</v>
      </c>
      <c r="X22" s="500" t="s">
        <v>38</v>
      </c>
      <c r="Y22" s="500" t="s">
        <v>37</v>
      </c>
      <c r="Z22" s="507" t="s">
        <v>36</v>
      </c>
      <c r="AA22" s="500" t="s">
        <v>35</v>
      </c>
      <c r="AB22" s="500" t="s">
        <v>34</v>
      </c>
      <c r="AC22" s="500" t="s">
        <v>33</v>
      </c>
      <c r="AD22" s="500" t="s">
        <v>32</v>
      </c>
      <c r="AE22" s="500" t="s">
        <v>31</v>
      </c>
      <c r="AF22" s="500" t="s">
        <v>30</v>
      </c>
      <c r="AG22" s="500"/>
      <c r="AH22" s="500"/>
      <c r="AI22" s="500"/>
      <c r="AJ22" s="500"/>
      <c r="AK22" s="500"/>
      <c r="AL22" s="500" t="s">
        <v>29</v>
      </c>
      <c r="AM22" s="500"/>
      <c r="AN22" s="500"/>
      <c r="AO22" s="500"/>
      <c r="AP22" s="500" t="s">
        <v>28</v>
      </c>
      <c r="AQ22" s="500"/>
      <c r="AR22" s="500" t="s">
        <v>27</v>
      </c>
      <c r="AS22" s="500" t="s">
        <v>26</v>
      </c>
      <c r="AT22" s="500" t="s">
        <v>25</v>
      </c>
      <c r="AU22" s="500" t="s">
        <v>24</v>
      </c>
      <c r="AV22" s="508" t="s">
        <v>23</v>
      </c>
    </row>
    <row r="23" spans="1:48" s="26" customFormat="1" ht="64.5" customHeight="1" x14ac:dyDescent="0.25">
      <c r="A23" s="515"/>
      <c r="B23" s="517"/>
      <c r="C23" s="515"/>
      <c r="D23" s="515"/>
      <c r="E23" s="510" t="s">
        <v>21</v>
      </c>
      <c r="F23" s="501" t="s">
        <v>126</v>
      </c>
      <c r="G23" s="501" t="s">
        <v>125</v>
      </c>
      <c r="H23" s="501" t="s">
        <v>124</v>
      </c>
      <c r="I23" s="503" t="s">
        <v>430</v>
      </c>
      <c r="J23" s="503" t="s">
        <v>431</v>
      </c>
      <c r="K23" s="503" t="s">
        <v>432</v>
      </c>
      <c r="L23" s="501" t="s">
        <v>74</v>
      </c>
      <c r="M23" s="515"/>
      <c r="N23" s="515"/>
      <c r="O23" s="515"/>
      <c r="P23" s="500"/>
      <c r="Q23" s="500"/>
      <c r="R23" s="500"/>
      <c r="S23" s="512" t="s">
        <v>2</v>
      </c>
      <c r="T23" s="512" t="s">
        <v>9</v>
      </c>
      <c r="U23" s="522"/>
      <c r="V23" s="522"/>
      <c r="W23" s="500"/>
      <c r="X23" s="500"/>
      <c r="Y23" s="500"/>
      <c r="Z23" s="500"/>
      <c r="AA23" s="500"/>
      <c r="AB23" s="500"/>
      <c r="AC23" s="500"/>
      <c r="AD23" s="500"/>
      <c r="AE23" s="500"/>
      <c r="AF23" s="500" t="s">
        <v>20</v>
      </c>
      <c r="AG23" s="500"/>
      <c r="AH23" s="500" t="s">
        <v>19</v>
      </c>
      <c r="AI23" s="500"/>
      <c r="AJ23" s="505" t="s">
        <v>18</v>
      </c>
      <c r="AK23" s="505" t="s">
        <v>17</v>
      </c>
      <c r="AL23" s="505" t="s">
        <v>16</v>
      </c>
      <c r="AM23" s="505" t="s">
        <v>15</v>
      </c>
      <c r="AN23" s="505" t="s">
        <v>14</v>
      </c>
      <c r="AO23" s="505" t="s">
        <v>13</v>
      </c>
      <c r="AP23" s="505" t="s">
        <v>12</v>
      </c>
      <c r="AQ23" s="523" t="s">
        <v>9</v>
      </c>
      <c r="AR23" s="500"/>
      <c r="AS23" s="500"/>
      <c r="AT23" s="500"/>
      <c r="AU23" s="500"/>
      <c r="AV23" s="509"/>
    </row>
    <row r="24" spans="1:48" s="26" customFormat="1" ht="96.75" customHeight="1" x14ac:dyDescent="0.25">
      <c r="A24" s="506"/>
      <c r="B24" s="518"/>
      <c r="C24" s="506"/>
      <c r="D24" s="506"/>
      <c r="E24" s="511"/>
      <c r="F24" s="502"/>
      <c r="G24" s="502"/>
      <c r="H24" s="502"/>
      <c r="I24" s="504"/>
      <c r="J24" s="504"/>
      <c r="K24" s="504"/>
      <c r="L24" s="502"/>
      <c r="M24" s="506"/>
      <c r="N24" s="506"/>
      <c r="O24" s="506"/>
      <c r="P24" s="500"/>
      <c r="Q24" s="500"/>
      <c r="R24" s="500"/>
      <c r="S24" s="513"/>
      <c r="T24" s="513"/>
      <c r="U24" s="522"/>
      <c r="V24" s="522"/>
      <c r="W24" s="500"/>
      <c r="X24" s="500"/>
      <c r="Y24" s="500"/>
      <c r="Z24" s="500"/>
      <c r="AA24" s="500"/>
      <c r="AB24" s="500"/>
      <c r="AC24" s="500"/>
      <c r="AD24" s="500"/>
      <c r="AE24" s="500"/>
      <c r="AF24" s="147" t="s">
        <v>11</v>
      </c>
      <c r="AG24" s="147" t="s">
        <v>10</v>
      </c>
      <c r="AH24" s="148" t="s">
        <v>2</v>
      </c>
      <c r="AI24" s="148" t="s">
        <v>9</v>
      </c>
      <c r="AJ24" s="506"/>
      <c r="AK24" s="506"/>
      <c r="AL24" s="506"/>
      <c r="AM24" s="506"/>
      <c r="AN24" s="506"/>
      <c r="AO24" s="506"/>
      <c r="AP24" s="506"/>
      <c r="AQ24" s="524"/>
      <c r="AR24" s="500"/>
      <c r="AS24" s="500"/>
      <c r="AT24" s="500"/>
      <c r="AU24" s="500"/>
      <c r="AV24" s="50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03" t="s">
        <v>599</v>
      </c>
      <c r="C26" s="21" t="s">
        <v>61</v>
      </c>
      <c r="D26" s="22" t="s">
        <v>576</v>
      </c>
      <c r="E26" s="302"/>
      <c r="F26" s="302"/>
      <c r="G26" s="302"/>
      <c r="H26" s="302"/>
      <c r="I26" s="302">
        <f>'3.2 паспорт Техсостояние ЛЭП'!R26</f>
        <v>0.02</v>
      </c>
      <c r="J26" s="302"/>
      <c r="K26" s="302"/>
      <c r="L26" s="324"/>
      <c r="M26" s="325"/>
      <c r="N26" s="303"/>
      <c r="O26" s="303"/>
      <c r="P26" s="24"/>
      <c r="Q26" s="21"/>
      <c r="R26" s="24"/>
      <c r="S26" s="21"/>
      <c r="T26" s="21"/>
      <c r="U26" s="23"/>
      <c r="V26" s="23"/>
      <c r="W26" s="325"/>
      <c r="X26" s="326"/>
      <c r="Y26" s="325"/>
      <c r="Z26" s="22"/>
      <c r="AA26" s="24"/>
      <c r="AB26" s="326"/>
      <c r="AC26" s="325"/>
      <c r="AD26" s="24"/>
      <c r="AE26" s="24"/>
      <c r="AF26" s="23"/>
      <c r="AG26" s="325"/>
      <c r="AH26" s="22"/>
      <c r="AI26" s="22"/>
      <c r="AJ26" s="22"/>
      <c r="AK26" s="22"/>
      <c r="AL26" s="21"/>
      <c r="AM26" s="21"/>
      <c r="AN26" s="22"/>
      <c r="AO26" s="21"/>
      <c r="AP26" s="22"/>
      <c r="AQ26" s="22"/>
      <c r="AR26" s="22"/>
      <c r="AS26" s="22"/>
      <c r="AT26" s="22"/>
      <c r="AU26" s="21"/>
      <c r="AV26" s="21"/>
    </row>
    <row r="27" spans="1:48" s="20" customFormat="1" ht="11.25" x14ac:dyDescent="0.2">
      <c r="A27" s="391"/>
      <c r="B27" s="392"/>
      <c r="C27" s="393"/>
      <c r="D27" s="394"/>
      <c r="E27" s="395"/>
      <c r="F27" s="395"/>
      <c r="G27" s="395"/>
      <c r="H27" s="395"/>
      <c r="I27" s="395"/>
      <c r="J27" s="395"/>
      <c r="K27" s="395"/>
      <c r="L27" s="396"/>
      <c r="M27" s="397"/>
      <c r="N27" s="392"/>
      <c r="O27" s="392"/>
      <c r="P27" s="398"/>
      <c r="Q27" s="393"/>
      <c r="R27" s="393"/>
      <c r="S27" s="393"/>
      <c r="T27" s="393"/>
      <c r="U27" s="391"/>
      <c r="V27" s="391"/>
      <c r="W27" s="397"/>
      <c r="X27" s="399"/>
      <c r="Y27" s="397"/>
      <c r="Z27" s="394"/>
      <c r="AA27" s="398"/>
      <c r="AB27" s="399"/>
      <c r="AC27" s="399"/>
      <c r="AD27" s="398"/>
      <c r="AE27" s="398"/>
      <c r="AF27" s="391"/>
      <c r="AG27" s="397"/>
      <c r="AH27" s="394"/>
      <c r="AI27" s="394"/>
      <c r="AJ27" s="394"/>
      <c r="AK27" s="394"/>
      <c r="AL27" s="393"/>
      <c r="AM27" s="393"/>
      <c r="AN27" s="394"/>
      <c r="AO27" s="393"/>
      <c r="AP27" s="394"/>
      <c r="AQ27" s="394"/>
      <c r="AR27" s="394"/>
      <c r="AS27" s="394"/>
      <c r="AT27" s="394"/>
      <c r="AU27" s="393"/>
      <c r="AV27" s="393"/>
    </row>
    <row r="28" spans="1:48" s="20" customFormat="1" ht="11.25" x14ac:dyDescent="0.2">
      <c r="A28" s="391"/>
      <c r="B28" s="392"/>
      <c r="C28" s="393"/>
      <c r="D28" s="394"/>
      <c r="E28" s="395"/>
      <c r="F28" s="395"/>
      <c r="G28" s="395"/>
      <c r="H28" s="395"/>
      <c r="I28" s="395"/>
      <c r="J28" s="395"/>
      <c r="K28" s="395"/>
      <c r="L28" s="396"/>
      <c r="M28" s="397"/>
      <c r="N28" s="392"/>
      <c r="O28" s="392"/>
      <c r="P28" s="398"/>
      <c r="Q28" s="393"/>
      <c r="R28" s="393"/>
      <c r="S28" s="393"/>
      <c r="T28" s="393"/>
      <c r="U28" s="391"/>
      <c r="V28" s="391"/>
      <c r="W28" s="397"/>
      <c r="X28" s="399"/>
      <c r="Y28" s="397"/>
      <c r="Z28" s="394"/>
      <c r="AA28" s="398"/>
      <c r="AB28" s="399"/>
      <c r="AC28" s="399"/>
      <c r="AD28" s="398"/>
      <c r="AE28" s="398"/>
      <c r="AF28" s="391"/>
      <c r="AG28" s="397"/>
      <c r="AH28" s="394"/>
      <c r="AI28" s="394"/>
      <c r="AJ28" s="394"/>
      <c r="AK28" s="394"/>
      <c r="AL28" s="393"/>
      <c r="AM28" s="393"/>
      <c r="AN28" s="394"/>
      <c r="AO28" s="393"/>
      <c r="AP28" s="394"/>
      <c r="AQ28" s="394"/>
      <c r="AR28" s="394"/>
      <c r="AS28" s="394"/>
      <c r="AT28" s="394"/>
      <c r="AU28" s="393"/>
      <c r="AV28" s="393"/>
    </row>
    <row r="29" spans="1:48" s="20" customFormat="1" ht="11.25" x14ac:dyDescent="0.2">
      <c r="A29" s="23"/>
      <c r="B29" s="303"/>
      <c r="C29" s="21"/>
      <c r="D29" s="22"/>
      <c r="E29" s="302"/>
      <c r="F29" s="302"/>
      <c r="G29" s="302"/>
      <c r="H29" s="302"/>
      <c r="I29" s="302"/>
      <c r="J29" s="302"/>
      <c r="K29" s="302"/>
      <c r="L29" s="324"/>
      <c r="M29" s="325"/>
      <c r="N29" s="325"/>
      <c r="O29" s="303"/>
      <c r="P29" s="24"/>
      <c r="Q29" s="21"/>
      <c r="R29" s="21"/>
      <c r="S29" s="21"/>
      <c r="T29" s="21"/>
      <c r="U29" s="23"/>
      <c r="V29" s="23"/>
      <c r="W29" s="325"/>
      <c r="X29" s="326"/>
      <c r="Y29" s="325"/>
      <c r="Z29" s="22"/>
      <c r="AA29" s="24"/>
      <c r="AB29" s="24"/>
      <c r="AC29" s="326"/>
      <c r="AD29" s="24"/>
      <c r="AE29" s="24"/>
      <c r="AF29" s="23"/>
      <c r="AG29" s="21"/>
      <c r="AH29" s="22"/>
      <c r="AI29" s="22"/>
      <c r="AJ29" s="22"/>
      <c r="AK29" s="22"/>
      <c r="AL29" s="21"/>
      <c r="AM29" s="21"/>
      <c r="AN29" s="22"/>
      <c r="AO29" s="21"/>
      <c r="AP29" s="22"/>
      <c r="AQ29" s="22"/>
      <c r="AR29" s="22"/>
      <c r="AS29" s="22"/>
      <c r="AT29" s="22"/>
      <c r="AU29" s="21"/>
      <c r="AV29" s="21"/>
    </row>
    <row r="30" spans="1:48" x14ac:dyDescent="0.25">
      <c r="AD30" s="389">
        <f>SUM(AD26:AD29)</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3" zoomScale="90" zoomScaleNormal="90" zoomScaleSheetLayoutView="90" workbookViewId="0">
      <selection activeCell="B28" sqref="B2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1" t="str">
        <f>'1. паспорт местоположение'!A5:C5</f>
        <v>Год раскрытия информации: 2023 год</v>
      </c>
      <c r="B5" s="531"/>
      <c r="C5" s="84"/>
      <c r="D5" s="84"/>
      <c r="E5" s="84"/>
      <c r="F5" s="84"/>
      <c r="G5" s="84"/>
      <c r="H5" s="84"/>
    </row>
    <row r="6" spans="1:8" ht="18.75" x14ac:dyDescent="0.3">
      <c r="A6" s="254"/>
      <c r="B6" s="254"/>
      <c r="C6" s="254"/>
      <c r="D6" s="254"/>
      <c r="E6" s="254"/>
      <c r="F6" s="254"/>
      <c r="G6" s="254"/>
      <c r="H6" s="254"/>
    </row>
    <row r="7" spans="1:8" ht="18.75" x14ac:dyDescent="0.25">
      <c r="A7" s="411" t="s">
        <v>7</v>
      </c>
      <c r="B7" s="411"/>
      <c r="C7" s="153"/>
      <c r="D7" s="153"/>
      <c r="E7" s="153"/>
      <c r="F7" s="153"/>
      <c r="G7" s="153"/>
      <c r="H7" s="153"/>
    </row>
    <row r="8" spans="1:8" ht="18.75" x14ac:dyDescent="0.25">
      <c r="A8" s="153"/>
      <c r="B8" s="153"/>
      <c r="C8" s="153"/>
      <c r="D8" s="153"/>
      <c r="E8" s="153"/>
      <c r="F8" s="153"/>
      <c r="G8" s="153"/>
      <c r="H8" s="153"/>
    </row>
    <row r="9" spans="1:8" x14ac:dyDescent="0.25">
      <c r="A9" s="412" t="str">
        <f>'1. паспорт местоположение'!A9:C9</f>
        <v>Акционерное общество "Россети Янтарь"</v>
      </c>
      <c r="B9" s="412"/>
      <c r="C9" s="167"/>
      <c r="D9" s="167"/>
      <c r="E9" s="167"/>
      <c r="F9" s="167"/>
      <c r="G9" s="167"/>
      <c r="H9" s="167"/>
    </row>
    <row r="10" spans="1:8" x14ac:dyDescent="0.25">
      <c r="A10" s="416" t="s">
        <v>6</v>
      </c>
      <c r="B10" s="416"/>
      <c r="C10" s="155"/>
      <c r="D10" s="155"/>
      <c r="E10" s="155"/>
      <c r="F10" s="155"/>
      <c r="G10" s="155"/>
      <c r="H10" s="155"/>
    </row>
    <row r="11" spans="1:8" ht="18.75" x14ac:dyDescent="0.25">
      <c r="A11" s="153"/>
      <c r="B11" s="153"/>
      <c r="C11" s="153"/>
      <c r="D11" s="153"/>
      <c r="E11" s="153"/>
      <c r="F11" s="153"/>
      <c r="G11" s="153"/>
      <c r="H11" s="153"/>
    </row>
    <row r="12" spans="1:8" x14ac:dyDescent="0.25">
      <c r="A12" s="412" t="str">
        <f>'1. паспорт местоположение'!A12:C12</f>
        <v>M_23-0681</v>
      </c>
      <c r="B12" s="412"/>
      <c r="C12" s="167"/>
      <c r="D12" s="167"/>
      <c r="E12" s="167"/>
      <c r="F12" s="167"/>
      <c r="G12" s="167"/>
      <c r="H12" s="167"/>
    </row>
    <row r="13" spans="1:8" x14ac:dyDescent="0.25">
      <c r="A13" s="416" t="s">
        <v>5</v>
      </c>
      <c r="B13" s="416"/>
      <c r="C13" s="155"/>
      <c r="D13" s="155"/>
      <c r="E13" s="155"/>
      <c r="F13" s="155"/>
      <c r="G13" s="155"/>
      <c r="H13" s="155"/>
    </row>
    <row r="14" spans="1:8" ht="18.75" x14ac:dyDescent="0.25">
      <c r="A14" s="11"/>
      <c r="B14" s="11"/>
      <c r="C14" s="11"/>
      <c r="D14" s="11"/>
      <c r="E14" s="11"/>
      <c r="F14" s="11"/>
      <c r="G14" s="11"/>
      <c r="H14" s="11"/>
    </row>
    <row r="15" spans="1:8" ht="35.25" customHeight="1" x14ac:dyDescent="0.25">
      <c r="A15" s="525" t="str">
        <f>'1. паспорт местоположение'!A15:C15</f>
        <v>Переустройство (вынос)  ВЛ 0, 4 кВ (Л-ул.Бассейная) от ТП-624 (инв. №542892501) в г. Калининграде</v>
      </c>
      <c r="B15" s="525"/>
      <c r="C15" s="167"/>
      <c r="D15" s="167"/>
      <c r="E15" s="167"/>
      <c r="F15" s="167"/>
      <c r="G15" s="167"/>
      <c r="H15" s="167"/>
    </row>
    <row r="16" spans="1:8" x14ac:dyDescent="0.25">
      <c r="A16" s="416" t="s">
        <v>4</v>
      </c>
      <c r="B16" s="416"/>
      <c r="C16" s="155"/>
      <c r="D16" s="155"/>
      <c r="E16" s="155"/>
      <c r="F16" s="155"/>
      <c r="G16" s="155"/>
      <c r="H16" s="155"/>
    </row>
    <row r="17" spans="1:2" x14ac:dyDescent="0.25">
      <c r="B17" s="122"/>
    </row>
    <row r="18" spans="1:2" x14ac:dyDescent="0.25">
      <c r="A18" s="526" t="s">
        <v>510</v>
      </c>
      <c r="B18" s="527"/>
    </row>
    <row r="19" spans="1:2" x14ac:dyDescent="0.25">
      <c r="B19" s="43"/>
    </row>
    <row r="20" spans="1:2" ht="16.5" thickBot="1" x14ac:dyDescent="0.3">
      <c r="B20" s="123"/>
    </row>
    <row r="21" spans="1:2" ht="45.75" thickBot="1" x14ac:dyDescent="0.3">
      <c r="A21" s="124" t="s">
        <v>380</v>
      </c>
      <c r="B21" s="390" t="str">
        <f>A15</f>
        <v>Переустройство (вынос)  ВЛ 0, 4 кВ (Л-ул.Бассейная) от ТП-624 (инв. №542892501) в г. Калининграде</v>
      </c>
    </row>
    <row r="22" spans="1:2" ht="16.5" thickBot="1" x14ac:dyDescent="0.3">
      <c r="A22" s="124" t="s">
        <v>381</v>
      </c>
      <c r="B22" s="12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4" t="s">
        <v>346</v>
      </c>
      <c r="B23" s="126" t="s">
        <v>586</v>
      </c>
    </row>
    <row r="24" spans="1:2" ht="16.5" thickBot="1" x14ac:dyDescent="0.3">
      <c r="A24" s="124" t="s">
        <v>382</v>
      </c>
      <c r="B24" s="126" t="str">
        <f>CONCATENATE('3.2 паспорт Техсостояние ЛЭП'!R26," (",ROUND('3.2 паспорт Техсостояние ЛЭП'!S26,2),") км")</f>
        <v>0,02 (0,01) км</v>
      </c>
    </row>
    <row r="25" spans="1:2" ht="16.5" thickBot="1" x14ac:dyDescent="0.3">
      <c r="A25" s="127" t="s">
        <v>383</v>
      </c>
      <c r="B25" s="125" t="s">
        <v>576</v>
      </c>
    </row>
    <row r="26" spans="1:2" ht="16.5" thickBot="1" x14ac:dyDescent="0.3">
      <c r="A26" s="128" t="s">
        <v>384</v>
      </c>
      <c r="B26" s="126" t="s">
        <v>600</v>
      </c>
    </row>
    <row r="27" spans="1:2" ht="29.25" thickBot="1" x14ac:dyDescent="0.3">
      <c r="A27" s="135" t="s">
        <v>598</v>
      </c>
      <c r="B27" s="253">
        <f>'5. анализ эконом эфф'!B122</f>
        <v>6.2936316000000006E-2</v>
      </c>
    </row>
    <row r="28" spans="1:2" ht="16.5" thickBot="1" x14ac:dyDescent="0.3">
      <c r="A28" s="130" t="s">
        <v>385</v>
      </c>
      <c r="B28" s="130" t="s">
        <v>601</v>
      </c>
    </row>
    <row r="29" spans="1:2" ht="29.25" thickBot="1" x14ac:dyDescent="0.3">
      <c r="A29" s="136" t="s">
        <v>386</v>
      </c>
      <c r="B29" s="336">
        <f>'7. Паспорт отчет о закупке'!AD30/1000</f>
        <v>0</v>
      </c>
    </row>
    <row r="30" spans="1:2" ht="29.25" thickBot="1" x14ac:dyDescent="0.3">
      <c r="A30" s="136" t="s">
        <v>387</v>
      </c>
      <c r="B30" s="336">
        <f>B32+B41+B58</f>
        <v>0</v>
      </c>
    </row>
    <row r="31" spans="1:2" ht="16.5" thickBot="1" x14ac:dyDescent="0.3">
      <c r="A31" s="130" t="s">
        <v>388</v>
      </c>
      <c r="B31" s="336"/>
    </row>
    <row r="32" spans="1:2" ht="29.25" thickBot="1" x14ac:dyDescent="0.3">
      <c r="A32" s="136" t="s">
        <v>389</v>
      </c>
      <c r="B32" s="336">
        <f>B33+B37</f>
        <v>0</v>
      </c>
    </row>
    <row r="33" spans="1:3" s="259" customFormat="1" ht="16.5" thickBot="1" x14ac:dyDescent="0.3">
      <c r="A33" s="270" t="s">
        <v>390</v>
      </c>
      <c r="B33" s="337">
        <v>0</v>
      </c>
    </row>
    <row r="34" spans="1:3" ht="16.5" thickBot="1" x14ac:dyDescent="0.3">
      <c r="A34" s="130" t="s">
        <v>391</v>
      </c>
      <c r="B34" s="260">
        <f>B33/$B$27</f>
        <v>0</v>
      </c>
    </row>
    <row r="35" spans="1:3" ht="16.5" thickBot="1" x14ac:dyDescent="0.3">
      <c r="A35" s="130" t="s">
        <v>392</v>
      </c>
      <c r="B35" s="336">
        <v>0</v>
      </c>
      <c r="C35" s="121">
        <v>1</v>
      </c>
    </row>
    <row r="36" spans="1:3" ht="16.5" thickBot="1" x14ac:dyDescent="0.3">
      <c r="A36" s="130" t="s">
        <v>393</v>
      </c>
      <c r="B36" s="336">
        <v>0</v>
      </c>
      <c r="C36" s="121">
        <v>2</v>
      </c>
    </row>
    <row r="37" spans="1:3" s="259" customFormat="1" ht="16.5" thickBot="1" x14ac:dyDescent="0.3">
      <c r="A37" s="270" t="s">
        <v>390</v>
      </c>
      <c r="B37" s="337">
        <v>0</v>
      </c>
    </row>
    <row r="38" spans="1:3" ht="16.5" thickBot="1" x14ac:dyDescent="0.3">
      <c r="A38" s="130" t="s">
        <v>391</v>
      </c>
      <c r="B38" s="260">
        <f>B37/$B$27</f>
        <v>0</v>
      </c>
    </row>
    <row r="39" spans="1:3" ht="16.5" thickBot="1" x14ac:dyDescent="0.3">
      <c r="A39" s="130" t="s">
        <v>392</v>
      </c>
      <c r="B39" s="336">
        <v>0</v>
      </c>
      <c r="C39" s="121">
        <v>1</v>
      </c>
    </row>
    <row r="40" spans="1:3" ht="16.5" thickBot="1" x14ac:dyDescent="0.3">
      <c r="A40" s="130" t="s">
        <v>393</v>
      </c>
      <c r="B40" s="336">
        <v>0</v>
      </c>
      <c r="C40" s="121">
        <v>2</v>
      </c>
    </row>
    <row r="41" spans="1:3" ht="29.25" thickBot="1" x14ac:dyDescent="0.3">
      <c r="A41" s="136" t="s">
        <v>394</v>
      </c>
      <c r="B41" s="336">
        <f>B42+B46+B50+B54</f>
        <v>0</v>
      </c>
    </row>
    <row r="42" spans="1:3" s="259" customFormat="1" ht="16.5" thickBot="1" x14ac:dyDescent="0.3">
      <c r="A42" s="270" t="s">
        <v>390</v>
      </c>
      <c r="B42" s="337">
        <v>0</v>
      </c>
    </row>
    <row r="43" spans="1:3" ht="16.5" thickBot="1" x14ac:dyDescent="0.3">
      <c r="A43" s="130" t="s">
        <v>391</v>
      </c>
      <c r="B43" s="260">
        <f>B42/$B$27</f>
        <v>0</v>
      </c>
    </row>
    <row r="44" spans="1:3" ht="16.5" thickBot="1" x14ac:dyDescent="0.3">
      <c r="A44" s="130" t="s">
        <v>392</v>
      </c>
      <c r="B44" s="336">
        <v>0</v>
      </c>
      <c r="C44" s="121">
        <v>1</v>
      </c>
    </row>
    <row r="45" spans="1:3" ht="16.5" thickBot="1" x14ac:dyDescent="0.3">
      <c r="A45" s="130" t="s">
        <v>393</v>
      </c>
      <c r="B45" s="336">
        <v>0</v>
      </c>
      <c r="C45" s="121">
        <v>2</v>
      </c>
    </row>
    <row r="46" spans="1:3" s="259" customFormat="1" ht="16.5" thickBot="1" x14ac:dyDescent="0.3">
      <c r="A46" s="258" t="s">
        <v>390</v>
      </c>
      <c r="B46" s="337">
        <v>0</v>
      </c>
    </row>
    <row r="47" spans="1:3" ht="16.5" thickBot="1" x14ac:dyDescent="0.3">
      <c r="A47" s="130" t="s">
        <v>391</v>
      </c>
      <c r="B47" s="260">
        <f>B46/$B$27</f>
        <v>0</v>
      </c>
    </row>
    <row r="48" spans="1:3" ht="16.5" thickBot="1" x14ac:dyDescent="0.3">
      <c r="A48" s="130" t="s">
        <v>392</v>
      </c>
      <c r="B48" s="336">
        <v>0</v>
      </c>
      <c r="C48" s="121">
        <v>1</v>
      </c>
    </row>
    <row r="49" spans="1:3" ht="16.5" thickBot="1" x14ac:dyDescent="0.3">
      <c r="A49" s="130" t="s">
        <v>393</v>
      </c>
      <c r="B49" s="336">
        <v>0</v>
      </c>
      <c r="C49" s="121">
        <v>2</v>
      </c>
    </row>
    <row r="50" spans="1:3" s="259" customFormat="1" ht="16.5" thickBot="1" x14ac:dyDescent="0.3">
      <c r="A50" s="258" t="s">
        <v>390</v>
      </c>
      <c r="B50" s="337">
        <v>0</v>
      </c>
    </row>
    <row r="51" spans="1:3" ht="16.5" thickBot="1" x14ac:dyDescent="0.3">
      <c r="A51" s="130" t="s">
        <v>391</v>
      </c>
      <c r="B51" s="260">
        <f>B50/$B$27</f>
        <v>0</v>
      </c>
    </row>
    <row r="52" spans="1:3" ht="16.5" thickBot="1" x14ac:dyDescent="0.3">
      <c r="A52" s="130" t="s">
        <v>392</v>
      </c>
      <c r="B52" s="336">
        <v>0</v>
      </c>
      <c r="C52" s="121">
        <v>1</v>
      </c>
    </row>
    <row r="53" spans="1:3" ht="16.5" thickBot="1" x14ac:dyDescent="0.3">
      <c r="A53" s="130" t="s">
        <v>393</v>
      </c>
      <c r="B53" s="336">
        <v>0</v>
      </c>
      <c r="C53" s="121">
        <v>2</v>
      </c>
    </row>
    <row r="54" spans="1:3" s="259" customFormat="1" ht="16.5" thickBot="1" x14ac:dyDescent="0.3">
      <c r="A54" s="258" t="s">
        <v>390</v>
      </c>
      <c r="B54" s="337">
        <v>0</v>
      </c>
    </row>
    <row r="55" spans="1:3" ht="16.5" thickBot="1" x14ac:dyDescent="0.3">
      <c r="A55" s="130" t="s">
        <v>391</v>
      </c>
      <c r="B55" s="260">
        <f>B54/$B$27</f>
        <v>0</v>
      </c>
    </row>
    <row r="56" spans="1:3" ht="16.5" thickBot="1" x14ac:dyDescent="0.3">
      <c r="A56" s="130" t="s">
        <v>392</v>
      </c>
      <c r="B56" s="336">
        <v>0</v>
      </c>
      <c r="C56" s="121">
        <v>1</v>
      </c>
    </row>
    <row r="57" spans="1:3" ht="16.5" thickBot="1" x14ac:dyDescent="0.3">
      <c r="A57" s="130" t="s">
        <v>393</v>
      </c>
      <c r="B57" s="336">
        <v>0</v>
      </c>
      <c r="C57" s="121">
        <v>2</v>
      </c>
    </row>
    <row r="58" spans="1:3" ht="29.25" thickBot="1" x14ac:dyDescent="0.3">
      <c r="A58" s="136" t="s">
        <v>395</v>
      </c>
      <c r="B58" s="336">
        <f>B59+B63+B67+B71</f>
        <v>0</v>
      </c>
    </row>
    <row r="59" spans="1:3" s="259" customFormat="1" ht="16.5" thickBot="1" x14ac:dyDescent="0.3">
      <c r="A59" s="270" t="s">
        <v>390</v>
      </c>
      <c r="B59" s="337">
        <v>0</v>
      </c>
    </row>
    <row r="60" spans="1:3" ht="16.5" thickBot="1" x14ac:dyDescent="0.3">
      <c r="A60" s="130" t="s">
        <v>391</v>
      </c>
      <c r="B60" s="260">
        <f t="shared" ref="B60" si="0">B59/$B$27</f>
        <v>0</v>
      </c>
    </row>
    <row r="61" spans="1:3" ht="16.5" thickBot="1" x14ac:dyDescent="0.3">
      <c r="A61" s="130" t="s">
        <v>392</v>
      </c>
      <c r="B61" s="336">
        <v>0</v>
      </c>
      <c r="C61" s="121">
        <v>1</v>
      </c>
    </row>
    <row r="62" spans="1:3" ht="16.5" thickBot="1" x14ac:dyDescent="0.3">
      <c r="A62" s="130" t="s">
        <v>393</v>
      </c>
      <c r="B62" s="336">
        <v>0</v>
      </c>
      <c r="C62" s="121">
        <v>2</v>
      </c>
    </row>
    <row r="63" spans="1:3" s="259" customFormat="1" ht="16.5" thickBot="1" x14ac:dyDescent="0.3">
      <c r="A63" s="270" t="s">
        <v>390</v>
      </c>
      <c r="B63" s="337">
        <v>0</v>
      </c>
    </row>
    <row r="64" spans="1:3" ht="16.5" thickBot="1" x14ac:dyDescent="0.3">
      <c r="A64" s="130" t="s">
        <v>391</v>
      </c>
      <c r="B64" s="260">
        <f t="shared" ref="B64" si="1">B63/$B$27</f>
        <v>0</v>
      </c>
    </row>
    <row r="65" spans="1:4" ht="16.5" thickBot="1" x14ac:dyDescent="0.3">
      <c r="A65" s="130" t="s">
        <v>392</v>
      </c>
      <c r="B65" s="336">
        <v>0</v>
      </c>
      <c r="C65" s="121">
        <v>1</v>
      </c>
    </row>
    <row r="66" spans="1:4" ht="16.5" thickBot="1" x14ac:dyDescent="0.3">
      <c r="A66" s="130" t="s">
        <v>393</v>
      </c>
      <c r="B66" s="336">
        <v>0</v>
      </c>
      <c r="C66" s="121">
        <v>2</v>
      </c>
    </row>
    <row r="67" spans="1:4" s="259" customFormat="1" ht="16.5" thickBot="1" x14ac:dyDescent="0.3">
      <c r="A67" s="270" t="s">
        <v>390</v>
      </c>
      <c r="B67" s="337">
        <v>0</v>
      </c>
    </row>
    <row r="68" spans="1:4" ht="16.5" thickBot="1" x14ac:dyDescent="0.3">
      <c r="A68" s="130" t="s">
        <v>391</v>
      </c>
      <c r="B68" s="260">
        <f t="shared" ref="B68" si="2">B67/$B$27</f>
        <v>0</v>
      </c>
    </row>
    <row r="69" spans="1:4" ht="16.5" thickBot="1" x14ac:dyDescent="0.3">
      <c r="A69" s="130" t="s">
        <v>392</v>
      </c>
      <c r="B69" s="336">
        <v>0</v>
      </c>
      <c r="C69" s="121">
        <v>1</v>
      </c>
    </row>
    <row r="70" spans="1:4" ht="16.5" thickBot="1" x14ac:dyDescent="0.3">
      <c r="A70" s="130" t="s">
        <v>393</v>
      </c>
      <c r="B70" s="336">
        <v>0</v>
      </c>
      <c r="C70" s="121">
        <v>2</v>
      </c>
    </row>
    <row r="71" spans="1:4" s="259" customFormat="1" ht="16.5" thickBot="1" x14ac:dyDescent="0.3">
      <c r="A71" s="258" t="s">
        <v>390</v>
      </c>
      <c r="B71" s="337">
        <v>0</v>
      </c>
    </row>
    <row r="72" spans="1:4" ht="16.5" thickBot="1" x14ac:dyDescent="0.3">
      <c r="A72" s="130" t="s">
        <v>391</v>
      </c>
      <c r="B72" s="260">
        <f>B71/$B$27</f>
        <v>0</v>
      </c>
    </row>
    <row r="73" spans="1:4" ht="16.5" thickBot="1" x14ac:dyDescent="0.3">
      <c r="A73" s="130" t="s">
        <v>392</v>
      </c>
      <c r="B73" s="336">
        <v>0</v>
      </c>
      <c r="C73" s="121">
        <v>1</v>
      </c>
    </row>
    <row r="74" spans="1:4" ht="16.5" thickBot="1" x14ac:dyDescent="0.3">
      <c r="A74" s="130" t="s">
        <v>393</v>
      </c>
      <c r="B74" s="336">
        <v>0</v>
      </c>
      <c r="C74" s="121">
        <v>2</v>
      </c>
    </row>
    <row r="75" spans="1:4" ht="29.25" thickBot="1" x14ac:dyDescent="0.3">
      <c r="A75" s="129" t="s">
        <v>396</v>
      </c>
      <c r="B75" s="260">
        <f>B30/B27</f>
        <v>0</v>
      </c>
    </row>
    <row r="76" spans="1:4" ht="16.5" thickBot="1" x14ac:dyDescent="0.3">
      <c r="A76" s="131" t="s">
        <v>388</v>
      </c>
      <c r="B76" s="260"/>
    </row>
    <row r="77" spans="1:4" ht="16.5" thickBot="1" x14ac:dyDescent="0.3">
      <c r="A77" s="131" t="s">
        <v>397</v>
      </c>
      <c r="B77" s="260"/>
    </row>
    <row r="78" spans="1:4" ht="16.5" thickBot="1" x14ac:dyDescent="0.3">
      <c r="A78" s="131" t="s">
        <v>398</v>
      </c>
      <c r="B78" s="260"/>
    </row>
    <row r="79" spans="1:4" ht="16.5" thickBot="1" x14ac:dyDescent="0.3">
      <c r="A79" s="131" t="s">
        <v>399</v>
      </c>
      <c r="B79" s="260">
        <f>B59/B27</f>
        <v>0</v>
      </c>
    </row>
    <row r="80" spans="1:4" s="60" customFormat="1" ht="16.5" thickBot="1" x14ac:dyDescent="0.3">
      <c r="A80" s="385" t="s">
        <v>595</v>
      </c>
      <c r="B80" s="386">
        <f xml:space="preserve"> SUMIF(C81:C88, 40,B81:B88)</f>
        <v>0</v>
      </c>
      <c r="C80" s="387"/>
      <c r="D80" s="388"/>
    </row>
    <row r="81" spans="1:4" s="60" customFormat="1" ht="16.5" thickBot="1" x14ac:dyDescent="0.3">
      <c r="A81" s="270" t="s">
        <v>390</v>
      </c>
      <c r="B81" s="337">
        <v>0</v>
      </c>
      <c r="C81" s="121">
        <v>40</v>
      </c>
      <c r="D81" s="121"/>
    </row>
    <row r="82" spans="1:4" s="60" customFormat="1" ht="16.5" thickBot="1" x14ac:dyDescent="0.3">
      <c r="A82" s="130" t="s">
        <v>391</v>
      </c>
      <c r="B82" s="260">
        <f t="shared" ref="B82" si="3">B81/$B$27</f>
        <v>0</v>
      </c>
      <c r="C82" s="121"/>
      <c r="D82" s="121"/>
    </row>
    <row r="83" spans="1:4" s="60" customFormat="1" ht="16.5" thickBot="1" x14ac:dyDescent="0.3">
      <c r="A83" s="130" t="s">
        <v>392</v>
      </c>
      <c r="B83" s="336">
        <v>0</v>
      </c>
      <c r="C83" s="121">
        <v>1</v>
      </c>
      <c r="D83" s="121"/>
    </row>
    <row r="84" spans="1:4" s="60" customFormat="1" ht="16.5" thickBot="1" x14ac:dyDescent="0.3">
      <c r="A84" s="130" t="s">
        <v>393</v>
      </c>
      <c r="B84" s="336">
        <v>0</v>
      </c>
      <c r="C84" s="121">
        <v>2</v>
      </c>
      <c r="D84" s="121"/>
    </row>
    <row r="85" spans="1:4" s="60" customFormat="1" ht="16.5" thickBot="1" x14ac:dyDescent="0.3">
      <c r="A85" s="270" t="s">
        <v>390</v>
      </c>
      <c r="B85" s="337">
        <v>0</v>
      </c>
      <c r="C85" s="121">
        <v>40</v>
      </c>
      <c r="D85" s="121"/>
    </row>
    <row r="86" spans="1:4" s="60" customFormat="1" ht="16.5" thickBot="1" x14ac:dyDescent="0.3">
      <c r="A86" s="130" t="s">
        <v>391</v>
      </c>
      <c r="B86" s="260">
        <f t="shared" ref="B86" si="4">B85/$B$27</f>
        <v>0</v>
      </c>
      <c r="C86" s="121"/>
      <c r="D86" s="121"/>
    </row>
    <row r="87" spans="1:4" s="60" customFormat="1" ht="16.5" thickBot="1" x14ac:dyDescent="0.3">
      <c r="A87" s="130" t="s">
        <v>392</v>
      </c>
      <c r="B87" s="336">
        <v>0</v>
      </c>
      <c r="C87" s="121">
        <v>1</v>
      </c>
      <c r="D87" s="121"/>
    </row>
    <row r="88" spans="1:4" s="60" customFormat="1" ht="16.5" thickBot="1" x14ac:dyDescent="0.3">
      <c r="A88" s="130" t="s">
        <v>393</v>
      </c>
      <c r="B88" s="336">
        <v>0</v>
      </c>
      <c r="C88" s="121">
        <v>2</v>
      </c>
      <c r="D88" s="121"/>
    </row>
    <row r="89" spans="1:4" ht="16.5" thickBot="1" x14ac:dyDescent="0.3">
      <c r="A89" s="127" t="s">
        <v>400</v>
      </c>
      <c r="B89" s="261">
        <f>B90/$B$27</f>
        <v>0</v>
      </c>
    </row>
    <row r="90" spans="1:4" ht="16.5" thickBot="1" x14ac:dyDescent="0.3">
      <c r="A90" s="127" t="s">
        <v>401</v>
      </c>
      <c r="B90" s="384">
        <f xml:space="preserve"> SUMIF(C33:C88, 1,B33:B88)</f>
        <v>0</v>
      </c>
    </row>
    <row r="91" spans="1:4" ht="16.5" thickBot="1" x14ac:dyDescent="0.3">
      <c r="A91" s="127" t="s">
        <v>402</v>
      </c>
      <c r="B91" s="261">
        <f>B92/$B$27</f>
        <v>0</v>
      </c>
    </row>
    <row r="92" spans="1:4" ht="16.5" thickBot="1" x14ac:dyDescent="0.3">
      <c r="A92" s="128" t="s">
        <v>403</v>
      </c>
      <c r="B92" s="384">
        <f xml:space="preserve"> SUMIF(C33:C88, 2,B33:B88)</f>
        <v>0</v>
      </c>
    </row>
    <row r="93" spans="1:4" ht="15.6" customHeight="1" x14ac:dyDescent="0.25">
      <c r="A93" s="129" t="s">
        <v>404</v>
      </c>
      <c r="B93" s="131" t="s">
        <v>405</v>
      </c>
    </row>
    <row r="94" spans="1:4" x14ac:dyDescent="0.25">
      <c r="A94" s="133" t="s">
        <v>406</v>
      </c>
      <c r="B94" s="133" t="s">
        <v>599</v>
      </c>
    </row>
    <row r="95" spans="1:4" x14ac:dyDescent="0.25">
      <c r="A95" s="133" t="s">
        <v>407</v>
      </c>
      <c r="B95" s="133"/>
    </row>
    <row r="96" spans="1:4" x14ac:dyDescent="0.25">
      <c r="A96" s="133" t="s">
        <v>408</v>
      </c>
      <c r="B96" s="133"/>
    </row>
    <row r="97" spans="1:2" x14ac:dyDescent="0.25">
      <c r="A97" s="133" t="s">
        <v>409</v>
      </c>
      <c r="B97" s="133" t="s">
        <v>599</v>
      </c>
    </row>
    <row r="98" spans="1:2" ht="16.5" thickBot="1" x14ac:dyDescent="0.3">
      <c r="A98" s="134" t="s">
        <v>410</v>
      </c>
      <c r="B98" s="134"/>
    </row>
    <row r="99" spans="1:2" ht="30.75" thickBot="1" x14ac:dyDescent="0.3">
      <c r="A99" s="131" t="s">
        <v>411</v>
      </c>
      <c r="B99" s="132" t="s">
        <v>576</v>
      </c>
    </row>
    <row r="100" spans="1:2" ht="29.25" thickBot="1" x14ac:dyDescent="0.3">
      <c r="A100" s="127" t="s">
        <v>412</v>
      </c>
      <c r="B100" s="331">
        <v>7</v>
      </c>
    </row>
    <row r="101" spans="1:2" ht="16.5" thickBot="1" x14ac:dyDescent="0.3">
      <c r="A101" s="131" t="s">
        <v>388</v>
      </c>
      <c r="B101" s="332"/>
    </row>
    <row r="102" spans="1:2" ht="16.5" thickBot="1" x14ac:dyDescent="0.3">
      <c r="A102" s="131" t="s">
        <v>413</v>
      </c>
      <c r="B102" s="331">
        <v>4</v>
      </c>
    </row>
    <row r="103" spans="1:2" ht="16.5" thickBot="1" x14ac:dyDescent="0.3">
      <c r="A103" s="131" t="s">
        <v>414</v>
      </c>
      <c r="B103" s="332">
        <v>3</v>
      </c>
    </row>
    <row r="104" spans="1:2" ht="16.5" thickBot="1" x14ac:dyDescent="0.3">
      <c r="A104" s="139" t="s">
        <v>415</v>
      </c>
      <c r="B104" s="330" t="s">
        <v>574</v>
      </c>
    </row>
    <row r="105" spans="1:2" ht="16.5" thickBot="1" x14ac:dyDescent="0.3">
      <c r="A105" s="127" t="s">
        <v>416</v>
      </c>
      <c r="B105" s="137"/>
    </row>
    <row r="106" spans="1:2" ht="16.5" thickBot="1" x14ac:dyDescent="0.3">
      <c r="A106" s="133" t="s">
        <v>417</v>
      </c>
      <c r="B106" s="140" t="s">
        <v>574</v>
      </c>
    </row>
    <row r="107" spans="1:2" ht="16.5" thickBot="1" x14ac:dyDescent="0.3">
      <c r="A107" s="133" t="s">
        <v>418</v>
      </c>
      <c r="B107" s="140" t="s">
        <v>574</v>
      </c>
    </row>
    <row r="108" spans="1:2" ht="16.5" thickBot="1" x14ac:dyDescent="0.3">
      <c r="A108" s="133" t="s">
        <v>419</v>
      </c>
      <c r="B108" s="140" t="s">
        <v>574</v>
      </c>
    </row>
    <row r="109" spans="1:2" ht="29.25" thickBot="1" x14ac:dyDescent="0.3">
      <c r="A109" s="141" t="s">
        <v>420</v>
      </c>
      <c r="B109" s="138" t="s">
        <v>576</v>
      </c>
    </row>
    <row r="110" spans="1:2" ht="28.5" x14ac:dyDescent="0.25">
      <c r="A110" s="129" t="s">
        <v>421</v>
      </c>
      <c r="B110" s="528" t="s">
        <v>574</v>
      </c>
    </row>
    <row r="111" spans="1:2" x14ac:dyDescent="0.25">
      <c r="A111" s="133" t="s">
        <v>422</v>
      </c>
      <c r="B111" s="529"/>
    </row>
    <row r="112" spans="1:2" x14ac:dyDescent="0.25">
      <c r="A112" s="133" t="s">
        <v>423</v>
      </c>
      <c r="B112" s="529"/>
    </row>
    <row r="113" spans="1:2" x14ac:dyDescent="0.25">
      <c r="A113" s="133" t="s">
        <v>424</v>
      </c>
      <c r="B113" s="529"/>
    </row>
    <row r="114" spans="1:2" x14ac:dyDescent="0.25">
      <c r="A114" s="133" t="s">
        <v>425</v>
      </c>
      <c r="B114" s="529"/>
    </row>
    <row r="115" spans="1:2" ht="16.5" thickBot="1" x14ac:dyDescent="0.3">
      <c r="A115" s="142" t="s">
        <v>426</v>
      </c>
      <c r="B115" s="530"/>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3" t="str">
        <f>'1. паспорт местоположение'!A5:C5</f>
        <v>Год раскрытия информации: 2023 год</v>
      </c>
      <c r="B4" s="403"/>
      <c r="C4" s="403"/>
      <c r="D4" s="403"/>
      <c r="E4" s="403"/>
      <c r="F4" s="403"/>
      <c r="G4" s="403"/>
      <c r="H4" s="403"/>
      <c r="I4" s="403"/>
      <c r="J4" s="403"/>
      <c r="K4" s="403"/>
      <c r="L4" s="403"/>
      <c r="M4" s="403"/>
      <c r="N4" s="403"/>
      <c r="O4" s="403"/>
      <c r="P4" s="403"/>
      <c r="Q4" s="403"/>
      <c r="R4" s="403"/>
      <c r="S4" s="403"/>
    </row>
    <row r="5" spans="1:28" s="12" customFormat="1" ht="15.75" x14ac:dyDescent="0.2">
      <c r="A5" s="17"/>
    </row>
    <row r="6" spans="1:28" s="12" customFormat="1" ht="18.75" x14ac:dyDescent="0.2">
      <c r="A6" s="411" t="s">
        <v>7</v>
      </c>
      <c r="B6" s="411"/>
      <c r="C6" s="411"/>
      <c r="D6" s="411"/>
      <c r="E6" s="411"/>
      <c r="F6" s="411"/>
      <c r="G6" s="411"/>
      <c r="H6" s="411"/>
      <c r="I6" s="411"/>
      <c r="J6" s="411"/>
      <c r="K6" s="411"/>
      <c r="L6" s="411"/>
      <c r="M6" s="411"/>
      <c r="N6" s="411"/>
      <c r="O6" s="411"/>
      <c r="P6" s="411"/>
      <c r="Q6" s="411"/>
      <c r="R6" s="411"/>
      <c r="S6" s="411"/>
      <c r="T6" s="13"/>
      <c r="U6" s="13"/>
      <c r="V6" s="13"/>
      <c r="W6" s="13"/>
      <c r="X6" s="13"/>
      <c r="Y6" s="13"/>
      <c r="Z6" s="13"/>
      <c r="AA6" s="13"/>
      <c r="AB6" s="13"/>
    </row>
    <row r="7" spans="1:28" s="12" customFormat="1" ht="18.75" x14ac:dyDescent="0.2">
      <c r="A7" s="411"/>
      <c r="B7" s="411"/>
      <c r="C7" s="411"/>
      <c r="D7" s="411"/>
      <c r="E7" s="411"/>
      <c r="F7" s="411"/>
      <c r="G7" s="411"/>
      <c r="H7" s="411"/>
      <c r="I7" s="411"/>
      <c r="J7" s="411"/>
      <c r="K7" s="411"/>
      <c r="L7" s="411"/>
      <c r="M7" s="411"/>
      <c r="N7" s="411"/>
      <c r="O7" s="411"/>
      <c r="P7" s="411"/>
      <c r="Q7" s="411"/>
      <c r="R7" s="411"/>
      <c r="S7" s="411"/>
      <c r="T7" s="13"/>
      <c r="U7" s="13"/>
      <c r="V7" s="13"/>
      <c r="W7" s="13"/>
      <c r="X7" s="13"/>
      <c r="Y7" s="13"/>
      <c r="Z7" s="13"/>
      <c r="AA7" s="13"/>
      <c r="AB7" s="13"/>
    </row>
    <row r="8" spans="1:28" s="12"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13"/>
      <c r="U8" s="13"/>
      <c r="V8" s="13"/>
      <c r="W8" s="13"/>
      <c r="X8" s="13"/>
      <c r="Y8" s="13"/>
      <c r="Z8" s="13"/>
      <c r="AA8" s="13"/>
      <c r="AB8" s="13"/>
    </row>
    <row r="9" spans="1:28" s="12" customFormat="1" ht="18.75" x14ac:dyDescent="0.2">
      <c r="A9" s="416" t="s">
        <v>6</v>
      </c>
      <c r="B9" s="416"/>
      <c r="C9" s="416"/>
      <c r="D9" s="416"/>
      <c r="E9" s="416"/>
      <c r="F9" s="416"/>
      <c r="G9" s="416"/>
      <c r="H9" s="416"/>
      <c r="I9" s="416"/>
      <c r="J9" s="416"/>
      <c r="K9" s="416"/>
      <c r="L9" s="416"/>
      <c r="M9" s="416"/>
      <c r="N9" s="416"/>
      <c r="O9" s="416"/>
      <c r="P9" s="416"/>
      <c r="Q9" s="416"/>
      <c r="R9" s="416"/>
      <c r="S9" s="416"/>
      <c r="T9" s="13"/>
      <c r="U9" s="13"/>
      <c r="V9" s="13"/>
      <c r="W9" s="13"/>
      <c r="X9" s="13"/>
      <c r="Y9" s="13"/>
      <c r="Z9" s="13"/>
      <c r="AA9" s="13"/>
      <c r="AB9" s="13"/>
    </row>
    <row r="10" spans="1:28" s="12" customFormat="1" ht="18.75" x14ac:dyDescent="0.2">
      <c r="A10" s="411"/>
      <c r="B10" s="411"/>
      <c r="C10" s="411"/>
      <c r="D10" s="411"/>
      <c r="E10" s="411"/>
      <c r="F10" s="411"/>
      <c r="G10" s="411"/>
      <c r="H10" s="411"/>
      <c r="I10" s="411"/>
      <c r="J10" s="411"/>
      <c r="K10" s="411"/>
      <c r="L10" s="411"/>
      <c r="M10" s="411"/>
      <c r="N10" s="411"/>
      <c r="O10" s="411"/>
      <c r="P10" s="411"/>
      <c r="Q10" s="411"/>
      <c r="R10" s="411"/>
      <c r="S10" s="411"/>
      <c r="T10" s="13"/>
      <c r="U10" s="13"/>
      <c r="V10" s="13"/>
      <c r="W10" s="13"/>
      <c r="X10" s="13"/>
      <c r="Y10" s="13"/>
      <c r="Z10" s="13"/>
      <c r="AA10" s="13"/>
      <c r="AB10" s="13"/>
    </row>
    <row r="11" spans="1:28" s="12" customFormat="1" ht="18.75" x14ac:dyDescent="0.2">
      <c r="A11" s="412" t="str">
        <f>'1. паспорт местоположение'!A12:C12</f>
        <v>M_23-0681</v>
      </c>
      <c r="B11" s="412"/>
      <c r="C11" s="412"/>
      <c r="D11" s="412"/>
      <c r="E11" s="412"/>
      <c r="F11" s="412"/>
      <c r="G11" s="412"/>
      <c r="H11" s="412"/>
      <c r="I11" s="412"/>
      <c r="J11" s="412"/>
      <c r="K11" s="412"/>
      <c r="L11" s="412"/>
      <c r="M11" s="412"/>
      <c r="N11" s="412"/>
      <c r="O11" s="412"/>
      <c r="P11" s="412"/>
      <c r="Q11" s="412"/>
      <c r="R11" s="412"/>
      <c r="S11" s="412"/>
      <c r="T11" s="13"/>
      <c r="U11" s="13"/>
      <c r="V11" s="13"/>
      <c r="W11" s="13"/>
      <c r="X11" s="13"/>
      <c r="Y11" s="13"/>
      <c r="Z11" s="13"/>
      <c r="AA11" s="13"/>
      <c r="AB11" s="13"/>
    </row>
    <row r="12" spans="1:28" s="12" customFormat="1" ht="18.75" x14ac:dyDescent="0.2">
      <c r="A12" s="416" t="s">
        <v>5</v>
      </c>
      <c r="B12" s="416"/>
      <c r="C12" s="416"/>
      <c r="D12" s="416"/>
      <c r="E12" s="416"/>
      <c r="F12" s="416"/>
      <c r="G12" s="416"/>
      <c r="H12" s="416"/>
      <c r="I12" s="416"/>
      <c r="J12" s="416"/>
      <c r="K12" s="416"/>
      <c r="L12" s="416"/>
      <c r="M12" s="416"/>
      <c r="N12" s="416"/>
      <c r="O12" s="416"/>
      <c r="P12" s="416"/>
      <c r="Q12" s="416"/>
      <c r="R12" s="416"/>
      <c r="S12" s="416"/>
      <c r="T12" s="13"/>
      <c r="U12" s="13"/>
      <c r="V12" s="13"/>
      <c r="W12" s="13"/>
      <c r="X12" s="13"/>
      <c r="Y12" s="13"/>
      <c r="Z12" s="13"/>
      <c r="AA12" s="13"/>
      <c r="AB12" s="13"/>
    </row>
    <row r="13" spans="1:28" s="9"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10"/>
      <c r="U13" s="10"/>
      <c r="V13" s="10"/>
      <c r="W13" s="10"/>
      <c r="X13" s="10"/>
      <c r="Y13" s="10"/>
      <c r="Z13" s="10"/>
      <c r="AA13" s="10"/>
      <c r="AB13" s="10"/>
    </row>
    <row r="14" spans="1:28" s="3" customFormat="1" ht="12" x14ac:dyDescent="0.2">
      <c r="A14" s="412" t="str">
        <f>'1. паспорт местоположение'!A9:C9</f>
        <v>Акционерное общество "Россети Янтарь"</v>
      </c>
      <c r="B14" s="412"/>
      <c r="C14" s="412"/>
      <c r="D14" s="412"/>
      <c r="E14" s="412"/>
      <c r="F14" s="412"/>
      <c r="G14" s="412"/>
      <c r="H14" s="412"/>
      <c r="I14" s="412"/>
      <c r="J14" s="412"/>
      <c r="K14" s="412"/>
      <c r="L14" s="412"/>
      <c r="M14" s="412"/>
      <c r="N14" s="412"/>
      <c r="O14" s="412"/>
      <c r="P14" s="412"/>
      <c r="Q14" s="412"/>
      <c r="R14" s="412"/>
      <c r="S14" s="412"/>
      <c r="T14" s="8"/>
      <c r="U14" s="8"/>
      <c r="V14" s="8"/>
      <c r="W14" s="8"/>
      <c r="X14" s="8"/>
      <c r="Y14" s="8"/>
      <c r="Z14" s="8"/>
      <c r="AA14" s="8"/>
      <c r="AB14" s="8"/>
    </row>
    <row r="15" spans="1:28" s="3" customFormat="1" ht="15" customHeight="1" x14ac:dyDescent="0.2">
      <c r="A15" s="418" t="str">
        <f>'1. паспорт местоположение'!A15:C15</f>
        <v>Переустройство (вынос)  ВЛ 0, 4 кВ (Л-ул.Бассейная) от ТП-624 (инв. №542892501) в г. Калининграде</v>
      </c>
      <c r="B15" s="416"/>
      <c r="C15" s="416"/>
      <c r="D15" s="416"/>
      <c r="E15" s="416"/>
      <c r="F15" s="416"/>
      <c r="G15" s="416"/>
      <c r="H15" s="416"/>
      <c r="I15" s="416"/>
      <c r="J15" s="416"/>
      <c r="K15" s="416"/>
      <c r="L15" s="416"/>
      <c r="M15" s="416"/>
      <c r="N15" s="416"/>
      <c r="O15" s="416"/>
      <c r="P15" s="416"/>
      <c r="Q15" s="416"/>
      <c r="R15" s="416"/>
      <c r="S15" s="416"/>
      <c r="T15" s="6"/>
      <c r="U15" s="6"/>
      <c r="V15" s="6"/>
      <c r="W15" s="6"/>
      <c r="X15" s="6"/>
      <c r="Y15" s="6"/>
      <c r="Z15" s="6"/>
      <c r="AA15" s="6"/>
      <c r="AB15" s="6"/>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485</v>
      </c>
      <c r="B17" s="420"/>
      <c r="C17" s="420"/>
      <c r="D17" s="420"/>
      <c r="E17" s="420"/>
      <c r="F17" s="420"/>
      <c r="G17" s="420"/>
      <c r="H17" s="420"/>
      <c r="I17" s="420"/>
      <c r="J17" s="420"/>
      <c r="K17" s="420"/>
      <c r="L17" s="420"/>
      <c r="M17" s="420"/>
      <c r="N17" s="420"/>
      <c r="O17" s="420"/>
      <c r="P17" s="420"/>
      <c r="Q17" s="420"/>
      <c r="R17" s="420"/>
      <c r="S17" s="420"/>
      <c r="T17" s="7"/>
      <c r="U17" s="7"/>
      <c r="V17" s="7"/>
      <c r="W17" s="7"/>
      <c r="X17" s="7"/>
      <c r="Y17" s="7"/>
      <c r="Z17" s="7"/>
      <c r="AA17" s="7"/>
      <c r="AB17" s="7"/>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10" t="s">
        <v>3</v>
      </c>
      <c r="B19" s="410" t="s">
        <v>94</v>
      </c>
      <c r="C19" s="413" t="s">
        <v>379</v>
      </c>
      <c r="D19" s="410" t="s">
        <v>378</v>
      </c>
      <c r="E19" s="410" t="s">
        <v>93</v>
      </c>
      <c r="F19" s="410" t="s">
        <v>92</v>
      </c>
      <c r="G19" s="410" t="s">
        <v>374</v>
      </c>
      <c r="H19" s="410" t="s">
        <v>91</v>
      </c>
      <c r="I19" s="410" t="s">
        <v>90</v>
      </c>
      <c r="J19" s="410" t="s">
        <v>89</v>
      </c>
      <c r="K19" s="410" t="s">
        <v>88</v>
      </c>
      <c r="L19" s="410" t="s">
        <v>87</v>
      </c>
      <c r="M19" s="410" t="s">
        <v>86</v>
      </c>
      <c r="N19" s="410" t="s">
        <v>85</v>
      </c>
      <c r="O19" s="410" t="s">
        <v>84</v>
      </c>
      <c r="P19" s="410" t="s">
        <v>83</v>
      </c>
      <c r="Q19" s="410" t="s">
        <v>377</v>
      </c>
      <c r="R19" s="410"/>
      <c r="S19" s="415" t="s">
        <v>479</v>
      </c>
      <c r="T19" s="4"/>
      <c r="U19" s="4"/>
      <c r="V19" s="4"/>
      <c r="W19" s="4"/>
      <c r="X19" s="4"/>
      <c r="Y19" s="4"/>
    </row>
    <row r="20" spans="1:28" s="3" customFormat="1" ht="180.75" customHeight="1" x14ac:dyDescent="0.2">
      <c r="A20" s="410"/>
      <c r="B20" s="410"/>
      <c r="C20" s="414"/>
      <c r="D20" s="410"/>
      <c r="E20" s="410"/>
      <c r="F20" s="410"/>
      <c r="G20" s="410"/>
      <c r="H20" s="410"/>
      <c r="I20" s="410"/>
      <c r="J20" s="410"/>
      <c r="K20" s="410"/>
      <c r="L20" s="410"/>
      <c r="M20" s="410"/>
      <c r="N20" s="410"/>
      <c r="O20" s="410"/>
      <c r="P20" s="410"/>
      <c r="Q20" s="41" t="s">
        <v>375</v>
      </c>
      <c r="R20" s="42" t="s">
        <v>376</v>
      </c>
      <c r="S20" s="415"/>
      <c r="T20" s="32"/>
      <c r="U20" s="32"/>
      <c r="V20" s="32"/>
      <c r="W20" s="32"/>
      <c r="X20" s="32"/>
      <c r="Y20" s="32"/>
      <c r="Z20" s="31"/>
      <c r="AA20" s="31"/>
      <c r="AB20" s="31"/>
    </row>
    <row r="21" spans="1:28" s="3" customFormat="1" ht="18.75" x14ac:dyDescent="0.2">
      <c r="A21" s="41">
        <v>1</v>
      </c>
      <c r="B21" s="46">
        <v>2</v>
      </c>
      <c r="C21" s="41">
        <v>3</v>
      </c>
      <c r="D21" s="46">
        <v>4</v>
      </c>
      <c r="E21" s="41">
        <v>5</v>
      </c>
      <c r="F21" s="46">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252" customFormat="1" ht="15.75" x14ac:dyDescent="0.25">
      <c r="A22" s="272"/>
      <c r="B22" s="257"/>
      <c r="C22" s="257"/>
      <c r="D22" s="257"/>
      <c r="E22" s="257"/>
      <c r="F22" s="257"/>
      <c r="G22" s="257"/>
      <c r="H22" s="304"/>
      <c r="I22" s="257"/>
      <c r="J22" s="304"/>
      <c r="K22" s="257"/>
      <c r="L22" s="305"/>
      <c r="M22" s="257"/>
      <c r="N22" s="257"/>
      <c r="O22" s="257"/>
      <c r="P22" s="257"/>
      <c r="Q22" s="323"/>
      <c r="R22" s="272"/>
      <c r="S22" s="306"/>
      <c r="T22" s="255"/>
      <c r="U22" s="255"/>
      <c r="V22" s="255"/>
      <c r="W22" s="255"/>
      <c r="X22" s="255"/>
      <c r="Y22" s="255"/>
      <c r="Z22" s="255"/>
      <c r="AA22" s="255"/>
      <c r="AB22" s="255"/>
    </row>
    <row r="23" spans="1:28" s="322" customFormat="1" ht="15.75" x14ac:dyDescent="0.25">
      <c r="A23" s="272"/>
      <c r="B23" s="257"/>
      <c r="C23" s="257"/>
      <c r="D23" s="257"/>
      <c r="E23" s="257"/>
      <c r="F23" s="257"/>
      <c r="G23" s="257"/>
      <c r="H23" s="304"/>
      <c r="I23" s="257"/>
      <c r="J23" s="304"/>
      <c r="K23" s="257"/>
      <c r="L23" s="305"/>
      <c r="M23" s="257"/>
      <c r="N23" s="257"/>
      <c r="O23" s="257"/>
      <c r="P23" s="257"/>
      <c r="Q23" s="323"/>
      <c r="R23" s="272"/>
      <c r="S23" s="306"/>
      <c r="T23" s="255"/>
      <c r="U23" s="255"/>
      <c r="V23" s="255"/>
      <c r="W23" s="255"/>
      <c r="X23" s="255"/>
      <c r="Y23" s="255"/>
      <c r="Z23" s="255"/>
      <c r="AA23" s="255"/>
      <c r="AB23" s="255"/>
    </row>
    <row r="24" spans="1:28" ht="20.25" customHeight="1" x14ac:dyDescent="0.25">
      <c r="A24" s="118"/>
      <c r="B24" s="46" t="s">
        <v>372</v>
      </c>
      <c r="C24" s="46"/>
      <c r="D24" s="46"/>
      <c r="E24" s="118" t="s">
        <v>373</v>
      </c>
      <c r="F24" s="118" t="s">
        <v>373</v>
      </c>
      <c r="G24" s="118" t="s">
        <v>373</v>
      </c>
      <c r="H24" s="256">
        <f>SUM(H22:H23)</f>
        <v>0</v>
      </c>
      <c r="I24" s="256">
        <f t="shared" ref="I24:J24" si="0">SUM(I22:I23)</f>
        <v>0</v>
      </c>
      <c r="J24" s="256">
        <f t="shared" si="0"/>
        <v>0</v>
      </c>
      <c r="K24" s="118"/>
      <c r="L24" s="118"/>
      <c r="M24" s="118"/>
      <c r="N24" s="118"/>
      <c r="O24" s="118"/>
      <c r="P24" s="118"/>
      <c r="Q24" s="119"/>
      <c r="R24" s="2"/>
      <c r="S24" s="256">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N26" sqref="N26:P26"/>
    </sheetView>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3" t="str">
        <f>'1. паспорт местоположение'!A5:C5</f>
        <v>Год раскрытия информации: 2023 год</v>
      </c>
      <c r="B6" s="403"/>
      <c r="C6" s="403"/>
      <c r="D6" s="403"/>
      <c r="E6" s="403"/>
      <c r="F6" s="403"/>
      <c r="G6" s="403"/>
      <c r="H6" s="403"/>
      <c r="I6" s="403"/>
      <c r="J6" s="403"/>
      <c r="K6" s="403"/>
      <c r="L6" s="403"/>
      <c r="M6" s="403"/>
      <c r="N6" s="403"/>
      <c r="O6" s="403"/>
      <c r="P6" s="403"/>
      <c r="Q6" s="403"/>
      <c r="R6" s="403"/>
      <c r="S6" s="403"/>
      <c r="T6" s="403"/>
    </row>
    <row r="7" spans="1:20" s="12" customFormat="1" x14ac:dyDescent="0.2">
      <c r="A7" s="17"/>
      <c r="H7" s="16"/>
    </row>
    <row r="8" spans="1:20" s="12" customFormat="1" ht="18.75" x14ac:dyDescent="0.2">
      <c r="A8" s="411" t="s">
        <v>7</v>
      </c>
      <c r="B8" s="411"/>
      <c r="C8" s="411"/>
      <c r="D8" s="411"/>
      <c r="E8" s="411"/>
      <c r="F8" s="411"/>
      <c r="G8" s="411"/>
      <c r="H8" s="411"/>
      <c r="I8" s="411"/>
      <c r="J8" s="411"/>
      <c r="K8" s="411"/>
      <c r="L8" s="411"/>
      <c r="M8" s="411"/>
      <c r="N8" s="411"/>
      <c r="O8" s="411"/>
      <c r="P8" s="411"/>
      <c r="Q8" s="411"/>
      <c r="R8" s="411"/>
      <c r="S8" s="411"/>
      <c r="T8" s="411"/>
    </row>
    <row r="9" spans="1:20" s="12"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2" customFormat="1" ht="18.75" customHeight="1" x14ac:dyDescent="0.2">
      <c r="A10" s="412" t="str">
        <f>'1. паспорт местоположение'!A9:C9</f>
        <v>Акционерное общество "Россети Янтарь"</v>
      </c>
      <c r="B10" s="412"/>
      <c r="C10" s="412"/>
      <c r="D10" s="412"/>
      <c r="E10" s="412"/>
      <c r="F10" s="412"/>
      <c r="G10" s="412"/>
      <c r="H10" s="412"/>
      <c r="I10" s="412"/>
      <c r="J10" s="412"/>
      <c r="K10" s="412"/>
      <c r="L10" s="412"/>
      <c r="M10" s="412"/>
      <c r="N10" s="412"/>
      <c r="O10" s="412"/>
      <c r="P10" s="412"/>
      <c r="Q10" s="412"/>
      <c r="R10" s="412"/>
      <c r="S10" s="412"/>
      <c r="T10" s="412"/>
    </row>
    <row r="11" spans="1:20" s="12" customFormat="1" ht="18.75" customHeight="1" x14ac:dyDescent="0.2">
      <c r="A11" s="416" t="s">
        <v>6</v>
      </c>
      <c r="B11" s="416"/>
      <c r="C11" s="416"/>
      <c r="D11" s="416"/>
      <c r="E11" s="416"/>
      <c r="F11" s="416"/>
      <c r="G11" s="416"/>
      <c r="H11" s="416"/>
      <c r="I11" s="416"/>
      <c r="J11" s="416"/>
      <c r="K11" s="416"/>
      <c r="L11" s="416"/>
      <c r="M11" s="416"/>
      <c r="N11" s="416"/>
      <c r="O11" s="416"/>
      <c r="P11" s="416"/>
      <c r="Q11" s="416"/>
      <c r="R11" s="416"/>
      <c r="S11" s="416"/>
      <c r="T11" s="416"/>
    </row>
    <row r="12" spans="1:20" s="12"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2" customFormat="1" ht="18.75" customHeight="1" x14ac:dyDescent="0.2">
      <c r="A13" s="412" t="str">
        <f>'1. паспорт местоположение'!A12:C12</f>
        <v>M_23-0681</v>
      </c>
      <c r="B13" s="412"/>
      <c r="C13" s="412"/>
      <c r="D13" s="412"/>
      <c r="E13" s="412"/>
      <c r="F13" s="412"/>
      <c r="G13" s="412"/>
      <c r="H13" s="412"/>
      <c r="I13" s="412"/>
      <c r="J13" s="412"/>
      <c r="K13" s="412"/>
      <c r="L13" s="412"/>
      <c r="M13" s="412"/>
      <c r="N13" s="412"/>
      <c r="O13" s="412"/>
      <c r="P13" s="412"/>
      <c r="Q13" s="412"/>
      <c r="R13" s="412"/>
      <c r="S13" s="412"/>
      <c r="T13" s="412"/>
    </row>
    <row r="14" spans="1:20" s="12" customFormat="1" ht="18.75" customHeight="1" x14ac:dyDescent="0.2">
      <c r="A14" s="416" t="s">
        <v>5</v>
      </c>
      <c r="B14" s="416"/>
      <c r="C14" s="416"/>
      <c r="D14" s="416"/>
      <c r="E14" s="416"/>
      <c r="F14" s="416"/>
      <c r="G14" s="416"/>
      <c r="H14" s="416"/>
      <c r="I14" s="416"/>
      <c r="J14" s="416"/>
      <c r="K14" s="416"/>
      <c r="L14" s="416"/>
      <c r="M14" s="416"/>
      <c r="N14" s="416"/>
      <c r="O14" s="416"/>
      <c r="P14" s="416"/>
      <c r="Q14" s="416"/>
      <c r="R14" s="416"/>
      <c r="S14" s="416"/>
      <c r="T14" s="416"/>
    </row>
    <row r="15" spans="1:20" s="9"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2" t="str">
        <f>'1. паспорт местоположение'!A15</f>
        <v>Переустройство (вынос)  ВЛ 0, 4 кВ (Л-ул.Бассейная) от ТП-624 (инв. №542892501) в г. Калининграде</v>
      </c>
      <c r="B16" s="412"/>
      <c r="C16" s="412"/>
      <c r="D16" s="412"/>
      <c r="E16" s="412"/>
      <c r="F16" s="412"/>
      <c r="G16" s="412"/>
      <c r="H16" s="412"/>
      <c r="I16" s="412"/>
      <c r="J16" s="412"/>
      <c r="K16" s="412"/>
      <c r="L16" s="412"/>
      <c r="M16" s="412"/>
      <c r="N16" s="412"/>
      <c r="O16" s="412"/>
      <c r="P16" s="412"/>
      <c r="Q16" s="412"/>
      <c r="R16" s="412"/>
      <c r="S16" s="412"/>
      <c r="T16" s="412"/>
    </row>
    <row r="17" spans="1:113" s="3" customFormat="1" ht="15" customHeight="1" x14ac:dyDescent="0.2">
      <c r="A17" s="416" t="s">
        <v>4</v>
      </c>
      <c r="B17" s="416"/>
      <c r="C17" s="416"/>
      <c r="D17" s="416"/>
      <c r="E17" s="416"/>
      <c r="F17" s="416"/>
      <c r="G17" s="416"/>
      <c r="H17" s="416"/>
      <c r="I17" s="416"/>
      <c r="J17" s="416"/>
      <c r="K17" s="416"/>
      <c r="L17" s="416"/>
      <c r="M17" s="416"/>
      <c r="N17" s="416"/>
      <c r="O17" s="416"/>
      <c r="P17" s="416"/>
      <c r="Q17" s="416"/>
      <c r="R17" s="416"/>
      <c r="S17" s="416"/>
      <c r="T17" s="416"/>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6" t="s">
        <v>490</v>
      </c>
      <c r="B19" s="436"/>
      <c r="C19" s="436"/>
      <c r="D19" s="436"/>
      <c r="E19" s="436"/>
      <c r="F19" s="436"/>
      <c r="G19" s="436"/>
      <c r="H19" s="436"/>
      <c r="I19" s="436"/>
      <c r="J19" s="436"/>
      <c r="K19" s="436"/>
      <c r="L19" s="436"/>
      <c r="M19" s="436"/>
      <c r="N19" s="436"/>
      <c r="O19" s="436"/>
      <c r="P19" s="436"/>
      <c r="Q19" s="436"/>
      <c r="R19" s="436"/>
      <c r="S19" s="436"/>
      <c r="T19" s="436"/>
    </row>
    <row r="20" spans="1:113" s="57" customFormat="1" ht="21" customHeight="1" x14ac:dyDescent="0.25">
      <c r="A20" s="437"/>
      <c r="B20" s="437"/>
      <c r="C20" s="437"/>
      <c r="D20" s="437"/>
      <c r="E20" s="437"/>
      <c r="F20" s="437"/>
      <c r="G20" s="437"/>
      <c r="H20" s="437"/>
      <c r="I20" s="437"/>
      <c r="J20" s="437"/>
      <c r="K20" s="437"/>
      <c r="L20" s="437"/>
      <c r="M20" s="437"/>
      <c r="N20" s="437"/>
      <c r="O20" s="437"/>
      <c r="P20" s="437"/>
      <c r="Q20" s="437"/>
      <c r="R20" s="437"/>
      <c r="S20" s="437"/>
      <c r="T20" s="437"/>
    </row>
    <row r="21" spans="1:113" ht="46.5" customHeight="1" x14ac:dyDescent="0.25">
      <c r="A21" s="430" t="s">
        <v>3</v>
      </c>
      <c r="B21" s="423" t="s">
        <v>219</v>
      </c>
      <c r="C21" s="424"/>
      <c r="D21" s="427" t="s">
        <v>116</v>
      </c>
      <c r="E21" s="423" t="s">
        <v>519</v>
      </c>
      <c r="F21" s="424"/>
      <c r="G21" s="423" t="s">
        <v>269</v>
      </c>
      <c r="H21" s="424"/>
      <c r="I21" s="423" t="s">
        <v>115</v>
      </c>
      <c r="J21" s="424"/>
      <c r="K21" s="427" t="s">
        <v>114</v>
      </c>
      <c r="L21" s="423" t="s">
        <v>113</v>
      </c>
      <c r="M21" s="424"/>
      <c r="N21" s="423" t="s">
        <v>515</v>
      </c>
      <c r="O21" s="424"/>
      <c r="P21" s="427" t="s">
        <v>112</v>
      </c>
      <c r="Q21" s="433" t="s">
        <v>111</v>
      </c>
      <c r="R21" s="434"/>
      <c r="S21" s="433" t="s">
        <v>110</v>
      </c>
      <c r="T21" s="435"/>
    </row>
    <row r="22" spans="1:113" ht="204.75" customHeight="1" x14ac:dyDescent="0.25">
      <c r="A22" s="431"/>
      <c r="B22" s="425"/>
      <c r="C22" s="426"/>
      <c r="D22" s="429"/>
      <c r="E22" s="425"/>
      <c r="F22" s="426"/>
      <c r="G22" s="425"/>
      <c r="H22" s="426"/>
      <c r="I22" s="425"/>
      <c r="J22" s="426"/>
      <c r="K22" s="428"/>
      <c r="L22" s="425"/>
      <c r="M22" s="426"/>
      <c r="N22" s="425"/>
      <c r="O22" s="426"/>
      <c r="P22" s="428"/>
      <c r="Q22" s="109" t="s">
        <v>109</v>
      </c>
      <c r="R22" s="109" t="s">
        <v>489</v>
      </c>
      <c r="S22" s="109" t="s">
        <v>108</v>
      </c>
      <c r="T22" s="109" t="s">
        <v>107</v>
      </c>
    </row>
    <row r="23" spans="1:113" ht="51.75" customHeight="1" x14ac:dyDescent="0.25">
      <c r="A23" s="432"/>
      <c r="B23" s="158" t="s">
        <v>105</v>
      </c>
      <c r="C23" s="158" t="s">
        <v>106</v>
      </c>
      <c r="D23" s="42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29" customFormat="1" x14ac:dyDescent="0.25">
      <c r="A25" s="327" t="s">
        <v>373</v>
      </c>
      <c r="B25" s="327" t="s">
        <v>373</v>
      </c>
      <c r="C25" s="327" t="s">
        <v>373</v>
      </c>
      <c r="D25" s="327" t="s">
        <v>373</v>
      </c>
      <c r="E25" s="327" t="s">
        <v>373</v>
      </c>
      <c r="F25" s="327" t="s">
        <v>373</v>
      </c>
      <c r="G25" s="327" t="s">
        <v>373</v>
      </c>
      <c r="H25" s="327" t="s">
        <v>373</v>
      </c>
      <c r="I25" s="327" t="s">
        <v>373</v>
      </c>
      <c r="J25" s="327" t="s">
        <v>373</v>
      </c>
      <c r="K25" s="327" t="s">
        <v>373</v>
      </c>
      <c r="L25" s="327" t="s">
        <v>373</v>
      </c>
      <c r="M25" s="327" t="s">
        <v>373</v>
      </c>
      <c r="N25" s="327" t="s">
        <v>373</v>
      </c>
      <c r="O25" s="327" t="s">
        <v>373</v>
      </c>
      <c r="P25" s="327" t="s">
        <v>373</v>
      </c>
      <c r="Q25" s="328" t="s">
        <v>373</v>
      </c>
      <c r="R25" s="327" t="s">
        <v>373</v>
      </c>
      <c r="S25" s="328" t="s">
        <v>373</v>
      </c>
      <c r="T25" s="327"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22" t="s">
        <v>525</v>
      </c>
      <c r="C29" s="422"/>
      <c r="D29" s="422"/>
      <c r="E29" s="422"/>
      <c r="F29" s="422"/>
      <c r="G29" s="422"/>
      <c r="H29" s="422"/>
      <c r="I29" s="422"/>
      <c r="J29" s="422"/>
      <c r="K29" s="422"/>
      <c r="L29" s="422"/>
      <c r="M29" s="422"/>
      <c r="N29" s="422"/>
      <c r="O29" s="422"/>
      <c r="P29" s="422"/>
      <c r="Q29" s="422"/>
      <c r="R29" s="422"/>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9" zoomScale="80" zoomScaleSheetLayoutView="80" workbookViewId="0">
      <selection activeCell="W25" sqref="W25"/>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3" t="str">
        <f>'1. паспорт местоположение'!A5:C5</f>
        <v>Год раскрытия информации: 2023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2" t="str">
        <f>'1. паспорт местоположение'!A9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12" customFormat="1" ht="18.75" customHeight="1" x14ac:dyDescent="0.2">
      <c r="E10" s="416" t="s">
        <v>6</v>
      </c>
      <c r="F10" s="416"/>
      <c r="G10" s="416"/>
      <c r="H10" s="416"/>
      <c r="I10" s="416"/>
      <c r="J10" s="416"/>
      <c r="K10" s="416"/>
      <c r="L10" s="416"/>
      <c r="M10" s="416"/>
      <c r="N10" s="416"/>
      <c r="O10" s="416"/>
      <c r="P10" s="416"/>
      <c r="Q10" s="416"/>
      <c r="R10" s="416"/>
      <c r="S10" s="416"/>
      <c r="T10" s="416"/>
      <c r="U10" s="416"/>
      <c r="V10" s="416"/>
      <c r="W10" s="416"/>
      <c r="X10" s="416"/>
      <c r="Y10" s="41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2" t="str">
        <f>'1. паспорт местоположение'!A12</f>
        <v>M_23-0681</v>
      </c>
      <c r="F12" s="412"/>
      <c r="G12" s="412"/>
      <c r="H12" s="412"/>
      <c r="I12" s="412"/>
      <c r="J12" s="412"/>
      <c r="K12" s="412"/>
      <c r="L12" s="412"/>
      <c r="M12" s="412"/>
      <c r="N12" s="412"/>
      <c r="O12" s="412"/>
      <c r="P12" s="412"/>
      <c r="Q12" s="412"/>
      <c r="R12" s="412"/>
      <c r="S12" s="412"/>
      <c r="T12" s="412"/>
      <c r="U12" s="412"/>
      <c r="V12" s="412"/>
      <c r="W12" s="412"/>
      <c r="X12" s="412"/>
      <c r="Y12" s="412"/>
    </row>
    <row r="13" spans="1:27" s="12" customFormat="1" ht="18.75" customHeight="1" x14ac:dyDescent="0.2">
      <c r="E13" s="416" t="s">
        <v>5</v>
      </c>
      <c r="F13" s="416"/>
      <c r="G13" s="416"/>
      <c r="H13" s="416"/>
      <c r="I13" s="416"/>
      <c r="J13" s="416"/>
      <c r="K13" s="416"/>
      <c r="L13" s="416"/>
      <c r="M13" s="416"/>
      <c r="N13" s="416"/>
      <c r="O13" s="416"/>
      <c r="P13" s="416"/>
      <c r="Q13" s="416"/>
      <c r="R13" s="416"/>
      <c r="S13" s="416"/>
      <c r="T13" s="416"/>
      <c r="U13" s="416"/>
      <c r="V13" s="416"/>
      <c r="W13" s="416"/>
      <c r="X13" s="416"/>
      <c r="Y13" s="41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2" t="str">
        <f>'1. паспорт местоположение'!A15</f>
        <v>Переустройство (вынос)  ВЛ 0, 4 кВ (Л-ул.Бассейная) от ТП-624 (инв. №542892501) в г. Калининграде</v>
      </c>
      <c r="F15" s="412"/>
      <c r="G15" s="412"/>
      <c r="H15" s="412"/>
      <c r="I15" s="412"/>
      <c r="J15" s="412"/>
      <c r="K15" s="412"/>
      <c r="L15" s="412"/>
      <c r="M15" s="412"/>
      <c r="N15" s="412"/>
      <c r="O15" s="412"/>
      <c r="P15" s="412"/>
      <c r="Q15" s="412"/>
      <c r="R15" s="412"/>
      <c r="S15" s="412"/>
      <c r="T15" s="412"/>
      <c r="U15" s="412"/>
      <c r="V15" s="412"/>
      <c r="W15" s="412"/>
      <c r="X15" s="412"/>
      <c r="Y15" s="412"/>
    </row>
    <row r="16" spans="1:27" s="3" customFormat="1" ht="15" customHeight="1" x14ac:dyDescent="0.2">
      <c r="E16" s="416" t="s">
        <v>4</v>
      </c>
      <c r="F16" s="416"/>
      <c r="G16" s="416"/>
      <c r="H16" s="416"/>
      <c r="I16" s="416"/>
      <c r="J16" s="416"/>
      <c r="K16" s="416"/>
      <c r="L16" s="416"/>
      <c r="M16" s="416"/>
      <c r="N16" s="416"/>
      <c r="O16" s="416"/>
      <c r="P16" s="416"/>
      <c r="Q16" s="416"/>
      <c r="R16" s="416"/>
      <c r="S16" s="416"/>
      <c r="T16" s="416"/>
      <c r="U16" s="416"/>
      <c r="V16" s="416"/>
      <c r="W16" s="416"/>
      <c r="X16" s="416"/>
      <c r="Y16" s="41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25">
      <c r="A19" s="436" t="s">
        <v>492</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7" customFormat="1" ht="21" customHeight="1" x14ac:dyDescent="0.25"/>
    <row r="21" spans="1:27" ht="15.75" customHeight="1" x14ac:dyDescent="0.25">
      <c r="A21" s="438" t="s">
        <v>3</v>
      </c>
      <c r="B21" s="441" t="s">
        <v>499</v>
      </c>
      <c r="C21" s="442"/>
      <c r="D21" s="441" t="s">
        <v>501</v>
      </c>
      <c r="E21" s="442"/>
      <c r="F21" s="433" t="s">
        <v>88</v>
      </c>
      <c r="G21" s="435"/>
      <c r="H21" s="435"/>
      <c r="I21" s="434"/>
      <c r="J21" s="438" t="s">
        <v>502</v>
      </c>
      <c r="K21" s="441" t="s">
        <v>503</v>
      </c>
      <c r="L21" s="442"/>
      <c r="M21" s="441" t="s">
        <v>504</v>
      </c>
      <c r="N21" s="442"/>
      <c r="O21" s="441" t="s">
        <v>491</v>
      </c>
      <c r="P21" s="442"/>
      <c r="Q21" s="441" t="s">
        <v>121</v>
      </c>
      <c r="R21" s="442"/>
      <c r="S21" s="438" t="s">
        <v>120</v>
      </c>
      <c r="T21" s="438" t="s">
        <v>505</v>
      </c>
      <c r="U21" s="438" t="s">
        <v>500</v>
      </c>
      <c r="V21" s="441" t="s">
        <v>119</v>
      </c>
      <c r="W21" s="442"/>
      <c r="X21" s="433" t="s">
        <v>111</v>
      </c>
      <c r="Y21" s="435"/>
      <c r="Z21" s="433" t="s">
        <v>110</v>
      </c>
      <c r="AA21" s="435"/>
    </row>
    <row r="22" spans="1:27" ht="216" customHeight="1" x14ac:dyDescent="0.25">
      <c r="A22" s="439"/>
      <c r="B22" s="443"/>
      <c r="C22" s="444"/>
      <c r="D22" s="443"/>
      <c r="E22" s="444"/>
      <c r="F22" s="433" t="s">
        <v>118</v>
      </c>
      <c r="G22" s="434"/>
      <c r="H22" s="433" t="s">
        <v>117</v>
      </c>
      <c r="I22" s="434"/>
      <c r="J22" s="440"/>
      <c r="K22" s="443"/>
      <c r="L22" s="444"/>
      <c r="M22" s="443"/>
      <c r="N22" s="444"/>
      <c r="O22" s="443"/>
      <c r="P22" s="444"/>
      <c r="Q22" s="443"/>
      <c r="R22" s="444"/>
      <c r="S22" s="440"/>
      <c r="T22" s="440"/>
      <c r="U22" s="440"/>
      <c r="V22" s="443"/>
      <c r="W22" s="444"/>
      <c r="X22" s="109" t="s">
        <v>109</v>
      </c>
      <c r="Y22" s="109" t="s">
        <v>489</v>
      </c>
      <c r="Z22" s="109" t="s">
        <v>108</v>
      </c>
      <c r="AA22" s="109" t="s">
        <v>107</v>
      </c>
    </row>
    <row r="23" spans="1:27" ht="60" customHeight="1" x14ac:dyDescent="0.25">
      <c r="A23" s="440"/>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29" customFormat="1" x14ac:dyDescent="0.25">
      <c r="A25" s="335">
        <v>1</v>
      </c>
      <c r="B25" s="377" t="s">
        <v>609</v>
      </c>
      <c r="C25" s="377" t="s">
        <v>609</v>
      </c>
      <c r="D25" s="377" t="s">
        <v>610</v>
      </c>
      <c r="E25" s="377" t="s">
        <v>610</v>
      </c>
      <c r="F25" s="377">
        <v>0.4</v>
      </c>
      <c r="G25" s="377">
        <v>0.4</v>
      </c>
      <c r="H25" s="377">
        <v>0.4</v>
      </c>
      <c r="I25" s="377">
        <v>0.4</v>
      </c>
      <c r="J25" s="335" t="s">
        <v>576</v>
      </c>
      <c r="K25" s="335">
        <v>1</v>
      </c>
      <c r="L25" s="377">
        <v>1</v>
      </c>
      <c r="M25" s="335">
        <v>35</v>
      </c>
      <c r="N25" s="377">
        <v>35</v>
      </c>
      <c r="O25" s="335" t="s">
        <v>580</v>
      </c>
      <c r="P25" s="335" t="s">
        <v>580</v>
      </c>
      <c r="Q25" s="335">
        <v>1.4999999999999999E-2</v>
      </c>
      <c r="R25" s="377">
        <v>0.02</v>
      </c>
      <c r="S25" s="335" t="s">
        <v>373</v>
      </c>
      <c r="T25" s="335" t="s">
        <v>373</v>
      </c>
      <c r="U25" s="335" t="s">
        <v>373</v>
      </c>
      <c r="V25" s="335" t="s">
        <v>590</v>
      </c>
      <c r="W25" s="335" t="s">
        <v>590</v>
      </c>
      <c r="X25" s="335" t="s">
        <v>373</v>
      </c>
      <c r="Y25" s="335" t="s">
        <v>373</v>
      </c>
      <c r="Z25" s="335" t="s">
        <v>373</v>
      </c>
      <c r="AA25" s="335" t="s">
        <v>373</v>
      </c>
    </row>
    <row r="26" spans="1:27" x14ac:dyDescent="0.25">
      <c r="Q26" s="49">
        <f>SUM(Q25:Q25)</f>
        <v>1.4999999999999999E-2</v>
      </c>
      <c r="R26" s="49">
        <f>SUM(R25:R25)</f>
        <v>0.02</v>
      </c>
      <c r="S26" s="49">
        <f>R26-Q26</f>
        <v>5.000000000000001E-3</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3" t="str">
        <f>'1. паспорт местоположение'!A5:C5</f>
        <v>Год раскрытия информации: 2023 год</v>
      </c>
      <c r="B5" s="403"/>
      <c r="C5" s="403"/>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411" t="s">
        <v>7</v>
      </c>
      <c r="B7" s="411"/>
      <c r="C7" s="411"/>
      <c r="D7" s="13"/>
      <c r="E7" s="13"/>
      <c r="F7" s="13"/>
      <c r="G7" s="13"/>
      <c r="H7" s="13"/>
      <c r="I7" s="13"/>
      <c r="J7" s="13"/>
      <c r="K7" s="13"/>
      <c r="L7" s="13"/>
      <c r="M7" s="13"/>
      <c r="N7" s="13"/>
      <c r="O7" s="13"/>
      <c r="P7" s="13"/>
      <c r="Q7" s="13"/>
      <c r="R7" s="13"/>
      <c r="S7" s="13"/>
      <c r="T7" s="13"/>
      <c r="U7" s="13"/>
    </row>
    <row r="8" spans="1:29" s="12" customFormat="1" ht="18.75" x14ac:dyDescent="0.2">
      <c r="A8" s="411"/>
      <c r="B8" s="411"/>
      <c r="C8" s="411"/>
      <c r="D8" s="14"/>
      <c r="E8" s="14"/>
      <c r="F8" s="14"/>
      <c r="G8" s="14"/>
      <c r="H8" s="13"/>
      <c r="I8" s="13"/>
      <c r="J8" s="13"/>
      <c r="K8" s="13"/>
      <c r="L8" s="13"/>
      <c r="M8" s="13"/>
      <c r="N8" s="13"/>
      <c r="O8" s="13"/>
      <c r="P8" s="13"/>
      <c r="Q8" s="13"/>
      <c r="R8" s="13"/>
      <c r="S8" s="13"/>
      <c r="T8" s="13"/>
      <c r="U8" s="13"/>
    </row>
    <row r="9" spans="1:29" s="12" customFormat="1" ht="18.75" x14ac:dyDescent="0.2">
      <c r="A9" s="412" t="str">
        <f>'1. паспорт местоположение'!A9:C9</f>
        <v>Акционерное общество "Россети Янтарь"</v>
      </c>
      <c r="B9" s="412"/>
      <c r="C9" s="412"/>
      <c r="D9" s="8"/>
      <c r="E9" s="8"/>
      <c r="F9" s="8"/>
      <c r="G9" s="8"/>
      <c r="H9" s="13"/>
      <c r="I9" s="13"/>
      <c r="J9" s="13"/>
      <c r="K9" s="13"/>
      <c r="L9" s="13"/>
      <c r="M9" s="13"/>
      <c r="N9" s="13"/>
      <c r="O9" s="13"/>
      <c r="P9" s="13"/>
      <c r="Q9" s="13"/>
      <c r="R9" s="13"/>
      <c r="S9" s="13"/>
      <c r="T9" s="13"/>
      <c r="U9" s="13"/>
    </row>
    <row r="10" spans="1:29" s="12" customFormat="1" ht="18.75" x14ac:dyDescent="0.2">
      <c r="A10" s="416" t="s">
        <v>6</v>
      </c>
      <c r="B10" s="416"/>
      <c r="C10" s="416"/>
      <c r="D10" s="6"/>
      <c r="E10" s="6"/>
      <c r="F10" s="6"/>
      <c r="G10" s="6"/>
      <c r="H10" s="13"/>
      <c r="I10" s="13"/>
      <c r="J10" s="13"/>
      <c r="K10" s="13"/>
      <c r="L10" s="13"/>
      <c r="M10" s="13"/>
      <c r="N10" s="13"/>
      <c r="O10" s="13"/>
      <c r="P10" s="13"/>
      <c r="Q10" s="13"/>
      <c r="R10" s="13"/>
      <c r="S10" s="13"/>
      <c r="T10" s="13"/>
      <c r="U10" s="13"/>
    </row>
    <row r="11" spans="1:29" s="12" customFormat="1" ht="18.75" x14ac:dyDescent="0.2">
      <c r="A11" s="411"/>
      <c r="B11" s="411"/>
      <c r="C11" s="411"/>
      <c r="D11" s="14"/>
      <c r="E11" s="14"/>
      <c r="F11" s="14"/>
      <c r="G11" s="14"/>
      <c r="H11" s="13"/>
      <c r="I11" s="13"/>
      <c r="J11" s="13"/>
      <c r="K11" s="13"/>
      <c r="L11" s="13"/>
      <c r="M11" s="13"/>
      <c r="N11" s="13"/>
      <c r="O11" s="13"/>
      <c r="P11" s="13"/>
      <c r="Q11" s="13"/>
      <c r="R11" s="13"/>
      <c r="S11" s="13"/>
      <c r="T11" s="13"/>
      <c r="U11" s="13"/>
    </row>
    <row r="12" spans="1:29" s="12" customFormat="1" ht="18.75" x14ac:dyDescent="0.2">
      <c r="A12" s="412" t="str">
        <f>'1. паспорт местоположение'!A12:C12</f>
        <v>M_23-0681</v>
      </c>
      <c r="B12" s="412"/>
      <c r="C12" s="412"/>
      <c r="D12" s="8"/>
      <c r="E12" s="8"/>
      <c r="F12" s="8"/>
      <c r="G12" s="8"/>
      <c r="H12" s="13"/>
      <c r="I12" s="13"/>
      <c r="J12" s="13"/>
      <c r="K12" s="13"/>
      <c r="L12" s="13"/>
      <c r="M12" s="13"/>
      <c r="N12" s="13"/>
      <c r="O12" s="13"/>
      <c r="P12" s="13"/>
      <c r="Q12" s="13"/>
      <c r="R12" s="13"/>
      <c r="S12" s="13"/>
      <c r="T12" s="13"/>
      <c r="U12" s="13"/>
    </row>
    <row r="13" spans="1:29" s="12" customFormat="1" ht="18.75" x14ac:dyDescent="0.2">
      <c r="A13" s="416" t="s">
        <v>5</v>
      </c>
      <c r="B13" s="416"/>
      <c r="C13" s="41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7"/>
      <c r="B14" s="417"/>
      <c r="C14" s="417"/>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45" t="str">
        <f>'1. паспорт местоположение'!A15</f>
        <v>Переустройство (вынос)  ВЛ 0, 4 кВ (Л-ул.Бассейная) от ТП-624 (инв. №542892501) в г. Калининграде</v>
      </c>
      <c r="B15" s="445"/>
      <c r="C15" s="445"/>
      <c r="D15" s="8"/>
      <c r="E15" s="8"/>
      <c r="F15" s="8"/>
      <c r="G15" s="8"/>
      <c r="H15" s="8"/>
      <c r="I15" s="8"/>
      <c r="J15" s="8"/>
      <c r="K15" s="8"/>
      <c r="L15" s="8"/>
      <c r="M15" s="8"/>
      <c r="N15" s="8"/>
      <c r="O15" s="8"/>
      <c r="P15" s="8"/>
      <c r="Q15" s="8"/>
      <c r="R15" s="8"/>
      <c r="S15" s="8"/>
      <c r="T15" s="8"/>
      <c r="U15" s="8"/>
    </row>
    <row r="16" spans="1:29" s="3" customFormat="1" ht="15" customHeight="1" x14ac:dyDescent="0.2">
      <c r="A16" s="416" t="s">
        <v>4</v>
      </c>
      <c r="B16" s="416"/>
      <c r="C16" s="416"/>
      <c r="D16" s="6"/>
      <c r="E16" s="6"/>
      <c r="F16" s="6"/>
      <c r="G16" s="6"/>
      <c r="H16" s="6"/>
      <c r="I16" s="6"/>
      <c r="J16" s="6"/>
      <c r="K16" s="6"/>
      <c r="L16" s="6"/>
      <c r="M16" s="6"/>
      <c r="N16" s="6"/>
      <c r="O16" s="6"/>
      <c r="P16" s="6"/>
      <c r="Q16" s="6"/>
      <c r="R16" s="6"/>
      <c r="S16" s="6"/>
      <c r="T16" s="6"/>
      <c r="U16" s="6"/>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484</v>
      </c>
      <c r="B18" s="420"/>
      <c r="C18" s="4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1" t="s">
        <v>602</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1"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141.75" x14ac:dyDescent="0.25">
      <c r="A24" s="28" t="s">
        <v>60</v>
      </c>
      <c r="B24" s="30" t="s">
        <v>517</v>
      </c>
      <c r="C24" s="29" t="s">
        <v>611</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6" t="s">
        <v>576</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579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95" t="s">
        <v>612</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576</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600</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3" t="str">
        <f>'1. паспорт местоположение'!A5:C5</f>
        <v>Год раскрытия информации: 2023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53"/>
      <c r="AB6" s="153"/>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53"/>
      <c r="AB7" s="153"/>
    </row>
    <row r="8" spans="1:28" x14ac:dyDescent="0.25">
      <c r="A8" s="412" t="str">
        <f>'1. паспорт местоположение'!A9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54"/>
      <c r="AB8" s="154"/>
    </row>
    <row r="9" spans="1:28" ht="15.75"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155"/>
      <c r="AB9" s="155"/>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53"/>
      <c r="AB10" s="153"/>
    </row>
    <row r="11" spans="1:28" x14ac:dyDescent="0.25">
      <c r="A11" s="412" t="str">
        <f>'1. паспорт местоположение'!A12:C12</f>
        <v>M_23-0681</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54"/>
      <c r="AB11" s="154"/>
    </row>
    <row r="12" spans="1:28" ht="15.75"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155"/>
      <c r="AB12" s="155"/>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1"/>
      <c r="AB13" s="11"/>
    </row>
    <row r="14" spans="1:28" x14ac:dyDescent="0.25">
      <c r="A14" s="412" t="str">
        <f>'1. паспорт местоположение'!A15</f>
        <v>Переустройство (вынос)  ВЛ 0, 4 кВ (Л-ул.Бассейная) от ТП-624 (инв. №542892501) в г. Калининграде</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54"/>
      <c r="AB14" s="154"/>
    </row>
    <row r="15" spans="1:28" ht="15.75"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155"/>
      <c r="AB15" s="155"/>
    </row>
    <row r="16" spans="1:28" x14ac:dyDescent="0.25">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63"/>
      <c r="AB16" s="163"/>
    </row>
    <row r="17" spans="1:2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63"/>
      <c r="AB17" s="163"/>
    </row>
    <row r="18" spans="1:28"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63"/>
      <c r="AB18" s="163"/>
    </row>
    <row r="19" spans="1:2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63"/>
      <c r="AB19" s="163"/>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4"/>
      <c r="AB20" s="164"/>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4"/>
      <c r="AB21" s="164"/>
    </row>
    <row r="22" spans="1:28" x14ac:dyDescent="0.25">
      <c r="A22" s="447" t="s">
        <v>516</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5"/>
      <c r="AB22" s="165"/>
    </row>
    <row r="23" spans="1:28" ht="32.25" customHeight="1" x14ac:dyDescent="0.25">
      <c r="A23" s="449" t="s">
        <v>370</v>
      </c>
      <c r="B23" s="450"/>
      <c r="C23" s="450"/>
      <c r="D23" s="450"/>
      <c r="E23" s="450"/>
      <c r="F23" s="450"/>
      <c r="G23" s="450"/>
      <c r="H23" s="450"/>
      <c r="I23" s="450"/>
      <c r="J23" s="450"/>
      <c r="K23" s="450"/>
      <c r="L23" s="451"/>
      <c r="M23" s="448" t="s">
        <v>371</v>
      </c>
      <c r="N23" s="448"/>
      <c r="O23" s="448"/>
      <c r="P23" s="448"/>
      <c r="Q23" s="448"/>
      <c r="R23" s="448"/>
      <c r="S23" s="448"/>
      <c r="T23" s="448"/>
      <c r="U23" s="448"/>
      <c r="V23" s="448"/>
      <c r="W23" s="448"/>
      <c r="X23" s="448"/>
      <c r="Y23" s="448"/>
      <c r="Z23" s="448"/>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03" t="str">
        <f>'1. паспорт местоположение'!A5:C5</f>
        <v>Год раскрытия информации: 2023 год</v>
      </c>
      <c r="B5" s="403"/>
      <c r="C5" s="403"/>
      <c r="D5" s="403"/>
      <c r="E5" s="403"/>
      <c r="F5" s="403"/>
      <c r="G5" s="403"/>
      <c r="H5" s="403"/>
      <c r="I5" s="403"/>
      <c r="J5" s="403"/>
      <c r="K5" s="403"/>
      <c r="L5" s="403"/>
      <c r="M5" s="403"/>
      <c r="N5" s="403"/>
      <c r="O5" s="403"/>
      <c r="P5" s="162"/>
      <c r="Q5" s="162"/>
      <c r="R5" s="162"/>
      <c r="S5" s="162"/>
      <c r="T5" s="162"/>
      <c r="U5" s="162"/>
      <c r="V5" s="162"/>
      <c r="W5" s="162"/>
      <c r="X5" s="162"/>
      <c r="Y5" s="162"/>
      <c r="Z5" s="162"/>
      <c r="AA5" s="162"/>
    </row>
    <row r="6" spans="1:27" s="12" customFormat="1" ht="18.75" x14ac:dyDescent="0.3">
      <c r="A6" s="17"/>
      <c r="B6" s="17"/>
      <c r="L6" s="15"/>
    </row>
    <row r="7" spans="1:27" s="12" customFormat="1" ht="18.75" x14ac:dyDescent="0.2">
      <c r="A7" s="411" t="s">
        <v>7</v>
      </c>
      <c r="B7" s="411"/>
      <c r="C7" s="411"/>
      <c r="D7" s="411"/>
      <c r="E7" s="411"/>
      <c r="F7" s="411"/>
      <c r="G7" s="411"/>
      <c r="H7" s="411"/>
      <c r="I7" s="411"/>
      <c r="J7" s="411"/>
      <c r="K7" s="411"/>
      <c r="L7" s="411"/>
      <c r="M7" s="411"/>
      <c r="N7" s="411"/>
      <c r="O7" s="411"/>
      <c r="P7" s="13"/>
      <c r="Q7" s="13"/>
      <c r="R7" s="13"/>
      <c r="S7" s="13"/>
      <c r="T7" s="13"/>
      <c r="U7" s="13"/>
      <c r="V7" s="13"/>
      <c r="W7" s="13"/>
      <c r="X7" s="13"/>
      <c r="Y7" s="13"/>
    </row>
    <row r="8" spans="1:27" s="12" customFormat="1" ht="18.75" x14ac:dyDescent="0.2">
      <c r="A8" s="411"/>
      <c r="B8" s="411"/>
      <c r="C8" s="411"/>
      <c r="D8" s="411"/>
      <c r="E8" s="411"/>
      <c r="F8" s="411"/>
      <c r="G8" s="411"/>
      <c r="H8" s="411"/>
      <c r="I8" s="411"/>
      <c r="J8" s="411"/>
      <c r="K8" s="411"/>
      <c r="L8" s="411"/>
      <c r="M8" s="411"/>
      <c r="N8" s="411"/>
      <c r="O8" s="411"/>
      <c r="P8" s="13"/>
      <c r="Q8" s="13"/>
      <c r="R8" s="13"/>
      <c r="S8" s="13"/>
      <c r="T8" s="13"/>
      <c r="U8" s="13"/>
      <c r="V8" s="13"/>
      <c r="W8" s="13"/>
      <c r="X8" s="13"/>
      <c r="Y8" s="13"/>
    </row>
    <row r="9" spans="1:27" s="12" customFormat="1" ht="18.75" x14ac:dyDescent="0.2">
      <c r="A9" s="412" t="str">
        <f>'1. паспорт местоположение'!A9:C9</f>
        <v>Акционерное общество "Россети Янтарь"</v>
      </c>
      <c r="B9" s="412"/>
      <c r="C9" s="412"/>
      <c r="D9" s="412"/>
      <c r="E9" s="412"/>
      <c r="F9" s="412"/>
      <c r="G9" s="412"/>
      <c r="H9" s="412"/>
      <c r="I9" s="412"/>
      <c r="J9" s="412"/>
      <c r="K9" s="412"/>
      <c r="L9" s="412"/>
      <c r="M9" s="412"/>
      <c r="N9" s="412"/>
      <c r="O9" s="412"/>
      <c r="P9" s="13"/>
      <c r="Q9" s="13"/>
      <c r="R9" s="13"/>
      <c r="S9" s="13"/>
      <c r="T9" s="13"/>
      <c r="U9" s="13"/>
      <c r="V9" s="13"/>
      <c r="W9" s="13"/>
      <c r="X9" s="13"/>
      <c r="Y9" s="13"/>
    </row>
    <row r="10" spans="1:27" s="12" customFormat="1" ht="18.75" x14ac:dyDescent="0.2">
      <c r="A10" s="416" t="s">
        <v>6</v>
      </c>
      <c r="B10" s="416"/>
      <c r="C10" s="416"/>
      <c r="D10" s="416"/>
      <c r="E10" s="416"/>
      <c r="F10" s="416"/>
      <c r="G10" s="416"/>
      <c r="H10" s="416"/>
      <c r="I10" s="416"/>
      <c r="J10" s="416"/>
      <c r="K10" s="416"/>
      <c r="L10" s="416"/>
      <c r="M10" s="416"/>
      <c r="N10" s="416"/>
      <c r="O10" s="416"/>
      <c r="P10" s="13"/>
      <c r="Q10" s="13"/>
      <c r="R10" s="13"/>
      <c r="S10" s="13"/>
      <c r="T10" s="13"/>
      <c r="U10" s="13"/>
      <c r="V10" s="13"/>
      <c r="W10" s="13"/>
      <c r="X10" s="13"/>
      <c r="Y10" s="13"/>
    </row>
    <row r="11" spans="1:27" s="12" customFormat="1" ht="18.75" x14ac:dyDescent="0.2">
      <c r="A11" s="411"/>
      <c r="B11" s="411"/>
      <c r="C11" s="411"/>
      <c r="D11" s="411"/>
      <c r="E11" s="411"/>
      <c r="F11" s="411"/>
      <c r="G11" s="411"/>
      <c r="H11" s="411"/>
      <c r="I11" s="411"/>
      <c r="J11" s="411"/>
      <c r="K11" s="411"/>
      <c r="L11" s="411"/>
      <c r="M11" s="411"/>
      <c r="N11" s="411"/>
      <c r="O11" s="411"/>
      <c r="P11" s="13"/>
      <c r="Q11" s="13"/>
      <c r="R11" s="13"/>
      <c r="S11" s="13"/>
      <c r="T11" s="13"/>
      <c r="U11" s="13"/>
      <c r="V11" s="13"/>
      <c r="W11" s="13"/>
      <c r="X11" s="13"/>
      <c r="Y11" s="13"/>
    </row>
    <row r="12" spans="1:27" s="12" customFormat="1" ht="18.75" x14ac:dyDescent="0.2">
      <c r="A12" s="412" t="str">
        <f>'1. паспорт местоположение'!A12:C12</f>
        <v>M_23-0681</v>
      </c>
      <c r="B12" s="412"/>
      <c r="C12" s="412"/>
      <c r="D12" s="412"/>
      <c r="E12" s="412"/>
      <c r="F12" s="412"/>
      <c r="G12" s="412"/>
      <c r="H12" s="412"/>
      <c r="I12" s="412"/>
      <c r="J12" s="412"/>
      <c r="K12" s="412"/>
      <c r="L12" s="412"/>
      <c r="M12" s="412"/>
      <c r="N12" s="412"/>
      <c r="O12" s="412"/>
      <c r="P12" s="13"/>
      <c r="Q12" s="13"/>
      <c r="R12" s="13"/>
      <c r="S12" s="13"/>
      <c r="T12" s="13"/>
      <c r="U12" s="13"/>
      <c r="V12" s="13"/>
      <c r="W12" s="13"/>
      <c r="X12" s="13"/>
      <c r="Y12" s="13"/>
    </row>
    <row r="13" spans="1:27" s="12" customFormat="1" ht="18.75" x14ac:dyDescent="0.2">
      <c r="A13" s="416" t="s">
        <v>5</v>
      </c>
      <c r="B13" s="416"/>
      <c r="C13" s="416"/>
      <c r="D13" s="416"/>
      <c r="E13" s="416"/>
      <c r="F13" s="416"/>
      <c r="G13" s="416"/>
      <c r="H13" s="416"/>
      <c r="I13" s="416"/>
      <c r="J13" s="416"/>
      <c r="K13" s="416"/>
      <c r="L13" s="416"/>
      <c r="M13" s="416"/>
      <c r="N13" s="416"/>
      <c r="O13" s="416"/>
      <c r="P13" s="13"/>
      <c r="Q13" s="13"/>
      <c r="R13" s="13"/>
      <c r="S13" s="13"/>
      <c r="T13" s="13"/>
      <c r="U13" s="13"/>
      <c r="V13" s="13"/>
      <c r="W13" s="13"/>
      <c r="X13" s="13"/>
      <c r="Y13" s="13"/>
    </row>
    <row r="14" spans="1:27" s="9" customFormat="1" ht="15.75" customHeight="1" x14ac:dyDescent="0.2">
      <c r="A14" s="417"/>
      <c r="B14" s="417"/>
      <c r="C14" s="417"/>
      <c r="D14" s="417"/>
      <c r="E14" s="417"/>
      <c r="F14" s="417"/>
      <c r="G14" s="417"/>
      <c r="H14" s="417"/>
      <c r="I14" s="417"/>
      <c r="J14" s="417"/>
      <c r="K14" s="417"/>
      <c r="L14" s="417"/>
      <c r="M14" s="417"/>
      <c r="N14" s="417"/>
      <c r="O14" s="417"/>
      <c r="P14" s="10"/>
      <c r="Q14" s="10"/>
      <c r="R14" s="10"/>
      <c r="S14" s="10"/>
      <c r="T14" s="10"/>
      <c r="U14" s="10"/>
      <c r="V14" s="10"/>
      <c r="W14" s="10"/>
      <c r="X14" s="10"/>
      <c r="Y14" s="10"/>
    </row>
    <row r="15" spans="1:27" s="3" customFormat="1" ht="12" x14ac:dyDescent="0.2">
      <c r="A15" s="412" t="str">
        <f>'1. паспорт местоположение'!A15</f>
        <v>Переустройство (вынос)  ВЛ 0, 4 кВ (Л-ул.Бассейная) от ТП-624 (инв. №542892501) в г. Калининграде</v>
      </c>
      <c r="B15" s="412"/>
      <c r="C15" s="412"/>
      <c r="D15" s="412"/>
      <c r="E15" s="412"/>
      <c r="F15" s="412"/>
      <c r="G15" s="412"/>
      <c r="H15" s="412"/>
      <c r="I15" s="412"/>
      <c r="J15" s="412"/>
      <c r="K15" s="412"/>
      <c r="L15" s="412"/>
      <c r="M15" s="412"/>
      <c r="N15" s="412"/>
      <c r="O15" s="412"/>
      <c r="P15" s="8"/>
      <c r="Q15" s="8"/>
      <c r="R15" s="8"/>
      <c r="S15" s="8"/>
      <c r="T15" s="8"/>
      <c r="U15" s="8"/>
      <c r="V15" s="8"/>
      <c r="W15" s="8"/>
      <c r="X15" s="8"/>
      <c r="Y15" s="8"/>
    </row>
    <row r="16" spans="1:27" s="3" customFormat="1" ht="15" customHeight="1" x14ac:dyDescent="0.2">
      <c r="A16" s="416" t="s">
        <v>4</v>
      </c>
      <c r="B16" s="416"/>
      <c r="C16" s="416"/>
      <c r="D16" s="416"/>
      <c r="E16" s="416"/>
      <c r="F16" s="416"/>
      <c r="G16" s="416"/>
      <c r="H16" s="416"/>
      <c r="I16" s="416"/>
      <c r="J16" s="416"/>
      <c r="K16" s="416"/>
      <c r="L16" s="416"/>
      <c r="M16" s="416"/>
      <c r="N16" s="416"/>
      <c r="O16" s="416"/>
      <c r="P16" s="6"/>
      <c r="Q16" s="6"/>
      <c r="R16" s="6"/>
      <c r="S16" s="6"/>
      <c r="T16" s="6"/>
      <c r="U16" s="6"/>
      <c r="V16" s="6"/>
      <c r="W16" s="6"/>
      <c r="X16" s="6"/>
      <c r="Y16" s="6"/>
    </row>
    <row r="17" spans="1:25" s="3" customFormat="1" ht="15" customHeight="1" x14ac:dyDescent="0.2">
      <c r="A17" s="419"/>
      <c r="B17" s="419"/>
      <c r="C17" s="419"/>
      <c r="D17" s="419"/>
      <c r="E17" s="419"/>
      <c r="F17" s="419"/>
      <c r="G17" s="419"/>
      <c r="H17" s="419"/>
      <c r="I17" s="419"/>
      <c r="J17" s="419"/>
      <c r="K17" s="419"/>
      <c r="L17" s="419"/>
      <c r="M17" s="419"/>
      <c r="N17" s="419"/>
      <c r="O17" s="419"/>
      <c r="P17" s="4"/>
      <c r="Q17" s="4"/>
      <c r="R17" s="4"/>
      <c r="S17" s="4"/>
      <c r="T17" s="4"/>
      <c r="U17" s="4"/>
      <c r="V17" s="4"/>
    </row>
    <row r="18" spans="1:25" s="3" customFormat="1" ht="91.5" customHeight="1" x14ac:dyDescent="0.2">
      <c r="A18" s="456" t="s">
        <v>493</v>
      </c>
      <c r="B18" s="456"/>
      <c r="C18" s="456"/>
      <c r="D18" s="456"/>
      <c r="E18" s="456"/>
      <c r="F18" s="456"/>
      <c r="G18" s="456"/>
      <c r="H18" s="456"/>
      <c r="I18" s="456"/>
      <c r="J18" s="456"/>
      <c r="K18" s="456"/>
      <c r="L18" s="456"/>
      <c r="M18" s="456"/>
      <c r="N18" s="456"/>
      <c r="O18" s="456"/>
      <c r="P18" s="7"/>
      <c r="Q18" s="7"/>
      <c r="R18" s="7"/>
      <c r="S18" s="7"/>
      <c r="T18" s="7"/>
      <c r="U18" s="7"/>
      <c r="V18" s="7"/>
      <c r="W18" s="7"/>
      <c r="X18" s="7"/>
      <c r="Y18" s="7"/>
    </row>
    <row r="19" spans="1:25" s="3" customFormat="1" ht="78" customHeight="1" x14ac:dyDescent="0.2">
      <c r="A19" s="410" t="s">
        <v>3</v>
      </c>
      <c r="B19" s="410" t="s">
        <v>82</v>
      </c>
      <c r="C19" s="410" t="s">
        <v>81</v>
      </c>
      <c r="D19" s="410" t="s">
        <v>73</v>
      </c>
      <c r="E19" s="453" t="s">
        <v>80</v>
      </c>
      <c r="F19" s="454"/>
      <c r="G19" s="454"/>
      <c r="H19" s="454"/>
      <c r="I19" s="455"/>
      <c r="J19" s="410" t="s">
        <v>79</v>
      </c>
      <c r="K19" s="410"/>
      <c r="L19" s="410"/>
      <c r="M19" s="410"/>
      <c r="N19" s="410"/>
      <c r="O19" s="410"/>
      <c r="P19" s="4"/>
      <c r="Q19" s="4"/>
      <c r="R19" s="4"/>
      <c r="S19" s="4"/>
      <c r="T19" s="4"/>
      <c r="U19" s="4"/>
      <c r="V19" s="4"/>
    </row>
    <row r="20" spans="1:25" s="3" customFormat="1" ht="51" customHeight="1" x14ac:dyDescent="0.2">
      <c r="A20" s="410"/>
      <c r="B20" s="410"/>
      <c r="C20" s="410"/>
      <c r="D20" s="410"/>
      <c r="E20" s="41" t="s">
        <v>78</v>
      </c>
      <c r="F20" s="41" t="s">
        <v>77</v>
      </c>
      <c r="G20" s="41" t="s">
        <v>76</v>
      </c>
      <c r="H20" s="41" t="s">
        <v>75</v>
      </c>
      <c r="I20" s="41" t="s">
        <v>74</v>
      </c>
      <c r="J20" s="41">
        <v>2020</v>
      </c>
      <c r="K20" s="383">
        <v>2021</v>
      </c>
      <c r="L20" s="383">
        <v>2022</v>
      </c>
      <c r="M20" s="383">
        <v>2023</v>
      </c>
      <c r="N20" s="383">
        <v>2024</v>
      </c>
      <c r="O20" s="383">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605</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0"/>
      <c r="F2" s="17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75" x14ac:dyDescent="0.3">
      <c r="A3" s="17"/>
      <c r="B3" s="12"/>
      <c r="C3" s="12"/>
      <c r="D3" s="12"/>
      <c r="E3" s="170"/>
      <c r="F3" s="17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
      <c r="A5" s="472" t="str">
        <f>'1. паспорт местоположение'!A5:C5</f>
        <v>Год раскрытия информации: 2023 год</v>
      </c>
      <c r="B5" s="472"/>
      <c r="C5" s="472"/>
      <c r="D5" s="472"/>
      <c r="E5" s="472"/>
      <c r="F5" s="472"/>
      <c r="G5" s="472"/>
      <c r="H5" s="472"/>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8.75" x14ac:dyDescent="0.2">
      <c r="A7" s="411" t="s">
        <v>7</v>
      </c>
      <c r="B7" s="411"/>
      <c r="C7" s="411"/>
      <c r="D7" s="411"/>
      <c r="E7" s="411"/>
      <c r="F7" s="411"/>
      <c r="G7" s="411"/>
      <c r="H7" s="41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1"/>
      <c r="B8" s="381"/>
      <c r="C8" s="381"/>
      <c r="D8" s="381"/>
      <c r="E8" s="381"/>
      <c r="F8" s="381"/>
      <c r="G8" s="381"/>
      <c r="H8" s="381"/>
      <c r="I8" s="381"/>
      <c r="J8" s="381"/>
      <c r="K8" s="381"/>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2"/>
      <c r="AR8" s="172"/>
    </row>
    <row r="9" spans="1:44" ht="18.75" x14ac:dyDescent="0.2">
      <c r="A9" s="436" t="str">
        <f>'1. паспорт местоположение'!A9:C9</f>
        <v>Акционерное общество "Россети Янтарь"</v>
      </c>
      <c r="B9" s="436"/>
      <c r="C9" s="436"/>
      <c r="D9" s="436"/>
      <c r="E9" s="436"/>
      <c r="F9" s="436"/>
      <c r="G9" s="436"/>
      <c r="H9" s="43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16" t="s">
        <v>6</v>
      </c>
      <c r="B10" s="416"/>
      <c r="C10" s="416"/>
      <c r="D10" s="416"/>
      <c r="E10" s="416"/>
      <c r="F10" s="416"/>
      <c r="G10" s="416"/>
      <c r="H10" s="41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1"/>
      <c r="B11" s="381"/>
      <c r="C11" s="381"/>
      <c r="D11" s="381"/>
      <c r="E11" s="381"/>
      <c r="F11" s="381"/>
      <c r="G11" s="381"/>
      <c r="H11" s="381"/>
      <c r="I11" s="381"/>
      <c r="J11" s="381"/>
      <c r="K11" s="381"/>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2"/>
      <c r="AR11" s="172"/>
    </row>
    <row r="12" spans="1:44" ht="18.75" x14ac:dyDescent="0.2">
      <c r="A12" s="436" t="str">
        <f>'1. паспорт местоположение'!A12:C12</f>
        <v>M_23-0681</v>
      </c>
      <c r="B12" s="436"/>
      <c r="C12" s="436"/>
      <c r="D12" s="436"/>
      <c r="E12" s="436"/>
      <c r="F12" s="436"/>
      <c r="G12" s="436"/>
      <c r="H12" s="43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16" t="s">
        <v>5</v>
      </c>
      <c r="B13" s="416"/>
      <c r="C13" s="416"/>
      <c r="D13" s="416"/>
      <c r="E13" s="416"/>
      <c r="F13" s="416"/>
      <c r="G13" s="416"/>
      <c r="H13" s="41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9"/>
      <c r="AA14" s="9"/>
      <c r="AB14" s="9"/>
      <c r="AC14" s="9"/>
      <c r="AD14" s="9"/>
      <c r="AE14" s="9"/>
      <c r="AF14" s="9"/>
      <c r="AG14" s="9"/>
      <c r="AH14" s="9"/>
      <c r="AI14" s="9"/>
      <c r="AJ14" s="9"/>
      <c r="AK14" s="9"/>
      <c r="AL14" s="9"/>
      <c r="AM14" s="9"/>
      <c r="AN14" s="9"/>
      <c r="AO14" s="9"/>
      <c r="AP14" s="9"/>
      <c r="AQ14" s="178"/>
      <c r="AR14" s="178"/>
    </row>
    <row r="15" spans="1:44" ht="72" customHeight="1" x14ac:dyDescent="0.2">
      <c r="A15" s="473" t="str">
        <f>'1. паспорт местоположение'!A15:C15</f>
        <v>Переустройство (вынос)  ВЛ 0, 4 кВ (Л-ул.Бассейная) от ТП-624 (инв. №542892501) в г. Калининграде</v>
      </c>
      <c r="B15" s="473"/>
      <c r="C15" s="473"/>
      <c r="D15" s="473"/>
      <c r="E15" s="473"/>
      <c r="F15" s="473"/>
      <c r="G15" s="473"/>
      <c r="H15" s="473"/>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16" t="s">
        <v>4</v>
      </c>
      <c r="B16" s="416"/>
      <c r="C16" s="416"/>
      <c r="D16" s="416"/>
      <c r="E16" s="416"/>
      <c r="F16" s="416"/>
      <c r="G16" s="416"/>
      <c r="H16" s="41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0"/>
      <c r="B17" s="380"/>
      <c r="C17" s="380"/>
      <c r="D17" s="380"/>
      <c r="E17" s="380"/>
      <c r="F17" s="380"/>
      <c r="G17" s="380"/>
      <c r="H17" s="380"/>
      <c r="I17" s="380"/>
      <c r="J17" s="380"/>
      <c r="K17" s="380"/>
      <c r="L17" s="380"/>
      <c r="M17" s="380"/>
      <c r="N17" s="380"/>
      <c r="O17" s="380"/>
      <c r="P17" s="380"/>
      <c r="Q17" s="380"/>
      <c r="R17" s="380"/>
      <c r="S17" s="380"/>
      <c r="T17" s="380"/>
      <c r="U17" s="380"/>
      <c r="V17" s="380"/>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36" t="s">
        <v>494</v>
      </c>
      <c r="B18" s="436"/>
      <c r="C18" s="436"/>
      <c r="D18" s="436"/>
      <c r="E18" s="436"/>
      <c r="F18" s="436"/>
      <c r="G18" s="436"/>
      <c r="H18" s="43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52446.930000000008</v>
      </c>
    </row>
    <row r="26" spans="1:44" x14ac:dyDescent="0.2">
      <c r="A26" s="191" t="s">
        <v>342</v>
      </c>
      <c r="B26" s="307">
        <v>0</v>
      </c>
    </row>
    <row r="27" spans="1:44" x14ac:dyDescent="0.2">
      <c r="A27" s="191" t="s">
        <v>340</v>
      </c>
      <c r="B27" s="307">
        <f>$B$123</f>
        <v>35</v>
      </c>
      <c r="D27" s="184" t="s">
        <v>343</v>
      </c>
    </row>
    <row r="28" spans="1:44" ht="16.149999999999999" customHeight="1" thickBot="1" x14ac:dyDescent="0.25">
      <c r="A28" s="192" t="s">
        <v>338</v>
      </c>
      <c r="B28" s="193">
        <v>1</v>
      </c>
      <c r="D28" s="459" t="s">
        <v>341</v>
      </c>
      <c r="E28" s="460"/>
      <c r="F28" s="461"/>
      <c r="G28" s="470" t="str">
        <f>IF(SUM(B89:L89)=0,"не окупается",SUM(B89:L89))</f>
        <v>не окупается</v>
      </c>
      <c r="H28" s="471"/>
    </row>
    <row r="29" spans="1:44" ht="15.6" customHeight="1" x14ac:dyDescent="0.2">
      <c r="A29" s="189" t="s">
        <v>336</v>
      </c>
      <c r="B29" s="190">
        <f>$B$126*$B$127</f>
        <v>1888.0894800000001</v>
      </c>
      <c r="D29" s="459" t="s">
        <v>339</v>
      </c>
      <c r="E29" s="460"/>
      <c r="F29" s="461"/>
      <c r="G29" s="470" t="str">
        <f>IF(SUM(B90:L90)=0,"не окупается",SUM(B90:L90))</f>
        <v>не окупается</v>
      </c>
      <c r="H29" s="471"/>
    </row>
    <row r="30" spans="1:44" ht="27.6" customHeight="1" x14ac:dyDescent="0.2">
      <c r="A30" s="191" t="s">
        <v>533</v>
      </c>
      <c r="B30" s="307">
        <v>1</v>
      </c>
      <c r="D30" s="459" t="s">
        <v>337</v>
      </c>
      <c r="E30" s="460"/>
      <c r="F30" s="461"/>
      <c r="G30" s="462">
        <f>L87</f>
        <v>-9646.8795468530534</v>
      </c>
      <c r="H30" s="463"/>
    </row>
    <row r="31" spans="1:44" x14ac:dyDescent="0.2">
      <c r="A31" s="191" t="s">
        <v>335</v>
      </c>
      <c r="B31" s="307">
        <v>1</v>
      </c>
      <c r="D31" s="464"/>
      <c r="E31" s="465"/>
      <c r="F31" s="466"/>
      <c r="G31" s="464"/>
      <c r="H31" s="466"/>
    </row>
    <row r="32" spans="1:44" x14ac:dyDescent="0.2">
      <c r="A32" s="191" t="s">
        <v>313</v>
      </c>
      <c r="B32" s="307"/>
    </row>
    <row r="33" spans="1:42" x14ac:dyDescent="0.2">
      <c r="A33" s="191" t="s">
        <v>334</v>
      </c>
      <c r="B33" s="307"/>
    </row>
    <row r="34" spans="1:42" x14ac:dyDescent="0.2">
      <c r="A34" s="191" t="s">
        <v>333</v>
      </c>
      <c r="B34" s="307"/>
    </row>
    <row r="35" spans="1:42" x14ac:dyDescent="0.2">
      <c r="A35" s="308"/>
      <c r="B35" s="307"/>
    </row>
    <row r="36" spans="1:42" ht="16.5" thickBot="1" x14ac:dyDescent="0.25">
      <c r="A36" s="192" t="s">
        <v>305</v>
      </c>
      <c r="B36" s="194">
        <v>0.2</v>
      </c>
    </row>
    <row r="37" spans="1:42" x14ac:dyDescent="0.2">
      <c r="A37" s="189" t="s">
        <v>534</v>
      </c>
      <c r="B37" s="190">
        <v>0</v>
      </c>
    </row>
    <row r="38" spans="1:42" x14ac:dyDescent="0.2">
      <c r="A38" s="191" t="s">
        <v>332</v>
      </c>
      <c r="B38" s="307"/>
    </row>
    <row r="39" spans="1:42" ht="16.5" thickBot="1" x14ac:dyDescent="0.25">
      <c r="A39" s="309" t="s">
        <v>331</v>
      </c>
      <c r="B39" s="310"/>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1" t="s">
        <v>325</v>
      </c>
      <c r="B46" s="312">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38">
        <f>H136</f>
        <v>4.2000000000000003E-2</v>
      </c>
      <c r="C48" s="338">
        <f t="shared" ref="C48:R49" si="1">I136</f>
        <v>4.2000000000000003E-2</v>
      </c>
      <c r="D48" s="338">
        <f t="shared" si="1"/>
        <v>4.2000000000000003E-2</v>
      </c>
      <c r="E48" s="338">
        <f t="shared" si="1"/>
        <v>4.2000000000000003E-2</v>
      </c>
      <c r="F48" s="338">
        <f t="shared" si="1"/>
        <v>4.2000000000000003E-2</v>
      </c>
      <c r="G48" s="338">
        <f t="shared" si="1"/>
        <v>4.2000000000000003E-2</v>
      </c>
      <c r="H48" s="338">
        <f t="shared" si="1"/>
        <v>4.2000000000000003E-2</v>
      </c>
      <c r="I48" s="338">
        <f t="shared" si="1"/>
        <v>4.2000000000000003E-2</v>
      </c>
      <c r="J48" s="338">
        <f t="shared" si="1"/>
        <v>4.2000000000000003E-2</v>
      </c>
      <c r="K48" s="338">
        <f t="shared" si="1"/>
        <v>4.2000000000000003E-2</v>
      </c>
      <c r="L48" s="338">
        <f t="shared" si="1"/>
        <v>4.2000000000000003E-2</v>
      </c>
      <c r="M48" s="338">
        <f t="shared" si="1"/>
        <v>4.2000000000000003E-2</v>
      </c>
      <c r="N48" s="338">
        <f t="shared" si="1"/>
        <v>4.2000000000000003E-2</v>
      </c>
      <c r="O48" s="338">
        <f t="shared" si="1"/>
        <v>4.2000000000000003E-2</v>
      </c>
      <c r="P48" s="338">
        <f t="shared" si="1"/>
        <v>4.2000000000000003E-2</v>
      </c>
      <c r="Q48" s="338">
        <f t="shared" si="1"/>
        <v>4.2000000000000003E-2</v>
      </c>
      <c r="R48" s="338">
        <f t="shared" si="1"/>
        <v>4.2000000000000003E-2</v>
      </c>
      <c r="S48" s="338">
        <f t="shared" ref="S48:AH49" si="2">Y136</f>
        <v>4.2000000000000003E-2</v>
      </c>
      <c r="T48" s="338">
        <f t="shared" si="2"/>
        <v>4.2000000000000003E-2</v>
      </c>
      <c r="U48" s="338">
        <f t="shared" si="2"/>
        <v>4.2000000000000003E-2</v>
      </c>
      <c r="V48" s="338">
        <f t="shared" si="2"/>
        <v>4.2000000000000003E-2</v>
      </c>
      <c r="W48" s="338">
        <f t="shared" si="2"/>
        <v>4.2000000000000003E-2</v>
      </c>
      <c r="X48" s="338">
        <f t="shared" si="2"/>
        <v>4.2000000000000003E-2</v>
      </c>
      <c r="Y48" s="338">
        <f t="shared" si="2"/>
        <v>4.2000000000000003E-2</v>
      </c>
      <c r="Z48" s="338">
        <f t="shared" si="2"/>
        <v>4.2000000000000003E-2</v>
      </c>
      <c r="AA48" s="338">
        <f t="shared" si="2"/>
        <v>4.2000000000000003E-2</v>
      </c>
      <c r="AB48" s="338">
        <f t="shared" si="2"/>
        <v>4.2000000000000003E-2</v>
      </c>
      <c r="AC48" s="338">
        <f t="shared" si="2"/>
        <v>4.2000000000000003E-2</v>
      </c>
      <c r="AD48" s="338">
        <f t="shared" si="2"/>
        <v>4.2000000000000003E-2</v>
      </c>
      <c r="AE48" s="338">
        <f t="shared" si="2"/>
        <v>4.2000000000000003E-2</v>
      </c>
      <c r="AF48" s="338">
        <f t="shared" si="2"/>
        <v>4.2000000000000003E-2</v>
      </c>
      <c r="AG48" s="338">
        <f t="shared" si="2"/>
        <v>4.2000000000000003E-2</v>
      </c>
      <c r="AH48" s="338">
        <f t="shared" si="2"/>
        <v>4.2000000000000003E-2</v>
      </c>
      <c r="AI48" s="338">
        <f t="shared" ref="AI48:AP49" si="3">AO136</f>
        <v>4.2000000000000003E-2</v>
      </c>
      <c r="AJ48" s="338">
        <f t="shared" si="3"/>
        <v>4.2000000000000003E-2</v>
      </c>
      <c r="AK48" s="338">
        <f t="shared" si="3"/>
        <v>4.2000000000000003E-2</v>
      </c>
      <c r="AL48" s="338">
        <f t="shared" si="3"/>
        <v>4.2000000000000003E-2</v>
      </c>
      <c r="AM48" s="338">
        <f t="shared" si="3"/>
        <v>4.2000000000000003E-2</v>
      </c>
      <c r="AN48" s="338">
        <f t="shared" si="3"/>
        <v>4.2000000000000003E-2</v>
      </c>
      <c r="AO48" s="338">
        <f t="shared" si="3"/>
        <v>4.2000000000000003E-2</v>
      </c>
      <c r="AP48" s="338">
        <f t="shared" si="3"/>
        <v>4.2000000000000003E-2</v>
      </c>
    </row>
    <row r="49" spans="1:45" s="203" customFormat="1" x14ac:dyDescent="0.2">
      <c r="A49" s="204" t="s">
        <v>322</v>
      </c>
      <c r="B49" s="338">
        <f>H137</f>
        <v>0.2354789208821122</v>
      </c>
      <c r="C49" s="338">
        <f t="shared" si="1"/>
        <v>0.28736903555916093</v>
      </c>
      <c r="D49" s="338">
        <f t="shared" si="1"/>
        <v>0.34143853505264565</v>
      </c>
      <c r="E49" s="338">
        <f t="shared" si="1"/>
        <v>0.39777895352485682</v>
      </c>
      <c r="F49" s="338">
        <f t="shared" si="1"/>
        <v>0.45648566957290093</v>
      </c>
      <c r="G49" s="338">
        <f t="shared" si="1"/>
        <v>0.51765806769496292</v>
      </c>
      <c r="H49" s="338">
        <f t="shared" si="1"/>
        <v>0.58139970653815132</v>
      </c>
      <c r="I49" s="338">
        <f t="shared" si="1"/>
        <v>0.64781849421275384</v>
      </c>
      <c r="J49" s="338">
        <f t="shared" si="1"/>
        <v>0.71702687096968964</v>
      </c>
      <c r="K49" s="338">
        <f t="shared" si="1"/>
        <v>0.78914199955041675</v>
      </c>
      <c r="L49" s="338">
        <f t="shared" si="1"/>
        <v>0.86428596353153431</v>
      </c>
      <c r="M49" s="338">
        <f t="shared" si="1"/>
        <v>0.94258597399985877</v>
      </c>
      <c r="N49" s="338">
        <f t="shared" si="1"/>
        <v>1.0241745849078527</v>
      </c>
      <c r="O49" s="338">
        <f t="shared" si="1"/>
        <v>1.1091899174739828</v>
      </c>
      <c r="P49" s="338">
        <f t="shared" si="1"/>
        <v>1.19777589400789</v>
      </c>
      <c r="Q49" s="338">
        <f t="shared" si="1"/>
        <v>1.2900824815562215</v>
      </c>
      <c r="R49" s="338">
        <f t="shared" si="1"/>
        <v>1.3862659457815827</v>
      </c>
      <c r="S49" s="338">
        <f t="shared" si="2"/>
        <v>1.4864891155044093</v>
      </c>
      <c r="T49" s="338">
        <f t="shared" si="2"/>
        <v>1.5909216583555947</v>
      </c>
      <c r="U49" s="338">
        <f t="shared" si="2"/>
        <v>1.6997403680065299</v>
      </c>
      <c r="V49" s="338">
        <f t="shared" si="2"/>
        <v>1.8131294634628041</v>
      </c>
      <c r="W49" s="338">
        <f t="shared" si="2"/>
        <v>1.9312809009282419</v>
      </c>
      <c r="X49" s="338">
        <f t="shared" si="2"/>
        <v>2.0543946987672284</v>
      </c>
      <c r="Y49" s="338">
        <f t="shared" si="2"/>
        <v>2.1826792761154521</v>
      </c>
      <c r="Z49" s="338">
        <f t="shared" si="2"/>
        <v>2.3163518057123014</v>
      </c>
      <c r="AA49" s="338">
        <f t="shared" si="2"/>
        <v>2.4556385815522184</v>
      </c>
      <c r="AB49" s="338">
        <f t="shared" si="2"/>
        <v>2.6007754019774119</v>
      </c>
      <c r="AC49" s="338">
        <f t="shared" si="2"/>
        <v>2.7520079688604633</v>
      </c>
      <c r="AD49" s="338">
        <f t="shared" si="2"/>
        <v>2.909592303552603</v>
      </c>
      <c r="AE49" s="338">
        <f t="shared" si="2"/>
        <v>3.0737951803018122</v>
      </c>
      <c r="AF49" s="338">
        <f t="shared" si="2"/>
        <v>3.2448945778744882</v>
      </c>
      <c r="AG49" s="338">
        <f t="shared" si="2"/>
        <v>3.4231801501452166</v>
      </c>
      <c r="AH49" s="338">
        <f t="shared" si="2"/>
        <v>3.6089537164513157</v>
      </c>
      <c r="AI49" s="338">
        <f t="shared" si="3"/>
        <v>3.8025297725422709</v>
      </c>
      <c r="AJ49" s="338">
        <f t="shared" si="3"/>
        <v>4.0042360229890468</v>
      </c>
      <c r="AK49" s="338">
        <f t="shared" si="3"/>
        <v>4.2144139359545871</v>
      </c>
      <c r="AL49" s="338">
        <f t="shared" si="3"/>
        <v>4.4334193212646804</v>
      </c>
      <c r="AM49" s="338">
        <f t="shared" si="3"/>
        <v>4.6616229327577976</v>
      </c>
      <c r="AN49" s="338">
        <f t="shared" si="3"/>
        <v>4.8994110959336252</v>
      </c>
      <c r="AO49" s="338">
        <f t="shared" si="3"/>
        <v>5.147186361962838</v>
      </c>
      <c r="AP49" s="338">
        <f t="shared" si="3"/>
        <v>5.4053681891652774</v>
      </c>
    </row>
    <row r="50" spans="1:45" s="203" customFormat="1" ht="16.5" thickBot="1" x14ac:dyDescent="0.25">
      <c r="A50" s="205" t="s">
        <v>536</v>
      </c>
      <c r="B50" s="206">
        <f>IF($B$124="да",($B$126-0.05),0)</f>
        <v>62936.266000000003</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39">
        <v>0</v>
      </c>
      <c r="C53" s="339">
        <f t="shared" ref="C53:AP53" si="6">B53+B54-B55</f>
        <v>0</v>
      </c>
      <c r="D53" s="339">
        <f t="shared" si="6"/>
        <v>0</v>
      </c>
      <c r="E53" s="339">
        <f t="shared" si="6"/>
        <v>0</v>
      </c>
      <c r="F53" s="339">
        <f t="shared" si="6"/>
        <v>0</v>
      </c>
      <c r="G53" s="339">
        <f t="shared" si="6"/>
        <v>0</v>
      </c>
      <c r="H53" s="339">
        <f t="shared" si="6"/>
        <v>0</v>
      </c>
      <c r="I53" s="339">
        <f t="shared" si="6"/>
        <v>0</v>
      </c>
      <c r="J53" s="339">
        <f t="shared" si="6"/>
        <v>0</v>
      </c>
      <c r="K53" s="339">
        <f t="shared" si="6"/>
        <v>0</v>
      </c>
      <c r="L53" s="339">
        <f t="shared" si="6"/>
        <v>0</v>
      </c>
      <c r="M53" s="339">
        <f t="shared" si="6"/>
        <v>0</v>
      </c>
      <c r="N53" s="339">
        <f t="shared" si="6"/>
        <v>0</v>
      </c>
      <c r="O53" s="339">
        <f t="shared" si="6"/>
        <v>0</v>
      </c>
      <c r="P53" s="339">
        <f t="shared" si="6"/>
        <v>0</v>
      </c>
      <c r="Q53" s="339">
        <f t="shared" si="6"/>
        <v>0</v>
      </c>
      <c r="R53" s="339">
        <f t="shared" si="6"/>
        <v>0</v>
      </c>
      <c r="S53" s="339">
        <f t="shared" si="6"/>
        <v>0</v>
      </c>
      <c r="T53" s="339">
        <f t="shared" si="6"/>
        <v>0</v>
      </c>
      <c r="U53" s="339">
        <f t="shared" si="6"/>
        <v>0</v>
      </c>
      <c r="V53" s="339">
        <f t="shared" si="6"/>
        <v>0</v>
      </c>
      <c r="W53" s="339">
        <f t="shared" si="6"/>
        <v>0</v>
      </c>
      <c r="X53" s="339">
        <f t="shared" si="6"/>
        <v>0</v>
      </c>
      <c r="Y53" s="339">
        <f t="shared" si="6"/>
        <v>0</v>
      </c>
      <c r="Z53" s="339">
        <f t="shared" si="6"/>
        <v>0</v>
      </c>
      <c r="AA53" s="339">
        <f t="shared" si="6"/>
        <v>0</v>
      </c>
      <c r="AB53" s="339">
        <f t="shared" si="6"/>
        <v>0</v>
      </c>
      <c r="AC53" s="339">
        <f t="shared" si="6"/>
        <v>0</v>
      </c>
      <c r="AD53" s="339">
        <f t="shared" si="6"/>
        <v>0</v>
      </c>
      <c r="AE53" s="339">
        <f t="shared" si="6"/>
        <v>0</v>
      </c>
      <c r="AF53" s="339">
        <f t="shared" si="6"/>
        <v>0</v>
      </c>
      <c r="AG53" s="339">
        <f t="shared" si="6"/>
        <v>0</v>
      </c>
      <c r="AH53" s="339">
        <f t="shared" si="6"/>
        <v>0</v>
      </c>
      <c r="AI53" s="339">
        <f t="shared" si="6"/>
        <v>0</v>
      </c>
      <c r="AJ53" s="339">
        <f t="shared" si="6"/>
        <v>0</v>
      </c>
      <c r="AK53" s="339">
        <f t="shared" si="6"/>
        <v>0</v>
      </c>
      <c r="AL53" s="339">
        <f t="shared" si="6"/>
        <v>0</v>
      </c>
      <c r="AM53" s="339">
        <f t="shared" si="6"/>
        <v>0</v>
      </c>
      <c r="AN53" s="339">
        <f t="shared" si="6"/>
        <v>0</v>
      </c>
      <c r="AO53" s="339">
        <f t="shared" si="6"/>
        <v>0</v>
      </c>
      <c r="AP53" s="339">
        <f t="shared" si="6"/>
        <v>0</v>
      </c>
    </row>
    <row r="54" spans="1:45" x14ac:dyDescent="0.2">
      <c r="A54" s="209" t="s">
        <v>319</v>
      </c>
      <c r="B54" s="339">
        <f>B25*B28*B43*1.18</f>
        <v>0</v>
      </c>
      <c r="C54" s="339">
        <v>0</v>
      </c>
      <c r="D54" s="339">
        <v>0</v>
      </c>
      <c r="E54" s="339">
        <v>0</v>
      </c>
      <c r="F54" s="339">
        <v>0</v>
      </c>
      <c r="G54" s="339">
        <v>0</v>
      </c>
      <c r="H54" s="339">
        <v>0</v>
      </c>
      <c r="I54" s="339">
        <v>0</v>
      </c>
      <c r="J54" s="339">
        <v>0</v>
      </c>
      <c r="K54" s="339">
        <v>0</v>
      </c>
      <c r="L54" s="339">
        <v>0</v>
      </c>
      <c r="M54" s="339">
        <v>0</v>
      </c>
      <c r="N54" s="339">
        <v>0</v>
      </c>
      <c r="O54" s="339">
        <v>0</v>
      </c>
      <c r="P54" s="339">
        <v>0</v>
      </c>
      <c r="Q54" s="339">
        <v>0</v>
      </c>
      <c r="R54" s="339">
        <v>0</v>
      </c>
      <c r="S54" s="339">
        <v>0</v>
      </c>
      <c r="T54" s="339">
        <v>0</v>
      </c>
      <c r="U54" s="339">
        <v>0</v>
      </c>
      <c r="V54" s="339">
        <v>0</v>
      </c>
      <c r="W54" s="339">
        <v>0</v>
      </c>
      <c r="X54" s="339">
        <v>0</v>
      </c>
      <c r="Y54" s="339">
        <v>0</v>
      </c>
      <c r="Z54" s="339">
        <v>0</v>
      </c>
      <c r="AA54" s="339">
        <v>0</v>
      </c>
      <c r="AB54" s="339">
        <v>0</v>
      </c>
      <c r="AC54" s="339">
        <v>0</v>
      </c>
      <c r="AD54" s="339">
        <v>0</v>
      </c>
      <c r="AE54" s="339">
        <v>0</v>
      </c>
      <c r="AF54" s="339">
        <v>0</v>
      </c>
      <c r="AG54" s="339">
        <v>0</v>
      </c>
      <c r="AH54" s="339">
        <v>0</v>
      </c>
      <c r="AI54" s="339">
        <v>0</v>
      </c>
      <c r="AJ54" s="339">
        <v>0</v>
      </c>
      <c r="AK54" s="339">
        <v>0</v>
      </c>
      <c r="AL54" s="339">
        <v>0</v>
      </c>
      <c r="AM54" s="339">
        <v>0</v>
      </c>
      <c r="AN54" s="339">
        <v>0</v>
      </c>
      <c r="AO54" s="339">
        <v>0</v>
      </c>
      <c r="AP54" s="339">
        <v>0</v>
      </c>
    </row>
    <row r="55" spans="1:45" x14ac:dyDescent="0.2">
      <c r="A55" s="209" t="s">
        <v>318</v>
      </c>
      <c r="B55" s="339">
        <f>$B$54/$B$40</f>
        <v>0</v>
      </c>
      <c r="C55" s="339">
        <f t="shared" ref="C55:AP55" si="7">IF(ROUND(C53,1)=0,0,B55+C54/$B$40)</f>
        <v>0</v>
      </c>
      <c r="D55" s="339">
        <f t="shared" si="7"/>
        <v>0</v>
      </c>
      <c r="E55" s="339">
        <f t="shared" si="7"/>
        <v>0</v>
      </c>
      <c r="F55" s="339">
        <f t="shared" si="7"/>
        <v>0</v>
      </c>
      <c r="G55" s="339">
        <f t="shared" si="7"/>
        <v>0</v>
      </c>
      <c r="H55" s="339">
        <f t="shared" si="7"/>
        <v>0</v>
      </c>
      <c r="I55" s="339">
        <f t="shared" si="7"/>
        <v>0</v>
      </c>
      <c r="J55" s="339">
        <f t="shared" si="7"/>
        <v>0</v>
      </c>
      <c r="K55" s="339">
        <f t="shared" si="7"/>
        <v>0</v>
      </c>
      <c r="L55" s="339">
        <f t="shared" si="7"/>
        <v>0</v>
      </c>
      <c r="M55" s="339">
        <f t="shared" si="7"/>
        <v>0</v>
      </c>
      <c r="N55" s="339">
        <f t="shared" si="7"/>
        <v>0</v>
      </c>
      <c r="O55" s="339">
        <f t="shared" si="7"/>
        <v>0</v>
      </c>
      <c r="P55" s="339">
        <f t="shared" si="7"/>
        <v>0</v>
      </c>
      <c r="Q55" s="339">
        <f t="shared" si="7"/>
        <v>0</v>
      </c>
      <c r="R55" s="339">
        <f t="shared" si="7"/>
        <v>0</v>
      </c>
      <c r="S55" s="339">
        <f t="shared" si="7"/>
        <v>0</v>
      </c>
      <c r="T55" s="339">
        <f t="shared" si="7"/>
        <v>0</v>
      </c>
      <c r="U55" s="339">
        <f t="shared" si="7"/>
        <v>0</v>
      </c>
      <c r="V55" s="339">
        <f t="shared" si="7"/>
        <v>0</v>
      </c>
      <c r="W55" s="339">
        <f t="shared" si="7"/>
        <v>0</v>
      </c>
      <c r="X55" s="339">
        <f t="shared" si="7"/>
        <v>0</v>
      </c>
      <c r="Y55" s="339">
        <f t="shared" si="7"/>
        <v>0</v>
      </c>
      <c r="Z55" s="339">
        <f t="shared" si="7"/>
        <v>0</v>
      </c>
      <c r="AA55" s="339">
        <f t="shared" si="7"/>
        <v>0</v>
      </c>
      <c r="AB55" s="339">
        <f t="shared" si="7"/>
        <v>0</v>
      </c>
      <c r="AC55" s="339">
        <f t="shared" si="7"/>
        <v>0</v>
      </c>
      <c r="AD55" s="339">
        <f t="shared" si="7"/>
        <v>0</v>
      </c>
      <c r="AE55" s="339">
        <f t="shared" si="7"/>
        <v>0</v>
      </c>
      <c r="AF55" s="339">
        <f t="shared" si="7"/>
        <v>0</v>
      </c>
      <c r="AG55" s="339">
        <f t="shared" si="7"/>
        <v>0</v>
      </c>
      <c r="AH55" s="339">
        <f t="shared" si="7"/>
        <v>0</v>
      </c>
      <c r="AI55" s="339">
        <f t="shared" si="7"/>
        <v>0</v>
      </c>
      <c r="AJ55" s="339">
        <f t="shared" si="7"/>
        <v>0</v>
      </c>
      <c r="AK55" s="339">
        <f t="shared" si="7"/>
        <v>0</v>
      </c>
      <c r="AL55" s="339">
        <f t="shared" si="7"/>
        <v>0</v>
      </c>
      <c r="AM55" s="339">
        <f t="shared" si="7"/>
        <v>0</v>
      </c>
      <c r="AN55" s="339">
        <f t="shared" si="7"/>
        <v>0</v>
      </c>
      <c r="AO55" s="339">
        <f t="shared" si="7"/>
        <v>0</v>
      </c>
      <c r="AP55" s="339">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0">
        <f t="shared" ref="B59:AP59" si="10">B50*$B$28</f>
        <v>62936.266000000003</v>
      </c>
      <c r="C59" s="340">
        <f t="shared" si="10"/>
        <v>0</v>
      </c>
      <c r="D59" s="340">
        <f t="shared" si="10"/>
        <v>0</v>
      </c>
      <c r="E59" s="340">
        <f t="shared" si="10"/>
        <v>0</v>
      </c>
      <c r="F59" s="340">
        <f t="shared" si="10"/>
        <v>0</v>
      </c>
      <c r="G59" s="340">
        <f t="shared" si="10"/>
        <v>0</v>
      </c>
      <c r="H59" s="340">
        <f t="shared" si="10"/>
        <v>0</v>
      </c>
      <c r="I59" s="340">
        <f t="shared" si="10"/>
        <v>0</v>
      </c>
      <c r="J59" s="340">
        <f t="shared" si="10"/>
        <v>0</v>
      </c>
      <c r="K59" s="340">
        <f t="shared" si="10"/>
        <v>0</v>
      </c>
      <c r="L59" s="340">
        <f t="shared" si="10"/>
        <v>0</v>
      </c>
      <c r="M59" s="340">
        <f t="shared" si="10"/>
        <v>0</v>
      </c>
      <c r="N59" s="340">
        <f t="shared" si="10"/>
        <v>0</v>
      </c>
      <c r="O59" s="340">
        <f t="shared" si="10"/>
        <v>0</v>
      </c>
      <c r="P59" s="340">
        <f t="shared" si="10"/>
        <v>0</v>
      </c>
      <c r="Q59" s="340">
        <f t="shared" si="10"/>
        <v>0</v>
      </c>
      <c r="R59" s="340">
        <f t="shared" si="10"/>
        <v>0</v>
      </c>
      <c r="S59" s="340">
        <f t="shared" si="10"/>
        <v>0</v>
      </c>
      <c r="T59" s="340">
        <f t="shared" si="10"/>
        <v>0</v>
      </c>
      <c r="U59" s="340">
        <f t="shared" si="10"/>
        <v>0</v>
      </c>
      <c r="V59" s="340">
        <f t="shared" si="10"/>
        <v>0</v>
      </c>
      <c r="W59" s="340">
        <f t="shared" si="10"/>
        <v>0</v>
      </c>
      <c r="X59" s="340">
        <f t="shared" si="10"/>
        <v>0</v>
      </c>
      <c r="Y59" s="340">
        <f t="shared" si="10"/>
        <v>0</v>
      </c>
      <c r="Z59" s="340">
        <f t="shared" si="10"/>
        <v>0</v>
      </c>
      <c r="AA59" s="340">
        <f t="shared" si="10"/>
        <v>0</v>
      </c>
      <c r="AB59" s="340">
        <f t="shared" si="10"/>
        <v>0</v>
      </c>
      <c r="AC59" s="340">
        <f t="shared" si="10"/>
        <v>0</v>
      </c>
      <c r="AD59" s="340">
        <f t="shared" si="10"/>
        <v>0</v>
      </c>
      <c r="AE59" s="340">
        <f t="shared" si="10"/>
        <v>0</v>
      </c>
      <c r="AF59" s="340">
        <f t="shared" si="10"/>
        <v>0</v>
      </c>
      <c r="AG59" s="340">
        <f t="shared" si="10"/>
        <v>0</v>
      </c>
      <c r="AH59" s="340">
        <f t="shared" si="10"/>
        <v>0</v>
      </c>
      <c r="AI59" s="340">
        <f t="shared" si="10"/>
        <v>0</v>
      </c>
      <c r="AJ59" s="340">
        <f t="shared" si="10"/>
        <v>0</v>
      </c>
      <c r="AK59" s="340">
        <f t="shared" si="10"/>
        <v>0</v>
      </c>
      <c r="AL59" s="340">
        <f t="shared" si="10"/>
        <v>0</v>
      </c>
      <c r="AM59" s="340">
        <f t="shared" si="10"/>
        <v>0</v>
      </c>
      <c r="AN59" s="340">
        <f t="shared" si="10"/>
        <v>0</v>
      </c>
      <c r="AO59" s="340">
        <f t="shared" si="10"/>
        <v>0</v>
      </c>
      <c r="AP59" s="340">
        <f t="shared" si="10"/>
        <v>0</v>
      </c>
    </row>
    <row r="60" spans="1:45" x14ac:dyDescent="0.2">
      <c r="A60" s="209" t="s">
        <v>315</v>
      </c>
      <c r="B60" s="339">
        <f t="shared" ref="B60:Z60" si="11">SUM(B61:B65)</f>
        <v>0</v>
      </c>
      <c r="C60" s="339">
        <f t="shared" si="11"/>
        <v>-2430.6679329169979</v>
      </c>
      <c r="D60" s="339">
        <f>SUM(D61:D65)</f>
        <v>-2532.7559860995116</v>
      </c>
      <c r="E60" s="339">
        <f t="shared" si="11"/>
        <v>-2639.1317375156914</v>
      </c>
      <c r="F60" s="339">
        <f t="shared" si="11"/>
        <v>-2749.9752704913503</v>
      </c>
      <c r="G60" s="339">
        <f t="shared" si="11"/>
        <v>-2865.4742318519875</v>
      </c>
      <c r="H60" s="339">
        <f t="shared" si="11"/>
        <v>-2985.824149589771</v>
      </c>
      <c r="I60" s="339">
        <f t="shared" si="11"/>
        <v>-3111.2287638725415</v>
      </c>
      <c r="J60" s="339">
        <f t="shared" si="11"/>
        <v>-3241.9003719551888</v>
      </c>
      <c r="K60" s="339">
        <f t="shared" si="11"/>
        <v>-3378.0601875773068</v>
      </c>
      <c r="L60" s="339">
        <f t="shared" si="11"/>
        <v>-3519.9387154555538</v>
      </c>
      <c r="M60" s="339">
        <f t="shared" si="11"/>
        <v>-3667.7761415046871</v>
      </c>
      <c r="N60" s="339">
        <f t="shared" si="11"/>
        <v>-3821.8227394478836</v>
      </c>
      <c r="O60" s="339">
        <f t="shared" si="11"/>
        <v>-3982.3392945046953</v>
      </c>
      <c r="P60" s="339">
        <f t="shared" si="11"/>
        <v>-4149.5975448738927</v>
      </c>
      <c r="Q60" s="339">
        <f t="shared" si="11"/>
        <v>-4323.8806417585965</v>
      </c>
      <c r="R60" s="339">
        <f t="shared" si="11"/>
        <v>-4505.4836287124572</v>
      </c>
      <c r="S60" s="339">
        <f t="shared" si="11"/>
        <v>-4694.7139411183807</v>
      </c>
      <c r="T60" s="339">
        <f t="shared" si="11"/>
        <v>-4891.8919266453531</v>
      </c>
      <c r="U60" s="339">
        <f t="shared" si="11"/>
        <v>-5097.3513875644576</v>
      </c>
      <c r="V60" s="339">
        <f t="shared" si="11"/>
        <v>-5311.4401458421653</v>
      </c>
      <c r="W60" s="339">
        <f t="shared" si="11"/>
        <v>-5534.5206319675362</v>
      </c>
      <c r="X60" s="339">
        <f t="shared" si="11"/>
        <v>-5766.9704985101735</v>
      </c>
      <c r="Y60" s="339">
        <f t="shared" si="11"/>
        <v>-6009.1832594476009</v>
      </c>
      <c r="Z60" s="339">
        <f t="shared" si="11"/>
        <v>-6261.5689563444002</v>
      </c>
      <c r="AA60" s="339">
        <f t="shared" ref="AA60:AP60" si="12">SUM(AA61:AA65)</f>
        <v>-6524.5548525108661</v>
      </c>
      <c r="AB60" s="339">
        <f t="shared" si="12"/>
        <v>-6798.5861563163226</v>
      </c>
      <c r="AC60" s="339">
        <f t="shared" si="12"/>
        <v>-7084.126774881609</v>
      </c>
      <c r="AD60" s="339">
        <f t="shared" si="12"/>
        <v>-7381.6600994266364</v>
      </c>
      <c r="AE60" s="339">
        <f t="shared" si="12"/>
        <v>-7691.6898236025554</v>
      </c>
      <c r="AF60" s="339">
        <f t="shared" si="12"/>
        <v>-8014.7407961938625</v>
      </c>
      <c r="AG60" s="339">
        <f t="shared" si="12"/>
        <v>-8351.359909634004</v>
      </c>
      <c r="AH60" s="339">
        <f t="shared" si="12"/>
        <v>-8702.1170258386319</v>
      </c>
      <c r="AI60" s="339">
        <f t="shared" si="12"/>
        <v>-9067.6059409238551</v>
      </c>
      <c r="AJ60" s="339">
        <f t="shared" si="12"/>
        <v>-9448.4453904426573</v>
      </c>
      <c r="AK60" s="339">
        <f t="shared" si="12"/>
        <v>-9845.2800968412503</v>
      </c>
      <c r="AL60" s="339">
        <f t="shared" si="12"/>
        <v>-10258.781860908584</v>
      </c>
      <c r="AM60" s="339">
        <f t="shared" si="12"/>
        <v>-10689.650699066746</v>
      </c>
      <c r="AN60" s="339">
        <f t="shared" si="12"/>
        <v>-11138.616028427548</v>
      </c>
      <c r="AO60" s="339">
        <f t="shared" si="12"/>
        <v>-11606.437901621508</v>
      </c>
      <c r="AP60" s="339">
        <f t="shared" si="12"/>
        <v>-12093.908293489611</v>
      </c>
    </row>
    <row r="61" spans="1:45" x14ac:dyDescent="0.2">
      <c r="A61" s="216" t="s">
        <v>314</v>
      </c>
      <c r="B61" s="339"/>
      <c r="C61" s="339">
        <f>-IF(C$47&lt;=$B$30,0,$B$29*(1+C$49)*$B$28)</f>
        <v>-2430.6679329169979</v>
      </c>
      <c r="D61" s="339">
        <f>-IF(D$47&lt;=$B$30,0,$B$29*(1+D$49)*$B$28)</f>
        <v>-2532.7559860995116</v>
      </c>
      <c r="E61" s="339">
        <f t="shared" ref="E61:AP61" si="13">-IF(E$47&lt;=$B$30,0,$B$29*(1+E$49)*$B$28)</f>
        <v>-2639.1317375156914</v>
      </c>
      <c r="F61" s="339">
        <f t="shared" si="13"/>
        <v>-2749.9752704913503</v>
      </c>
      <c r="G61" s="339">
        <f t="shared" si="13"/>
        <v>-2865.4742318519875</v>
      </c>
      <c r="H61" s="339">
        <f t="shared" si="13"/>
        <v>-2985.824149589771</v>
      </c>
      <c r="I61" s="339">
        <f t="shared" si="13"/>
        <v>-3111.2287638725415</v>
      </c>
      <c r="J61" s="339">
        <f t="shared" si="13"/>
        <v>-3241.9003719551888</v>
      </c>
      <c r="K61" s="339">
        <f t="shared" si="13"/>
        <v>-3378.0601875773068</v>
      </c>
      <c r="L61" s="339">
        <f t="shared" si="13"/>
        <v>-3519.9387154555538</v>
      </c>
      <c r="M61" s="339">
        <f t="shared" si="13"/>
        <v>-3667.7761415046871</v>
      </c>
      <c r="N61" s="339">
        <f t="shared" si="13"/>
        <v>-3821.8227394478836</v>
      </c>
      <c r="O61" s="339">
        <f t="shared" si="13"/>
        <v>-3982.3392945046953</v>
      </c>
      <c r="P61" s="339">
        <f t="shared" si="13"/>
        <v>-4149.5975448738927</v>
      </c>
      <c r="Q61" s="339">
        <f t="shared" si="13"/>
        <v>-4323.8806417585965</v>
      </c>
      <c r="R61" s="339">
        <f t="shared" si="13"/>
        <v>-4505.4836287124572</v>
      </c>
      <c r="S61" s="339">
        <f t="shared" si="13"/>
        <v>-4694.7139411183807</v>
      </c>
      <c r="T61" s="339">
        <f t="shared" si="13"/>
        <v>-4891.8919266453531</v>
      </c>
      <c r="U61" s="339">
        <f t="shared" si="13"/>
        <v>-5097.3513875644576</v>
      </c>
      <c r="V61" s="339">
        <f t="shared" si="13"/>
        <v>-5311.4401458421653</v>
      </c>
      <c r="W61" s="339">
        <f t="shared" si="13"/>
        <v>-5534.5206319675362</v>
      </c>
      <c r="X61" s="339">
        <f t="shared" si="13"/>
        <v>-5766.9704985101735</v>
      </c>
      <c r="Y61" s="339">
        <f t="shared" si="13"/>
        <v>-6009.1832594476009</v>
      </c>
      <c r="Z61" s="339">
        <f t="shared" si="13"/>
        <v>-6261.5689563444002</v>
      </c>
      <c r="AA61" s="339">
        <f t="shared" si="13"/>
        <v>-6524.5548525108661</v>
      </c>
      <c r="AB61" s="339">
        <f t="shared" si="13"/>
        <v>-6798.5861563163226</v>
      </c>
      <c r="AC61" s="339">
        <f t="shared" si="13"/>
        <v>-7084.126774881609</v>
      </c>
      <c r="AD61" s="339">
        <f t="shared" si="13"/>
        <v>-7381.6600994266364</v>
      </c>
      <c r="AE61" s="339">
        <f t="shared" si="13"/>
        <v>-7691.6898236025554</v>
      </c>
      <c r="AF61" s="339">
        <f t="shared" si="13"/>
        <v>-8014.7407961938625</v>
      </c>
      <c r="AG61" s="339">
        <f t="shared" si="13"/>
        <v>-8351.359909634004</v>
      </c>
      <c r="AH61" s="339">
        <f t="shared" si="13"/>
        <v>-8702.1170258386319</v>
      </c>
      <c r="AI61" s="339">
        <f t="shared" si="13"/>
        <v>-9067.6059409238551</v>
      </c>
      <c r="AJ61" s="339">
        <f t="shared" si="13"/>
        <v>-9448.4453904426573</v>
      </c>
      <c r="AK61" s="339">
        <f t="shared" si="13"/>
        <v>-9845.2800968412503</v>
      </c>
      <c r="AL61" s="339">
        <f t="shared" si="13"/>
        <v>-10258.781860908584</v>
      </c>
      <c r="AM61" s="339">
        <f t="shared" si="13"/>
        <v>-10689.650699066746</v>
      </c>
      <c r="AN61" s="339">
        <f t="shared" si="13"/>
        <v>-11138.616028427548</v>
      </c>
      <c r="AO61" s="339">
        <f t="shared" si="13"/>
        <v>-11606.437901621508</v>
      </c>
      <c r="AP61" s="339">
        <f t="shared" si="13"/>
        <v>-12093.908293489611</v>
      </c>
    </row>
    <row r="62" spans="1:45" x14ac:dyDescent="0.2">
      <c r="A62" s="216" t="str">
        <f>A32</f>
        <v>Прочие расходы при эксплуатации объекта, руб. без НДС</v>
      </c>
      <c r="B62" s="339"/>
      <c r="C62" s="339"/>
      <c r="D62" s="339"/>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row>
    <row r="63" spans="1:45" x14ac:dyDescent="0.2">
      <c r="A63" s="216" t="s">
        <v>534</v>
      </c>
      <c r="B63" s="339"/>
      <c r="C63" s="339"/>
      <c r="D63" s="339"/>
      <c r="E63" s="339"/>
      <c r="F63" s="339"/>
      <c r="G63" s="339"/>
      <c r="H63" s="339"/>
      <c r="I63" s="339"/>
      <c r="J63" s="339"/>
      <c r="K63" s="339"/>
      <c r="L63" s="339"/>
      <c r="M63" s="339"/>
      <c r="N63" s="339"/>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row>
    <row r="64" spans="1:45" x14ac:dyDescent="0.2">
      <c r="A64" s="216" t="s">
        <v>534</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row>
    <row r="65" spans="1:45" ht="31.5" x14ac:dyDescent="0.2">
      <c r="A65" s="216" t="s">
        <v>538</v>
      </c>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row>
    <row r="66" spans="1:45" ht="28.5" x14ac:dyDescent="0.2">
      <c r="A66" s="217" t="s">
        <v>312</v>
      </c>
      <c r="B66" s="340">
        <f t="shared" ref="B66:AO66" si="14">B59+B60</f>
        <v>62936.266000000003</v>
      </c>
      <c r="C66" s="340">
        <f t="shared" si="14"/>
        <v>-2430.6679329169979</v>
      </c>
      <c r="D66" s="340">
        <f t="shared" si="14"/>
        <v>-2532.7559860995116</v>
      </c>
      <c r="E66" s="340">
        <f t="shared" si="14"/>
        <v>-2639.1317375156914</v>
      </c>
      <c r="F66" s="340">
        <f t="shared" si="14"/>
        <v>-2749.9752704913503</v>
      </c>
      <c r="G66" s="340">
        <f t="shared" si="14"/>
        <v>-2865.4742318519875</v>
      </c>
      <c r="H66" s="340">
        <f t="shared" si="14"/>
        <v>-2985.824149589771</v>
      </c>
      <c r="I66" s="340">
        <f t="shared" si="14"/>
        <v>-3111.2287638725415</v>
      </c>
      <c r="J66" s="340">
        <f t="shared" si="14"/>
        <v>-3241.9003719551888</v>
      </c>
      <c r="K66" s="340">
        <f t="shared" si="14"/>
        <v>-3378.0601875773068</v>
      </c>
      <c r="L66" s="340">
        <f t="shared" si="14"/>
        <v>-3519.9387154555538</v>
      </c>
      <c r="M66" s="340">
        <f t="shared" si="14"/>
        <v>-3667.7761415046871</v>
      </c>
      <c r="N66" s="340">
        <f t="shared" si="14"/>
        <v>-3821.8227394478836</v>
      </c>
      <c r="O66" s="340">
        <f t="shared" si="14"/>
        <v>-3982.3392945046953</v>
      </c>
      <c r="P66" s="340">
        <f t="shared" si="14"/>
        <v>-4149.5975448738927</v>
      </c>
      <c r="Q66" s="340">
        <f t="shared" si="14"/>
        <v>-4323.8806417585965</v>
      </c>
      <c r="R66" s="340">
        <f t="shared" si="14"/>
        <v>-4505.4836287124572</v>
      </c>
      <c r="S66" s="340">
        <f t="shared" si="14"/>
        <v>-4694.7139411183807</v>
      </c>
      <c r="T66" s="340">
        <f t="shared" si="14"/>
        <v>-4891.8919266453531</v>
      </c>
      <c r="U66" s="340">
        <f t="shared" si="14"/>
        <v>-5097.3513875644576</v>
      </c>
      <c r="V66" s="340">
        <f t="shared" si="14"/>
        <v>-5311.4401458421653</v>
      </c>
      <c r="W66" s="340">
        <f t="shared" si="14"/>
        <v>-5534.5206319675362</v>
      </c>
      <c r="X66" s="340">
        <f t="shared" si="14"/>
        <v>-5766.9704985101735</v>
      </c>
      <c r="Y66" s="340">
        <f t="shared" si="14"/>
        <v>-6009.1832594476009</v>
      </c>
      <c r="Z66" s="340">
        <f t="shared" si="14"/>
        <v>-6261.5689563444002</v>
      </c>
      <c r="AA66" s="340">
        <f t="shared" si="14"/>
        <v>-6524.5548525108661</v>
      </c>
      <c r="AB66" s="340">
        <f t="shared" si="14"/>
        <v>-6798.5861563163226</v>
      </c>
      <c r="AC66" s="340">
        <f t="shared" si="14"/>
        <v>-7084.126774881609</v>
      </c>
      <c r="AD66" s="340">
        <f t="shared" si="14"/>
        <v>-7381.6600994266364</v>
      </c>
      <c r="AE66" s="340">
        <f t="shared" si="14"/>
        <v>-7691.6898236025554</v>
      </c>
      <c r="AF66" s="340">
        <f t="shared" si="14"/>
        <v>-8014.7407961938625</v>
      </c>
      <c r="AG66" s="340">
        <f t="shared" si="14"/>
        <v>-8351.359909634004</v>
      </c>
      <c r="AH66" s="340">
        <f t="shared" si="14"/>
        <v>-8702.1170258386319</v>
      </c>
      <c r="AI66" s="340">
        <f t="shared" si="14"/>
        <v>-9067.6059409238551</v>
      </c>
      <c r="AJ66" s="340">
        <f t="shared" si="14"/>
        <v>-9448.4453904426573</v>
      </c>
      <c r="AK66" s="340">
        <f t="shared" si="14"/>
        <v>-9845.2800968412503</v>
      </c>
      <c r="AL66" s="340">
        <f t="shared" si="14"/>
        <v>-10258.781860908584</v>
      </c>
      <c r="AM66" s="340">
        <f t="shared" si="14"/>
        <v>-10689.650699066746</v>
      </c>
      <c r="AN66" s="340">
        <f t="shared" si="14"/>
        <v>-11138.616028427548</v>
      </c>
      <c r="AO66" s="340">
        <f t="shared" si="14"/>
        <v>-11606.437901621508</v>
      </c>
      <c r="AP66" s="340">
        <f>AP59+AP60</f>
        <v>-12093.908293489611</v>
      </c>
    </row>
    <row r="67" spans="1:45" x14ac:dyDescent="0.2">
      <c r="A67" s="216" t="s">
        <v>307</v>
      </c>
      <c r="B67" s="218"/>
      <c r="C67" s="339">
        <f>-($B$25)*1.18*$B$28/$B$27</f>
        <v>-1768.2107828571429</v>
      </c>
      <c r="D67" s="339">
        <f>C67</f>
        <v>-1768.2107828571429</v>
      </c>
      <c r="E67" s="339">
        <f t="shared" ref="E67:AP67" si="15">D67</f>
        <v>-1768.2107828571429</v>
      </c>
      <c r="F67" s="339">
        <f t="shared" si="15"/>
        <v>-1768.2107828571429</v>
      </c>
      <c r="G67" s="339">
        <f t="shared" si="15"/>
        <v>-1768.2107828571429</v>
      </c>
      <c r="H67" s="339">
        <f t="shared" si="15"/>
        <v>-1768.2107828571429</v>
      </c>
      <c r="I67" s="339">
        <f t="shared" si="15"/>
        <v>-1768.2107828571429</v>
      </c>
      <c r="J67" s="339">
        <f t="shared" si="15"/>
        <v>-1768.2107828571429</v>
      </c>
      <c r="K67" s="339">
        <f t="shared" si="15"/>
        <v>-1768.2107828571429</v>
      </c>
      <c r="L67" s="339">
        <f t="shared" si="15"/>
        <v>-1768.2107828571429</v>
      </c>
      <c r="M67" s="339">
        <f t="shared" si="15"/>
        <v>-1768.2107828571429</v>
      </c>
      <c r="N67" s="339">
        <f t="shared" si="15"/>
        <v>-1768.2107828571429</v>
      </c>
      <c r="O67" s="339">
        <f t="shared" si="15"/>
        <v>-1768.2107828571429</v>
      </c>
      <c r="P67" s="339">
        <f t="shared" si="15"/>
        <v>-1768.2107828571429</v>
      </c>
      <c r="Q67" s="339">
        <f t="shared" si="15"/>
        <v>-1768.2107828571429</v>
      </c>
      <c r="R67" s="339">
        <f t="shared" si="15"/>
        <v>-1768.2107828571429</v>
      </c>
      <c r="S67" s="339">
        <f t="shared" si="15"/>
        <v>-1768.2107828571429</v>
      </c>
      <c r="T67" s="339">
        <f t="shared" si="15"/>
        <v>-1768.2107828571429</v>
      </c>
      <c r="U67" s="339">
        <f t="shared" si="15"/>
        <v>-1768.2107828571429</v>
      </c>
      <c r="V67" s="339">
        <f t="shared" si="15"/>
        <v>-1768.2107828571429</v>
      </c>
      <c r="W67" s="339">
        <f t="shared" si="15"/>
        <v>-1768.2107828571429</v>
      </c>
      <c r="X67" s="339">
        <f t="shared" si="15"/>
        <v>-1768.2107828571429</v>
      </c>
      <c r="Y67" s="339">
        <f t="shared" si="15"/>
        <v>-1768.2107828571429</v>
      </c>
      <c r="Z67" s="339">
        <f t="shared" si="15"/>
        <v>-1768.2107828571429</v>
      </c>
      <c r="AA67" s="339">
        <f t="shared" si="15"/>
        <v>-1768.2107828571429</v>
      </c>
      <c r="AB67" s="339">
        <f t="shared" si="15"/>
        <v>-1768.2107828571429</v>
      </c>
      <c r="AC67" s="339">
        <f t="shared" si="15"/>
        <v>-1768.2107828571429</v>
      </c>
      <c r="AD67" s="339">
        <f t="shared" si="15"/>
        <v>-1768.2107828571429</v>
      </c>
      <c r="AE67" s="339">
        <f t="shared" si="15"/>
        <v>-1768.2107828571429</v>
      </c>
      <c r="AF67" s="339">
        <f t="shared" si="15"/>
        <v>-1768.2107828571429</v>
      </c>
      <c r="AG67" s="339">
        <f t="shared" si="15"/>
        <v>-1768.2107828571429</v>
      </c>
      <c r="AH67" s="339">
        <f t="shared" si="15"/>
        <v>-1768.2107828571429</v>
      </c>
      <c r="AI67" s="339">
        <f t="shared" si="15"/>
        <v>-1768.2107828571429</v>
      </c>
      <c r="AJ67" s="339">
        <f t="shared" si="15"/>
        <v>-1768.2107828571429</v>
      </c>
      <c r="AK67" s="339">
        <f t="shared" si="15"/>
        <v>-1768.2107828571429</v>
      </c>
      <c r="AL67" s="339">
        <f t="shared" si="15"/>
        <v>-1768.2107828571429</v>
      </c>
      <c r="AM67" s="339">
        <f t="shared" si="15"/>
        <v>-1768.2107828571429</v>
      </c>
      <c r="AN67" s="339">
        <f t="shared" si="15"/>
        <v>-1768.2107828571429</v>
      </c>
      <c r="AO67" s="339">
        <f t="shared" si="15"/>
        <v>-1768.2107828571429</v>
      </c>
      <c r="AP67" s="339">
        <f t="shared" si="15"/>
        <v>-1768.2107828571429</v>
      </c>
      <c r="AQ67" s="219">
        <f>SUM(B67:AA67)/1.18</f>
        <v>-37462.092857142874</v>
      </c>
      <c r="AR67" s="220">
        <f>SUM(B67:AF67)/1.18</f>
        <v>-44954.511428571459</v>
      </c>
      <c r="AS67" s="220">
        <f>SUM(B67:AP67)/1.18</f>
        <v>-59939.348571428622</v>
      </c>
    </row>
    <row r="68" spans="1:45" ht="28.5" x14ac:dyDescent="0.2">
      <c r="A68" s="217" t="s">
        <v>308</v>
      </c>
      <c r="B68" s="340">
        <f t="shared" ref="B68:J68" si="16">B66+B67</f>
        <v>62936.266000000003</v>
      </c>
      <c r="C68" s="340">
        <f>C66+C67</f>
        <v>-4198.8787157741408</v>
      </c>
      <c r="D68" s="340">
        <f>D66+D67</f>
        <v>-4300.9667689566541</v>
      </c>
      <c r="E68" s="340">
        <f t="shared" si="16"/>
        <v>-4407.3425203728348</v>
      </c>
      <c r="F68" s="340">
        <f>F66+C67</f>
        <v>-4518.1860533484933</v>
      </c>
      <c r="G68" s="340">
        <f t="shared" si="16"/>
        <v>-4633.68501470913</v>
      </c>
      <c r="H68" s="340">
        <f t="shared" si="16"/>
        <v>-4754.0349324469134</v>
      </c>
      <c r="I68" s="340">
        <f t="shared" si="16"/>
        <v>-4879.4395467296845</v>
      </c>
      <c r="J68" s="340">
        <f t="shared" si="16"/>
        <v>-5010.1111548123317</v>
      </c>
      <c r="K68" s="340">
        <f>K66+K67</f>
        <v>-5146.2709704344497</v>
      </c>
      <c r="L68" s="340">
        <f>L66+L67</f>
        <v>-5288.1494983126968</v>
      </c>
      <c r="M68" s="340">
        <f t="shared" ref="M68:AO68" si="17">M66+M67</f>
        <v>-5435.9869243618305</v>
      </c>
      <c r="N68" s="340">
        <f t="shared" si="17"/>
        <v>-5590.0335223050261</v>
      </c>
      <c r="O68" s="340">
        <f t="shared" si="17"/>
        <v>-5750.5500773618387</v>
      </c>
      <c r="P68" s="340">
        <f t="shared" si="17"/>
        <v>-5917.8083277310361</v>
      </c>
      <c r="Q68" s="340">
        <f t="shared" si="17"/>
        <v>-6092.091424615739</v>
      </c>
      <c r="R68" s="340">
        <f t="shared" si="17"/>
        <v>-6273.6944115696006</v>
      </c>
      <c r="S68" s="340">
        <f t="shared" si="17"/>
        <v>-6462.9247239755241</v>
      </c>
      <c r="T68" s="340">
        <f t="shared" si="17"/>
        <v>-6660.1027095024965</v>
      </c>
      <c r="U68" s="340">
        <f t="shared" si="17"/>
        <v>-6865.562170421601</v>
      </c>
      <c r="V68" s="340">
        <f t="shared" si="17"/>
        <v>-7079.6509286993078</v>
      </c>
      <c r="W68" s="340">
        <f t="shared" si="17"/>
        <v>-7302.7314148246787</v>
      </c>
      <c r="X68" s="340">
        <f t="shared" si="17"/>
        <v>-7535.1812813673168</v>
      </c>
      <c r="Y68" s="340">
        <f t="shared" si="17"/>
        <v>-7777.3940423047443</v>
      </c>
      <c r="Z68" s="340">
        <f t="shared" si="17"/>
        <v>-8029.7797392015436</v>
      </c>
      <c r="AA68" s="340">
        <f t="shared" si="17"/>
        <v>-8292.7656353680086</v>
      </c>
      <c r="AB68" s="340">
        <f t="shared" si="17"/>
        <v>-8566.7969391734659</v>
      </c>
      <c r="AC68" s="340">
        <f t="shared" si="17"/>
        <v>-8852.3375577387524</v>
      </c>
      <c r="AD68" s="340">
        <f t="shared" si="17"/>
        <v>-9149.8708822837798</v>
      </c>
      <c r="AE68" s="340">
        <f t="shared" si="17"/>
        <v>-9459.9006064596979</v>
      </c>
      <c r="AF68" s="340">
        <f t="shared" si="17"/>
        <v>-9782.951579051005</v>
      </c>
      <c r="AG68" s="340">
        <f t="shared" si="17"/>
        <v>-10119.570692491146</v>
      </c>
      <c r="AH68" s="340">
        <f t="shared" si="17"/>
        <v>-10470.327808695774</v>
      </c>
      <c r="AI68" s="340">
        <f t="shared" si="17"/>
        <v>-10835.816723780998</v>
      </c>
      <c r="AJ68" s="340">
        <f t="shared" si="17"/>
        <v>-11216.6561732998</v>
      </c>
      <c r="AK68" s="340">
        <f t="shared" si="17"/>
        <v>-11613.490879698393</v>
      </c>
      <c r="AL68" s="340">
        <f t="shared" si="17"/>
        <v>-12026.992643765727</v>
      </c>
      <c r="AM68" s="340">
        <f t="shared" si="17"/>
        <v>-12457.861481923888</v>
      </c>
      <c r="AN68" s="340">
        <f t="shared" si="17"/>
        <v>-12906.826811284691</v>
      </c>
      <c r="AO68" s="340">
        <f t="shared" si="17"/>
        <v>-13374.64868447865</v>
      </c>
      <c r="AP68" s="340">
        <f>AP66+AP67</f>
        <v>-13862.119076346753</v>
      </c>
      <c r="AQ68" s="169">
        <v>25</v>
      </c>
      <c r="AR68" s="169">
        <v>30</v>
      </c>
      <c r="AS68" s="169">
        <v>40</v>
      </c>
    </row>
    <row r="69" spans="1:45" x14ac:dyDescent="0.2">
      <c r="A69" s="216" t="s">
        <v>306</v>
      </c>
      <c r="B69" s="339">
        <f t="shared" ref="B69:AO69" si="18">-B56</f>
        <v>0</v>
      </c>
      <c r="C69" s="339">
        <f t="shared" si="18"/>
        <v>0</v>
      </c>
      <c r="D69" s="339">
        <f t="shared" si="18"/>
        <v>0</v>
      </c>
      <c r="E69" s="339">
        <f t="shared" si="18"/>
        <v>0</v>
      </c>
      <c r="F69" s="339">
        <f t="shared" si="18"/>
        <v>0</v>
      </c>
      <c r="G69" s="339">
        <f t="shared" si="18"/>
        <v>0</v>
      </c>
      <c r="H69" s="339">
        <f t="shared" si="18"/>
        <v>0</v>
      </c>
      <c r="I69" s="339">
        <f t="shared" si="18"/>
        <v>0</v>
      </c>
      <c r="J69" s="339">
        <f t="shared" si="18"/>
        <v>0</v>
      </c>
      <c r="K69" s="339">
        <f t="shared" si="18"/>
        <v>0</v>
      </c>
      <c r="L69" s="339">
        <f t="shared" si="18"/>
        <v>0</v>
      </c>
      <c r="M69" s="339">
        <f t="shared" si="18"/>
        <v>0</v>
      </c>
      <c r="N69" s="339">
        <f t="shared" si="18"/>
        <v>0</v>
      </c>
      <c r="O69" s="339">
        <f t="shared" si="18"/>
        <v>0</v>
      </c>
      <c r="P69" s="339">
        <f t="shared" si="18"/>
        <v>0</v>
      </c>
      <c r="Q69" s="339">
        <f t="shared" si="18"/>
        <v>0</v>
      </c>
      <c r="R69" s="339">
        <f t="shared" si="18"/>
        <v>0</v>
      </c>
      <c r="S69" s="339">
        <f t="shared" si="18"/>
        <v>0</v>
      </c>
      <c r="T69" s="339">
        <f t="shared" si="18"/>
        <v>0</v>
      </c>
      <c r="U69" s="339">
        <f t="shared" si="18"/>
        <v>0</v>
      </c>
      <c r="V69" s="339">
        <f t="shared" si="18"/>
        <v>0</v>
      </c>
      <c r="W69" s="339">
        <f t="shared" si="18"/>
        <v>0</v>
      </c>
      <c r="X69" s="339">
        <f t="shared" si="18"/>
        <v>0</v>
      </c>
      <c r="Y69" s="339">
        <f t="shared" si="18"/>
        <v>0</v>
      </c>
      <c r="Z69" s="339">
        <f t="shared" si="18"/>
        <v>0</v>
      </c>
      <c r="AA69" s="339">
        <f t="shared" si="18"/>
        <v>0</v>
      </c>
      <c r="AB69" s="339">
        <f t="shared" si="18"/>
        <v>0</v>
      </c>
      <c r="AC69" s="339">
        <f t="shared" si="18"/>
        <v>0</v>
      </c>
      <c r="AD69" s="339">
        <f t="shared" si="18"/>
        <v>0</v>
      </c>
      <c r="AE69" s="339">
        <f t="shared" si="18"/>
        <v>0</v>
      </c>
      <c r="AF69" s="339">
        <f t="shared" si="18"/>
        <v>0</v>
      </c>
      <c r="AG69" s="339">
        <f t="shared" si="18"/>
        <v>0</v>
      </c>
      <c r="AH69" s="339">
        <f t="shared" si="18"/>
        <v>0</v>
      </c>
      <c r="AI69" s="339">
        <f t="shared" si="18"/>
        <v>0</v>
      </c>
      <c r="AJ69" s="339">
        <f t="shared" si="18"/>
        <v>0</v>
      </c>
      <c r="AK69" s="339">
        <f t="shared" si="18"/>
        <v>0</v>
      </c>
      <c r="AL69" s="339">
        <f t="shared" si="18"/>
        <v>0</v>
      </c>
      <c r="AM69" s="339">
        <f t="shared" si="18"/>
        <v>0</v>
      </c>
      <c r="AN69" s="339">
        <f t="shared" si="18"/>
        <v>0</v>
      </c>
      <c r="AO69" s="339">
        <f t="shared" si="18"/>
        <v>0</v>
      </c>
      <c r="AP69" s="339">
        <f>-AP56</f>
        <v>0</v>
      </c>
    </row>
    <row r="70" spans="1:45" ht="14.25" x14ac:dyDescent="0.2">
      <c r="A70" s="217" t="s">
        <v>311</v>
      </c>
      <c r="B70" s="340">
        <f t="shared" ref="B70:AO70" si="19">B68+B69</f>
        <v>62936.266000000003</v>
      </c>
      <c r="C70" s="340">
        <f t="shared" si="19"/>
        <v>-4198.8787157741408</v>
      </c>
      <c r="D70" s="340">
        <f t="shared" si="19"/>
        <v>-4300.9667689566541</v>
      </c>
      <c r="E70" s="340">
        <f t="shared" si="19"/>
        <v>-4407.3425203728348</v>
      </c>
      <c r="F70" s="340">
        <f t="shared" si="19"/>
        <v>-4518.1860533484933</v>
      </c>
      <c r="G70" s="340">
        <f t="shared" si="19"/>
        <v>-4633.68501470913</v>
      </c>
      <c r="H70" s="340">
        <f t="shared" si="19"/>
        <v>-4754.0349324469134</v>
      </c>
      <c r="I70" s="340">
        <f t="shared" si="19"/>
        <v>-4879.4395467296845</v>
      </c>
      <c r="J70" s="340">
        <f t="shared" si="19"/>
        <v>-5010.1111548123317</v>
      </c>
      <c r="K70" s="340">
        <f t="shared" si="19"/>
        <v>-5146.2709704344497</v>
      </c>
      <c r="L70" s="340">
        <f t="shared" si="19"/>
        <v>-5288.1494983126968</v>
      </c>
      <c r="M70" s="340">
        <f t="shared" si="19"/>
        <v>-5435.9869243618305</v>
      </c>
      <c r="N70" s="340">
        <f t="shared" si="19"/>
        <v>-5590.0335223050261</v>
      </c>
      <c r="O70" s="340">
        <f t="shared" si="19"/>
        <v>-5750.5500773618387</v>
      </c>
      <c r="P70" s="340">
        <f t="shared" si="19"/>
        <v>-5917.8083277310361</v>
      </c>
      <c r="Q70" s="340">
        <f t="shared" si="19"/>
        <v>-6092.091424615739</v>
      </c>
      <c r="R70" s="340">
        <f t="shared" si="19"/>
        <v>-6273.6944115696006</v>
      </c>
      <c r="S70" s="340">
        <f t="shared" si="19"/>
        <v>-6462.9247239755241</v>
      </c>
      <c r="T70" s="340">
        <f t="shared" si="19"/>
        <v>-6660.1027095024965</v>
      </c>
      <c r="U70" s="340">
        <f t="shared" si="19"/>
        <v>-6865.562170421601</v>
      </c>
      <c r="V70" s="340">
        <f t="shared" si="19"/>
        <v>-7079.6509286993078</v>
      </c>
      <c r="W70" s="340">
        <f t="shared" si="19"/>
        <v>-7302.7314148246787</v>
      </c>
      <c r="X70" s="340">
        <f t="shared" si="19"/>
        <v>-7535.1812813673168</v>
      </c>
      <c r="Y70" s="340">
        <f t="shared" si="19"/>
        <v>-7777.3940423047443</v>
      </c>
      <c r="Z70" s="340">
        <f t="shared" si="19"/>
        <v>-8029.7797392015436</v>
      </c>
      <c r="AA70" s="340">
        <f t="shared" si="19"/>
        <v>-8292.7656353680086</v>
      </c>
      <c r="AB70" s="340">
        <f t="shared" si="19"/>
        <v>-8566.7969391734659</v>
      </c>
      <c r="AC70" s="340">
        <f t="shared" si="19"/>
        <v>-8852.3375577387524</v>
      </c>
      <c r="AD70" s="340">
        <f t="shared" si="19"/>
        <v>-9149.8708822837798</v>
      </c>
      <c r="AE70" s="340">
        <f t="shared" si="19"/>
        <v>-9459.9006064596979</v>
      </c>
      <c r="AF70" s="340">
        <f t="shared" si="19"/>
        <v>-9782.951579051005</v>
      </c>
      <c r="AG70" s="340">
        <f t="shared" si="19"/>
        <v>-10119.570692491146</v>
      </c>
      <c r="AH70" s="340">
        <f t="shared" si="19"/>
        <v>-10470.327808695774</v>
      </c>
      <c r="AI70" s="340">
        <f t="shared" si="19"/>
        <v>-10835.816723780998</v>
      </c>
      <c r="AJ70" s="340">
        <f t="shared" si="19"/>
        <v>-11216.6561732998</v>
      </c>
      <c r="AK70" s="340">
        <f t="shared" si="19"/>
        <v>-11613.490879698393</v>
      </c>
      <c r="AL70" s="340">
        <f t="shared" si="19"/>
        <v>-12026.992643765727</v>
      </c>
      <c r="AM70" s="340">
        <f t="shared" si="19"/>
        <v>-12457.861481923888</v>
      </c>
      <c r="AN70" s="340">
        <f t="shared" si="19"/>
        <v>-12906.826811284691</v>
      </c>
      <c r="AO70" s="340">
        <f t="shared" si="19"/>
        <v>-13374.64868447865</v>
      </c>
      <c r="AP70" s="340">
        <f>AP68+AP69</f>
        <v>-13862.119076346753</v>
      </c>
    </row>
    <row r="71" spans="1:45" x14ac:dyDescent="0.2">
      <c r="A71" s="216" t="s">
        <v>305</v>
      </c>
      <c r="B71" s="339">
        <f t="shared" ref="B71:AP71" si="20">-B70*$B$36</f>
        <v>-12587.253200000001</v>
      </c>
      <c r="C71" s="339">
        <f t="shared" si="20"/>
        <v>839.77574315482821</v>
      </c>
      <c r="D71" s="339">
        <f t="shared" si="20"/>
        <v>860.19335379133088</v>
      </c>
      <c r="E71" s="339">
        <f t="shared" si="20"/>
        <v>881.46850407456702</v>
      </c>
      <c r="F71" s="339">
        <f t="shared" si="20"/>
        <v>903.63721066969867</v>
      </c>
      <c r="G71" s="339">
        <f t="shared" si="20"/>
        <v>926.73700294182606</v>
      </c>
      <c r="H71" s="339">
        <f t="shared" si="20"/>
        <v>950.80698648938278</v>
      </c>
      <c r="I71" s="339">
        <f t="shared" si="20"/>
        <v>975.88790934593692</v>
      </c>
      <c r="J71" s="339">
        <f t="shared" si="20"/>
        <v>1002.0222309624664</v>
      </c>
      <c r="K71" s="339">
        <f t="shared" si="20"/>
        <v>1029.25419408689</v>
      </c>
      <c r="L71" s="339">
        <f t="shared" si="20"/>
        <v>1057.6298996625394</v>
      </c>
      <c r="M71" s="339">
        <f t="shared" si="20"/>
        <v>1087.1973848723662</v>
      </c>
      <c r="N71" s="339">
        <f t="shared" si="20"/>
        <v>1118.0067044610053</v>
      </c>
      <c r="O71" s="339">
        <f t="shared" si="20"/>
        <v>1150.1100154723679</v>
      </c>
      <c r="P71" s="339">
        <f t="shared" si="20"/>
        <v>1183.5616655462072</v>
      </c>
      <c r="Q71" s="339">
        <f t="shared" si="20"/>
        <v>1218.4182849231479</v>
      </c>
      <c r="R71" s="339">
        <f t="shared" si="20"/>
        <v>1254.7388823139202</v>
      </c>
      <c r="S71" s="339">
        <f t="shared" si="20"/>
        <v>1292.584944795105</v>
      </c>
      <c r="T71" s="339">
        <f t="shared" si="20"/>
        <v>1332.0205419004994</v>
      </c>
      <c r="U71" s="339">
        <f t="shared" si="20"/>
        <v>1373.1124340843203</v>
      </c>
      <c r="V71" s="339">
        <f t="shared" si="20"/>
        <v>1415.9301857398616</v>
      </c>
      <c r="W71" s="339">
        <f t="shared" si="20"/>
        <v>1460.5462829649359</v>
      </c>
      <c r="X71" s="339">
        <f t="shared" si="20"/>
        <v>1507.0362562734636</v>
      </c>
      <c r="Y71" s="339">
        <f t="shared" si="20"/>
        <v>1555.478808460949</v>
      </c>
      <c r="Z71" s="339">
        <f t="shared" si="20"/>
        <v>1605.9559478403089</v>
      </c>
      <c r="AA71" s="339">
        <f t="shared" si="20"/>
        <v>1658.5531270736019</v>
      </c>
      <c r="AB71" s="339">
        <f t="shared" si="20"/>
        <v>1713.3593878346933</v>
      </c>
      <c r="AC71" s="339">
        <f t="shared" si="20"/>
        <v>1770.4675115477505</v>
      </c>
      <c r="AD71" s="339">
        <f t="shared" si="20"/>
        <v>1829.9741764567561</v>
      </c>
      <c r="AE71" s="339">
        <f t="shared" si="20"/>
        <v>1891.9801212919397</v>
      </c>
      <c r="AF71" s="339">
        <f t="shared" si="20"/>
        <v>1956.590315810201</v>
      </c>
      <c r="AG71" s="339">
        <f t="shared" si="20"/>
        <v>2023.9141384982295</v>
      </c>
      <c r="AH71" s="339">
        <f t="shared" si="20"/>
        <v>2094.0655617391549</v>
      </c>
      <c r="AI71" s="339">
        <f t="shared" si="20"/>
        <v>2167.1633447561994</v>
      </c>
      <c r="AJ71" s="339">
        <f t="shared" si="20"/>
        <v>2243.33123465996</v>
      </c>
      <c r="AK71" s="339">
        <f t="shared" si="20"/>
        <v>2322.6981759396785</v>
      </c>
      <c r="AL71" s="339">
        <f t="shared" si="20"/>
        <v>2405.3985287531455</v>
      </c>
      <c r="AM71" s="339">
        <f t="shared" si="20"/>
        <v>2491.5722963847779</v>
      </c>
      <c r="AN71" s="339">
        <f t="shared" si="20"/>
        <v>2581.3653622569382</v>
      </c>
      <c r="AO71" s="339">
        <f t="shared" si="20"/>
        <v>2674.9297368957305</v>
      </c>
      <c r="AP71" s="339">
        <f t="shared" si="20"/>
        <v>2772.4238152693506</v>
      </c>
    </row>
    <row r="72" spans="1:45" ht="15" thickBot="1" x14ac:dyDescent="0.25">
      <c r="A72" s="221" t="s">
        <v>310</v>
      </c>
      <c r="B72" s="222">
        <f t="shared" ref="B72:AO72" si="21">B70+B71</f>
        <v>50349.012800000004</v>
      </c>
      <c r="C72" s="222">
        <f t="shared" si="21"/>
        <v>-3359.1029726193128</v>
      </c>
      <c r="D72" s="222">
        <f t="shared" si="21"/>
        <v>-3440.7734151653231</v>
      </c>
      <c r="E72" s="222">
        <f t="shared" si="21"/>
        <v>-3525.8740162982676</v>
      </c>
      <c r="F72" s="222">
        <f t="shared" si="21"/>
        <v>-3614.5488426787947</v>
      </c>
      <c r="G72" s="222">
        <f t="shared" si="21"/>
        <v>-3706.9480117673038</v>
      </c>
      <c r="H72" s="222">
        <f t="shared" si="21"/>
        <v>-3803.2279459575307</v>
      </c>
      <c r="I72" s="222">
        <f t="shared" si="21"/>
        <v>-3903.5516373837477</v>
      </c>
      <c r="J72" s="222">
        <f t="shared" si="21"/>
        <v>-4008.0889238498653</v>
      </c>
      <c r="K72" s="222">
        <f t="shared" si="21"/>
        <v>-4117.0167763475602</v>
      </c>
      <c r="L72" s="222">
        <f t="shared" si="21"/>
        <v>-4230.5195986501576</v>
      </c>
      <c r="M72" s="222">
        <f t="shared" si="21"/>
        <v>-4348.789539489464</v>
      </c>
      <c r="N72" s="222">
        <f t="shared" si="21"/>
        <v>-4472.026817844021</v>
      </c>
      <c r="O72" s="222">
        <f t="shared" si="21"/>
        <v>-4600.4400618894706</v>
      </c>
      <c r="P72" s="222">
        <f t="shared" si="21"/>
        <v>-4734.2466621848289</v>
      </c>
      <c r="Q72" s="222">
        <f t="shared" si="21"/>
        <v>-4873.6731396925916</v>
      </c>
      <c r="R72" s="222">
        <f t="shared" si="21"/>
        <v>-5018.9555292556806</v>
      </c>
      <c r="S72" s="222">
        <f t="shared" si="21"/>
        <v>-5170.3397791804191</v>
      </c>
      <c r="T72" s="222">
        <f t="shared" si="21"/>
        <v>-5328.0821676019968</v>
      </c>
      <c r="U72" s="222">
        <f t="shared" si="21"/>
        <v>-5492.4497363372811</v>
      </c>
      <c r="V72" s="222">
        <f t="shared" si="21"/>
        <v>-5663.7207429594464</v>
      </c>
      <c r="W72" s="222">
        <f t="shared" si="21"/>
        <v>-5842.1851318597428</v>
      </c>
      <c r="X72" s="222">
        <f t="shared" si="21"/>
        <v>-6028.1450250938533</v>
      </c>
      <c r="Y72" s="222">
        <f t="shared" si="21"/>
        <v>-6221.9152338437952</v>
      </c>
      <c r="Z72" s="222">
        <f t="shared" si="21"/>
        <v>-6423.8237913612347</v>
      </c>
      <c r="AA72" s="222">
        <f t="shared" si="21"/>
        <v>-6634.2125082944067</v>
      </c>
      <c r="AB72" s="222">
        <f t="shared" si="21"/>
        <v>-6853.4375513387731</v>
      </c>
      <c r="AC72" s="222">
        <f t="shared" si="21"/>
        <v>-7081.8700461910021</v>
      </c>
      <c r="AD72" s="222">
        <f t="shared" si="21"/>
        <v>-7319.8967058270237</v>
      </c>
      <c r="AE72" s="222">
        <f t="shared" si="21"/>
        <v>-7567.9204851677587</v>
      </c>
      <c r="AF72" s="222">
        <f t="shared" si="21"/>
        <v>-7826.361263240804</v>
      </c>
      <c r="AG72" s="222">
        <f t="shared" si="21"/>
        <v>-8095.656553992917</v>
      </c>
      <c r="AH72" s="222">
        <f t="shared" si="21"/>
        <v>-8376.2622469566195</v>
      </c>
      <c r="AI72" s="222">
        <f t="shared" si="21"/>
        <v>-8668.6533790247977</v>
      </c>
      <c r="AJ72" s="222">
        <f t="shared" si="21"/>
        <v>-8973.3249386398402</v>
      </c>
      <c r="AK72" s="222">
        <f t="shared" si="21"/>
        <v>-9290.7927037587142</v>
      </c>
      <c r="AL72" s="222">
        <f t="shared" si="21"/>
        <v>-9621.5941150125818</v>
      </c>
      <c r="AM72" s="222">
        <f t="shared" si="21"/>
        <v>-9966.2891855391099</v>
      </c>
      <c r="AN72" s="222">
        <f t="shared" si="21"/>
        <v>-10325.461449027753</v>
      </c>
      <c r="AO72" s="222">
        <f t="shared" si="21"/>
        <v>-10699.71894758292</v>
      </c>
      <c r="AP72" s="222">
        <f>AP70+AP71</f>
        <v>-11089.695261077402</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0">
        <f t="shared" ref="B75:AO75" si="24">B68</f>
        <v>62936.266000000003</v>
      </c>
      <c r="C75" s="340">
        <f t="shared" si="24"/>
        <v>-4198.8787157741408</v>
      </c>
      <c r="D75" s="340">
        <f>D68</f>
        <v>-4300.9667689566541</v>
      </c>
      <c r="E75" s="340">
        <f t="shared" si="24"/>
        <v>-4407.3425203728348</v>
      </c>
      <c r="F75" s="340">
        <f t="shared" si="24"/>
        <v>-4518.1860533484933</v>
      </c>
      <c r="G75" s="340">
        <f t="shared" si="24"/>
        <v>-4633.68501470913</v>
      </c>
      <c r="H75" s="340">
        <f t="shared" si="24"/>
        <v>-4754.0349324469134</v>
      </c>
      <c r="I75" s="340">
        <f t="shared" si="24"/>
        <v>-4879.4395467296845</v>
      </c>
      <c r="J75" s="340">
        <f t="shared" si="24"/>
        <v>-5010.1111548123317</v>
      </c>
      <c r="K75" s="340">
        <f t="shared" si="24"/>
        <v>-5146.2709704344497</v>
      </c>
      <c r="L75" s="340">
        <f t="shared" si="24"/>
        <v>-5288.1494983126968</v>
      </c>
      <c r="M75" s="340">
        <f t="shared" si="24"/>
        <v>-5435.9869243618305</v>
      </c>
      <c r="N75" s="340">
        <f t="shared" si="24"/>
        <v>-5590.0335223050261</v>
      </c>
      <c r="O75" s="340">
        <f t="shared" si="24"/>
        <v>-5750.5500773618387</v>
      </c>
      <c r="P75" s="340">
        <f t="shared" si="24"/>
        <v>-5917.8083277310361</v>
      </c>
      <c r="Q75" s="340">
        <f t="shared" si="24"/>
        <v>-6092.091424615739</v>
      </c>
      <c r="R75" s="340">
        <f t="shared" si="24"/>
        <v>-6273.6944115696006</v>
      </c>
      <c r="S75" s="340">
        <f t="shared" si="24"/>
        <v>-6462.9247239755241</v>
      </c>
      <c r="T75" s="340">
        <f t="shared" si="24"/>
        <v>-6660.1027095024965</v>
      </c>
      <c r="U75" s="340">
        <f t="shared" si="24"/>
        <v>-6865.562170421601</v>
      </c>
      <c r="V75" s="340">
        <f t="shared" si="24"/>
        <v>-7079.6509286993078</v>
      </c>
      <c r="W75" s="340">
        <f t="shared" si="24"/>
        <v>-7302.7314148246787</v>
      </c>
      <c r="X75" s="340">
        <f t="shared" si="24"/>
        <v>-7535.1812813673168</v>
      </c>
      <c r="Y75" s="340">
        <f t="shared" si="24"/>
        <v>-7777.3940423047443</v>
      </c>
      <c r="Z75" s="340">
        <f t="shared" si="24"/>
        <v>-8029.7797392015436</v>
      </c>
      <c r="AA75" s="340">
        <f t="shared" si="24"/>
        <v>-8292.7656353680086</v>
      </c>
      <c r="AB75" s="340">
        <f t="shared" si="24"/>
        <v>-8566.7969391734659</v>
      </c>
      <c r="AC75" s="340">
        <f t="shared" si="24"/>
        <v>-8852.3375577387524</v>
      </c>
      <c r="AD75" s="340">
        <f t="shared" si="24"/>
        <v>-9149.8708822837798</v>
      </c>
      <c r="AE75" s="340">
        <f t="shared" si="24"/>
        <v>-9459.9006064596979</v>
      </c>
      <c r="AF75" s="340">
        <f t="shared" si="24"/>
        <v>-9782.951579051005</v>
      </c>
      <c r="AG75" s="340">
        <f t="shared" si="24"/>
        <v>-10119.570692491146</v>
      </c>
      <c r="AH75" s="340">
        <f t="shared" si="24"/>
        <v>-10470.327808695774</v>
      </c>
      <c r="AI75" s="340">
        <f t="shared" si="24"/>
        <v>-10835.816723780998</v>
      </c>
      <c r="AJ75" s="340">
        <f t="shared" si="24"/>
        <v>-11216.6561732998</v>
      </c>
      <c r="AK75" s="340">
        <f t="shared" si="24"/>
        <v>-11613.490879698393</v>
      </c>
      <c r="AL75" s="340">
        <f t="shared" si="24"/>
        <v>-12026.992643765727</v>
      </c>
      <c r="AM75" s="340">
        <f t="shared" si="24"/>
        <v>-12457.861481923888</v>
      </c>
      <c r="AN75" s="340">
        <f t="shared" si="24"/>
        <v>-12906.826811284691</v>
      </c>
      <c r="AO75" s="340">
        <f t="shared" si="24"/>
        <v>-13374.64868447865</v>
      </c>
      <c r="AP75" s="340">
        <f>AP68</f>
        <v>-13862.119076346753</v>
      </c>
    </row>
    <row r="76" spans="1:45" x14ac:dyDescent="0.2">
      <c r="A76" s="216" t="s">
        <v>307</v>
      </c>
      <c r="B76" s="339">
        <f t="shared" ref="B76:AO76" si="25">-B67</f>
        <v>0</v>
      </c>
      <c r="C76" s="339">
        <f>-C67</f>
        <v>1768.2107828571429</v>
      </c>
      <c r="D76" s="339">
        <f t="shared" si="25"/>
        <v>1768.2107828571429</v>
      </c>
      <c r="E76" s="339">
        <f t="shared" si="25"/>
        <v>1768.2107828571429</v>
      </c>
      <c r="F76" s="339">
        <f>-C67</f>
        <v>1768.2107828571429</v>
      </c>
      <c r="G76" s="339">
        <f t="shared" si="25"/>
        <v>1768.2107828571429</v>
      </c>
      <c r="H76" s="339">
        <f t="shared" si="25"/>
        <v>1768.2107828571429</v>
      </c>
      <c r="I76" s="339">
        <f t="shared" si="25"/>
        <v>1768.2107828571429</v>
      </c>
      <c r="J76" s="339">
        <f t="shared" si="25"/>
        <v>1768.2107828571429</v>
      </c>
      <c r="K76" s="339">
        <f t="shared" si="25"/>
        <v>1768.2107828571429</v>
      </c>
      <c r="L76" s="339">
        <f>-L67</f>
        <v>1768.2107828571429</v>
      </c>
      <c r="M76" s="339">
        <f>-M67</f>
        <v>1768.2107828571429</v>
      </c>
      <c r="N76" s="339">
        <f t="shared" si="25"/>
        <v>1768.2107828571429</v>
      </c>
      <c r="O76" s="339">
        <f t="shared" si="25"/>
        <v>1768.2107828571429</v>
      </c>
      <c r="P76" s="339">
        <f t="shared" si="25"/>
        <v>1768.2107828571429</v>
      </c>
      <c r="Q76" s="339">
        <f t="shared" si="25"/>
        <v>1768.2107828571429</v>
      </c>
      <c r="R76" s="339">
        <f t="shared" si="25"/>
        <v>1768.2107828571429</v>
      </c>
      <c r="S76" s="339">
        <f t="shared" si="25"/>
        <v>1768.2107828571429</v>
      </c>
      <c r="T76" s="339">
        <f t="shared" si="25"/>
        <v>1768.2107828571429</v>
      </c>
      <c r="U76" s="339">
        <f t="shared" si="25"/>
        <v>1768.2107828571429</v>
      </c>
      <c r="V76" s="339">
        <f t="shared" si="25"/>
        <v>1768.2107828571429</v>
      </c>
      <c r="W76" s="339">
        <f t="shared" si="25"/>
        <v>1768.2107828571429</v>
      </c>
      <c r="X76" s="339">
        <f t="shared" si="25"/>
        <v>1768.2107828571429</v>
      </c>
      <c r="Y76" s="339">
        <f t="shared" si="25"/>
        <v>1768.2107828571429</v>
      </c>
      <c r="Z76" s="339">
        <f t="shared" si="25"/>
        <v>1768.2107828571429</v>
      </c>
      <c r="AA76" s="339">
        <f t="shared" si="25"/>
        <v>1768.2107828571429</v>
      </c>
      <c r="AB76" s="339">
        <f t="shared" si="25"/>
        <v>1768.2107828571429</v>
      </c>
      <c r="AC76" s="339">
        <f t="shared" si="25"/>
        <v>1768.2107828571429</v>
      </c>
      <c r="AD76" s="339">
        <f t="shared" si="25"/>
        <v>1768.2107828571429</v>
      </c>
      <c r="AE76" s="339">
        <f t="shared" si="25"/>
        <v>1768.2107828571429</v>
      </c>
      <c r="AF76" s="339">
        <f t="shared" si="25"/>
        <v>1768.2107828571429</v>
      </c>
      <c r="AG76" s="339">
        <f t="shared" si="25"/>
        <v>1768.2107828571429</v>
      </c>
      <c r="AH76" s="339">
        <f t="shared" si="25"/>
        <v>1768.2107828571429</v>
      </c>
      <c r="AI76" s="339">
        <f t="shared" si="25"/>
        <v>1768.2107828571429</v>
      </c>
      <c r="AJ76" s="339">
        <f t="shared" si="25"/>
        <v>1768.2107828571429</v>
      </c>
      <c r="AK76" s="339">
        <f t="shared" si="25"/>
        <v>1768.2107828571429</v>
      </c>
      <c r="AL76" s="339">
        <f t="shared" si="25"/>
        <v>1768.2107828571429</v>
      </c>
      <c r="AM76" s="339">
        <f t="shared" si="25"/>
        <v>1768.2107828571429</v>
      </c>
      <c r="AN76" s="339">
        <f t="shared" si="25"/>
        <v>1768.2107828571429</v>
      </c>
      <c r="AO76" s="339">
        <f t="shared" si="25"/>
        <v>1768.2107828571429</v>
      </c>
      <c r="AP76" s="339">
        <f>-AP67</f>
        <v>1768.2107828571429</v>
      </c>
    </row>
    <row r="77" spans="1:45" x14ac:dyDescent="0.2">
      <c r="A77" s="216" t="s">
        <v>306</v>
      </c>
      <c r="B77" s="339">
        <f t="shared" ref="B77:AO77" si="26">B69</f>
        <v>0</v>
      </c>
      <c r="C77" s="339">
        <f t="shared" si="26"/>
        <v>0</v>
      </c>
      <c r="D77" s="339">
        <f t="shared" si="26"/>
        <v>0</v>
      </c>
      <c r="E77" s="339">
        <f t="shared" si="26"/>
        <v>0</v>
      </c>
      <c r="F77" s="339">
        <f t="shared" si="26"/>
        <v>0</v>
      </c>
      <c r="G77" s="339">
        <f t="shared" si="26"/>
        <v>0</v>
      </c>
      <c r="H77" s="339">
        <f t="shared" si="26"/>
        <v>0</v>
      </c>
      <c r="I77" s="339">
        <f t="shared" si="26"/>
        <v>0</v>
      </c>
      <c r="J77" s="339">
        <f t="shared" si="26"/>
        <v>0</v>
      </c>
      <c r="K77" s="339">
        <f t="shared" si="26"/>
        <v>0</v>
      </c>
      <c r="L77" s="339">
        <f t="shared" si="26"/>
        <v>0</v>
      </c>
      <c r="M77" s="339">
        <f t="shared" si="26"/>
        <v>0</v>
      </c>
      <c r="N77" s="339">
        <f t="shared" si="26"/>
        <v>0</v>
      </c>
      <c r="O77" s="339">
        <f t="shared" si="26"/>
        <v>0</v>
      </c>
      <c r="P77" s="339">
        <f t="shared" si="26"/>
        <v>0</v>
      </c>
      <c r="Q77" s="339">
        <f t="shared" si="26"/>
        <v>0</v>
      </c>
      <c r="R77" s="339">
        <f t="shared" si="26"/>
        <v>0</v>
      </c>
      <c r="S77" s="339">
        <f t="shared" si="26"/>
        <v>0</v>
      </c>
      <c r="T77" s="339">
        <f t="shared" si="26"/>
        <v>0</v>
      </c>
      <c r="U77" s="339">
        <f t="shared" si="26"/>
        <v>0</v>
      </c>
      <c r="V77" s="339">
        <f t="shared" si="26"/>
        <v>0</v>
      </c>
      <c r="W77" s="339">
        <f t="shared" si="26"/>
        <v>0</v>
      </c>
      <c r="X77" s="339">
        <f t="shared" si="26"/>
        <v>0</v>
      </c>
      <c r="Y77" s="339">
        <f t="shared" si="26"/>
        <v>0</v>
      </c>
      <c r="Z77" s="339">
        <f t="shared" si="26"/>
        <v>0</v>
      </c>
      <c r="AA77" s="339">
        <f t="shared" si="26"/>
        <v>0</v>
      </c>
      <c r="AB77" s="339">
        <f t="shared" si="26"/>
        <v>0</v>
      </c>
      <c r="AC77" s="339">
        <f t="shared" si="26"/>
        <v>0</v>
      </c>
      <c r="AD77" s="339">
        <f t="shared" si="26"/>
        <v>0</v>
      </c>
      <c r="AE77" s="339">
        <f t="shared" si="26"/>
        <v>0</v>
      </c>
      <c r="AF77" s="339">
        <f t="shared" si="26"/>
        <v>0</v>
      </c>
      <c r="AG77" s="339">
        <f t="shared" si="26"/>
        <v>0</v>
      </c>
      <c r="AH77" s="339">
        <f t="shared" si="26"/>
        <v>0</v>
      </c>
      <c r="AI77" s="339">
        <f t="shared" si="26"/>
        <v>0</v>
      </c>
      <c r="AJ77" s="339">
        <f t="shared" si="26"/>
        <v>0</v>
      </c>
      <c r="AK77" s="339">
        <f t="shared" si="26"/>
        <v>0</v>
      </c>
      <c r="AL77" s="339">
        <f t="shared" si="26"/>
        <v>0</v>
      </c>
      <c r="AM77" s="339">
        <f t="shared" si="26"/>
        <v>0</v>
      </c>
      <c r="AN77" s="339">
        <f t="shared" si="26"/>
        <v>0</v>
      </c>
      <c r="AO77" s="339">
        <f t="shared" si="26"/>
        <v>0</v>
      </c>
      <c r="AP77" s="339">
        <f>AP69</f>
        <v>0</v>
      </c>
    </row>
    <row r="78" spans="1:45" x14ac:dyDescent="0.2">
      <c r="A78" s="216" t="s">
        <v>305</v>
      </c>
      <c r="B78" s="339">
        <f>IF(SUM($B$71:B71)+SUM($A$78:A78)&gt;0,0,SUM($B$71:B71)-SUM($A$78:A78))</f>
        <v>-12587.253200000001</v>
      </c>
      <c r="C78" s="339">
        <f>IF(SUM($B$71:C71)+SUM($A$78:B78)&gt;0,0,SUM($B$71:C71)-SUM($A$78:B78))</f>
        <v>839.77574315482889</v>
      </c>
      <c r="D78" s="339">
        <f>IF(SUM($B$71:D71)+SUM($A$78:C78)&gt;0,0,SUM($B$71:D71)-SUM($A$78:C78))</f>
        <v>860.19335379133008</v>
      </c>
      <c r="E78" s="339">
        <f>IF(SUM($B$71:E71)+SUM($A$78:D78)&gt;0,0,SUM($B$71:E71)-SUM($A$78:D78))</f>
        <v>881.46850407456623</v>
      </c>
      <c r="F78" s="339">
        <f>IF(SUM($B$71:F71)+SUM($A$78:E78)&gt;0,0,SUM($B$71:F71)-SUM($A$78:E78))</f>
        <v>903.63721066969811</v>
      </c>
      <c r="G78" s="339">
        <f>IF(SUM($B$71:G71)+SUM($A$78:F78)&gt;0,0,SUM($B$71:G71)-SUM($A$78:F78))</f>
        <v>926.73700294182618</v>
      </c>
      <c r="H78" s="339">
        <f>IF(SUM($B$71:H71)+SUM($A$78:G78)&gt;0,0,SUM($B$71:H71)-SUM($A$78:G78))</f>
        <v>950.80698648938323</v>
      </c>
      <c r="I78" s="339">
        <f>IF(SUM($B$71:I71)+SUM($A$78:H78)&gt;0,0,SUM($B$71:I71)-SUM($A$78:H78))</f>
        <v>975.88790934593726</v>
      </c>
      <c r="J78" s="339">
        <f>IF(SUM($B$71:J71)+SUM($A$78:I78)&gt;0,0,SUM($B$71:J71)-SUM($A$78:I78))</f>
        <v>1002.0222309624669</v>
      </c>
      <c r="K78" s="339">
        <f>IF(SUM($B$71:K71)+SUM($A$78:J78)&gt;0,0,SUM($B$71:K71)-SUM($A$78:J78))</f>
        <v>1029.2541940868905</v>
      </c>
      <c r="L78" s="339">
        <f>IF(SUM($B$71:L71)+SUM($A$78:K78)&gt;0,0,SUM($B$71:L71)-SUM($A$78:K78))</f>
        <v>1057.6298996625392</v>
      </c>
      <c r="M78" s="339">
        <f>IF(SUM($B$71:M71)+SUM($A$78:L78)&gt;0,0,SUM($B$71:M71)-SUM($A$78:L78))</f>
        <v>1087.1973848723665</v>
      </c>
      <c r="N78" s="339">
        <f>IF(SUM($B$71:N71)+SUM($A$78:M78)&gt;0,0,SUM($B$71:N71)-SUM($A$78:M78))</f>
        <v>1118.0067044610053</v>
      </c>
      <c r="O78" s="339">
        <f>IF(SUM($B$71:O71)+SUM($A$78:N78)&gt;0,0,SUM($B$71:O71)-SUM($A$78:N78))</f>
        <v>1150.1100154723679</v>
      </c>
      <c r="P78" s="339">
        <f>IF(SUM($B$71:P71)+SUM($A$78:O78)&gt;0,0,SUM($B$71:P71)-SUM($A$78:O78))</f>
        <v>0</v>
      </c>
      <c r="Q78" s="339">
        <f>IF(SUM($B$71:Q71)+SUM($A$78:P78)&gt;0,0,SUM($B$71:Q71)-SUM($A$78:P78))</f>
        <v>0</v>
      </c>
      <c r="R78" s="339">
        <f>IF(SUM($B$71:R71)+SUM($A$78:Q78)&gt;0,0,SUM($B$71:R71)-SUM($A$78:Q78))</f>
        <v>0</v>
      </c>
      <c r="S78" s="339">
        <f>IF(SUM($B$71:S71)+SUM($A$78:R78)&gt;0,0,SUM($B$71:S71)-SUM($A$78:R78))</f>
        <v>0</v>
      </c>
      <c r="T78" s="339">
        <f>IF(SUM($B$71:T71)+SUM($A$78:S78)&gt;0,0,SUM($B$71:T71)-SUM($A$78:S78))</f>
        <v>0</v>
      </c>
      <c r="U78" s="339">
        <f>IF(SUM($B$71:U71)+SUM($A$78:T78)&gt;0,0,SUM($B$71:U71)-SUM($A$78:T78))</f>
        <v>0</v>
      </c>
      <c r="V78" s="339">
        <f>IF(SUM($B$71:V71)+SUM($A$78:U78)&gt;0,0,SUM($B$71:V71)-SUM($A$78:U78))</f>
        <v>0</v>
      </c>
      <c r="W78" s="339">
        <f>IF(SUM($B$71:W71)+SUM($A$78:V78)&gt;0,0,SUM($B$71:W71)-SUM($A$78:V78))</f>
        <v>0</v>
      </c>
      <c r="X78" s="339">
        <f>IF(SUM($B$71:X71)+SUM($A$78:W78)&gt;0,0,SUM($B$71:X71)-SUM($A$78:W78))</f>
        <v>0</v>
      </c>
      <c r="Y78" s="339">
        <f>IF(SUM($B$71:Y71)+SUM($A$78:X78)&gt;0,0,SUM($B$71:Y71)-SUM($A$78:X78))</f>
        <v>0</v>
      </c>
      <c r="Z78" s="339">
        <f>IF(SUM($B$71:Z71)+SUM($A$78:Y78)&gt;0,0,SUM($B$71:Z71)-SUM($A$78:Y78))</f>
        <v>0</v>
      </c>
      <c r="AA78" s="339">
        <f>IF(SUM($B$71:AA71)+SUM($A$78:Z78)&gt;0,0,SUM($B$71:AA71)-SUM($A$78:Z78))</f>
        <v>0</v>
      </c>
      <c r="AB78" s="339">
        <f>IF(SUM($B$71:AB71)+SUM($A$78:AA78)&gt;0,0,SUM($B$71:AB71)-SUM($A$78:AA78))</f>
        <v>0</v>
      </c>
      <c r="AC78" s="339">
        <f>IF(SUM($B$71:AC71)+SUM($A$78:AB78)&gt;0,0,SUM($B$71:AC71)-SUM($A$78:AB78))</f>
        <v>0</v>
      </c>
      <c r="AD78" s="339">
        <f>IF(SUM($B$71:AD71)+SUM($A$78:AC78)&gt;0,0,SUM($B$71:AD71)-SUM($A$78:AC78))</f>
        <v>0</v>
      </c>
      <c r="AE78" s="339">
        <f>IF(SUM($B$71:AE71)+SUM($A$78:AD78)&gt;0,0,SUM($B$71:AE71)-SUM($A$78:AD78))</f>
        <v>0</v>
      </c>
      <c r="AF78" s="339">
        <f>IF(SUM($B$71:AF71)+SUM($A$78:AE78)&gt;0,0,SUM($B$71:AF71)-SUM($A$78:AE78))</f>
        <v>0</v>
      </c>
      <c r="AG78" s="339">
        <f>IF(SUM($B$71:AG71)+SUM($A$78:AF78)&gt;0,0,SUM($B$71:AG71)-SUM($A$78:AF78))</f>
        <v>0</v>
      </c>
      <c r="AH78" s="339">
        <f>IF(SUM($B$71:AH71)+SUM($A$78:AG78)&gt;0,0,SUM($B$71:AH71)-SUM($A$78:AG78))</f>
        <v>0</v>
      </c>
      <c r="AI78" s="339">
        <f>IF(SUM($B$71:AI71)+SUM($A$78:AH78)&gt;0,0,SUM($B$71:AI71)-SUM($A$78:AH78))</f>
        <v>0</v>
      </c>
      <c r="AJ78" s="339">
        <f>IF(SUM($B$71:AJ71)+SUM($A$78:AI78)&gt;0,0,SUM($B$71:AJ71)-SUM($A$78:AI78))</f>
        <v>0</v>
      </c>
      <c r="AK78" s="339">
        <f>IF(SUM($B$71:AK71)+SUM($A$78:AJ78)&gt;0,0,SUM($B$71:AK71)-SUM($A$78:AJ78))</f>
        <v>0</v>
      </c>
      <c r="AL78" s="339">
        <f>IF(SUM($B$71:AL71)+SUM($A$78:AK78)&gt;0,0,SUM($B$71:AL71)-SUM($A$78:AK78))</f>
        <v>0</v>
      </c>
      <c r="AM78" s="339">
        <f>IF(SUM($B$71:AM71)+SUM($A$78:AL78)&gt;0,0,SUM($B$71:AM71)-SUM($A$78:AL78))</f>
        <v>0</v>
      </c>
      <c r="AN78" s="339">
        <f>IF(SUM($B$71:AN71)+SUM($A$78:AM78)&gt;0,0,SUM($B$71:AN71)-SUM($A$78:AM78))</f>
        <v>0</v>
      </c>
      <c r="AO78" s="339">
        <f>IF(SUM($B$71:AO71)+SUM($A$78:AN78)&gt;0,0,SUM($B$71:AO71)-SUM($A$78:AN78))</f>
        <v>0</v>
      </c>
      <c r="AP78" s="339">
        <f>IF(SUM($B$71:AP71)+SUM($A$78:AO78)&gt;0,0,SUM($B$71:AP71)-SUM($A$78:AO78))</f>
        <v>0</v>
      </c>
    </row>
    <row r="79" spans="1:45" x14ac:dyDescent="0.2">
      <c r="A79" s="216" t="s">
        <v>304</v>
      </c>
      <c r="B79" s="339">
        <f>IF(((SUM($B$59:B59)+SUM($B$61:B64))+SUM($B$81:B81))&lt;0,((SUM($B$59:B59)+SUM($B$61:B64))+SUM($B$81:B81))*0.18-SUM($A$79:A79),IF(SUM(A$79:$B79)&lt;0,0-SUM(A$79:$B79),0))</f>
        <v>-9.0000000005238685E-3</v>
      </c>
      <c r="C79" s="339">
        <f>IF(((SUM($B$59:C59)+SUM($B$61:C64))+SUM($B$81:C81))&lt;0,((SUM($B$59:C59)+SUM($B$61:C64))+SUM($B$81:C81))*0.18-SUM($A$79:B79),IF(SUM($B$79:B79)&lt;0,0-SUM($B$79:B79),0))</f>
        <v>-437.52022792506</v>
      </c>
      <c r="D79" s="339">
        <f>IF(((SUM($B$59:D59)+SUM($B$61:D64))+SUM($B$81:D81))&lt;0,((SUM($B$59:D59)+SUM($B$61:D64))+SUM($B$81:D81))*0.18-SUM($A$79:C79),IF(SUM($B$79:C79)&lt;0,0-SUM($B$79:C79),0))</f>
        <v>-455.89607749791179</v>
      </c>
      <c r="E79" s="339">
        <f>IF(((SUM($B$59:E59)+SUM($B$61:E64))+SUM($B$81:E81))&lt;0,((SUM($B$59:E59)+SUM($B$61:E64))+SUM($B$81:E81))*0.18-SUM($A$79:D79),IF(SUM($B$79:D79)&lt;0,0-SUM($B$79:D79),0))</f>
        <v>-475.04371275282483</v>
      </c>
      <c r="F79" s="339">
        <f>IF(((SUM($B$59:F59)+SUM($B$61:F64))+SUM($B$81:F81))&lt;0,((SUM($B$59:F59)+SUM($B$61:F64))+SUM($B$81:F81))*0.18-SUM($A$79:E79),IF(SUM($B$79:E79)&lt;0,0-SUM($B$79:E79),0))</f>
        <v>-494.99554868844257</v>
      </c>
      <c r="G79" s="339">
        <f>IF(((SUM($B$59:G59)+SUM($B$61:G64))+SUM($B$81:G81))&lt;0,((SUM($B$59:G59)+SUM($B$61:G64))+SUM($B$81:G81))*0.18-SUM($A$79:F79),IF(SUM($B$79:F79)&lt;0,0-SUM($B$79:F79),0))</f>
        <v>-515.7853617333576</v>
      </c>
      <c r="H79" s="339">
        <f>IF(((SUM($B$59:H59)+SUM($B$61:H64))+SUM($B$81:H81))&lt;0,((SUM($B$59:H59)+SUM($B$61:H64))+SUM($B$81:H81))*0.18-SUM($A$79:G79),IF(SUM($B$79:G79)&lt;0,0-SUM($B$79:G79),0))</f>
        <v>-537.4483469261595</v>
      </c>
      <c r="I79" s="339">
        <f>IF(((SUM($B$59:I59)+SUM($B$61:I64))+SUM($B$81:I81))&lt;0,((SUM($B$59:I59)+SUM($B$61:I64))+SUM($B$81:I81))*0.18-SUM($A$79:H79),IF(SUM($B$79:H79)&lt;0,0-SUM($B$79:H79),0))</f>
        <v>-560.02117749705667</v>
      </c>
      <c r="J79" s="339">
        <f>IF(((SUM($B$59:J59)+SUM($B$61:J64))+SUM($B$81:J81))&lt;0,((SUM($B$59:J59)+SUM($B$61:J64))+SUM($B$81:J81))*0.18-SUM($A$79:I79),IF(SUM($B$79:I79)&lt;0,0-SUM($B$79:I79),0))</f>
        <v>-583.54206695193307</v>
      </c>
      <c r="K79" s="339">
        <f>IF(((SUM($B$59:K59)+SUM($B$61:K64))+SUM($B$81:K81))&lt;0,((SUM($B$59:K59)+SUM($B$61:K64))+SUM($B$81:K81))*0.18-SUM($A$79:J79),IF(SUM($B$79:J79)&lt;0,0-SUM($B$79:J79),0))</f>
        <v>-608.05083376391622</v>
      </c>
      <c r="L79" s="339">
        <f>IF(((SUM($B$59:L59)+SUM($B$61:L64))+SUM($B$81:L81))&lt;0,((SUM($B$59:L59)+SUM($B$61:L64))+SUM($B$81:L81))*0.18-SUM($A$79:K79),IF(SUM($B$79:K79)&lt;0,0-SUM($B$79:K79),0))</f>
        <v>-633.58896878199994</v>
      </c>
      <c r="M79" s="339">
        <f>IF(((SUM($B$59:M59)+SUM($B$61:M64))+SUM($B$81:M81))&lt;0,((SUM($B$59:M59)+SUM($B$61:M64))+SUM($B$81:M81))*0.18-SUM($A$79:L79),IF(SUM($B$79:L79)&lt;0,0-SUM($B$79:L79),0))</f>
        <v>-660.19970547084267</v>
      </c>
      <c r="N79" s="339">
        <f>IF(((SUM($B$59:N59)+SUM($B$61:N64))+SUM($B$81:N81))&lt;0,((SUM($B$59:N59)+SUM($B$61:N64))+SUM($B$81:N81))*0.18-SUM($A$79:M79),IF(SUM($B$79:M79)&lt;0,0-SUM($B$79:M79),0))</f>
        <v>-687.92809310061875</v>
      </c>
      <c r="O79" s="339">
        <f>IF(((SUM($B$59:O59)+SUM($B$61:O64))+SUM($B$81:O81))&lt;0,((SUM($B$59:O59)+SUM($B$61:O64))+SUM($B$81:O81))*0.18-SUM($A$79:N79),IF(SUM($B$79:N79)&lt;0,0-SUM($B$79:N79),0))</f>
        <v>-716.82107301084488</v>
      </c>
      <c r="P79" s="339">
        <f>IF(((SUM($B$59:P59)+SUM($B$61:P64))+SUM($B$81:P81))&lt;0,((SUM($B$59:P59)+SUM($B$61:P64))+SUM($B$81:P81))*0.18-SUM($A$79:O79),IF(SUM($B$79:O79)&lt;0,0-SUM($B$79:O79),0))</f>
        <v>-746.92755807730009</v>
      </c>
      <c r="Q79" s="339">
        <f>IF(((SUM($B$59:Q59)+SUM($B$61:Q64))+SUM($B$81:Q81))&lt;0,((SUM($B$59:Q59)+SUM($B$61:Q64))+SUM($B$81:Q81))*0.18-SUM($A$79:P79),IF(SUM($B$79:P79)&lt;0,0-SUM($B$79:P79),0))</f>
        <v>-778.29851551654701</v>
      </c>
      <c r="R79" s="339">
        <f>IF(((SUM($B$59:R59)+SUM($B$61:R64))+SUM($B$81:R81))&lt;0,((SUM($B$59:R59)+SUM($B$61:R64))+SUM($B$81:R81))*0.18-SUM($A$79:Q79),IF(SUM($B$79:Q79)&lt;0,0-SUM($B$79:Q79),0))</f>
        <v>-810.98705316824271</v>
      </c>
      <c r="S79" s="339">
        <f>IF(((SUM($B$59:S59)+SUM($B$61:S64))+SUM($B$81:S81))&lt;0,((SUM($B$59:S59)+SUM($B$61:S64))+SUM($B$81:S81))*0.18-SUM($A$79:R79),IF(SUM($B$79:R79)&lt;0,0-SUM($B$79:R79),0))</f>
        <v>-845.04850940130927</v>
      </c>
      <c r="T79" s="339">
        <f>IF(((SUM($B$59:T59)+SUM($B$61:T64))+SUM($B$81:T81))&lt;0,((SUM($B$59:T59)+SUM($B$61:T64))+SUM($B$81:T81))*0.18-SUM($A$79:S79),IF(SUM($B$79:S79)&lt;0,0-SUM($B$79:S79),0))</f>
        <v>-880.54054679616274</v>
      </c>
      <c r="U79" s="339">
        <f>IF(((SUM($B$59:U59)+SUM($B$61:U64))+SUM($B$81:U81))&lt;0,((SUM($B$59:U59)+SUM($B$61:U64))+SUM($B$81:U81))*0.18-SUM($A$79:T79),IF(SUM($B$79:T79)&lt;0,0-SUM($B$79:T79),0))</f>
        <v>-917.52324976160162</v>
      </c>
      <c r="V79" s="339">
        <f>IF(((SUM($B$59:V59)+SUM($B$61:V64))+SUM($B$81:V81))&lt;0,((SUM($B$59:V59)+SUM($B$61:V64))+SUM($B$81:V81))*0.18-SUM($A$79:U79),IF(SUM($B$79:U79)&lt;0,0-SUM($B$79:U79),0))</f>
        <v>-956.05922625158928</v>
      </c>
      <c r="W79" s="339">
        <f>IF(((SUM($B$59:W59)+SUM($B$61:W64))+SUM($B$81:W81))&lt;0,((SUM($B$59:W59)+SUM($B$61:W64))+SUM($B$81:W81))*0.18-SUM($A$79:V79),IF(SUM($B$79:V79)&lt;0,0-SUM($B$79:V79),0))</f>
        <v>-996.21371375415583</v>
      </c>
      <c r="X79" s="339">
        <f>IF(((SUM($B$59:X59)+SUM($B$61:X64))+SUM($B$81:X81))&lt;0,((SUM($B$59:X59)+SUM($B$61:X64))+SUM($B$81:X81))*0.18-SUM($A$79:W79),IF(SUM($B$79:W79)&lt;0,0-SUM($B$79:W79),0))</f>
        <v>-1038.0546897318309</v>
      </c>
      <c r="Y79" s="339">
        <f>IF(((SUM($B$59:Y59)+SUM($B$61:Y64))+SUM($B$81:Y81))&lt;0,((SUM($B$59:Y59)+SUM($B$61:Y64))+SUM($B$81:Y81))*0.18-SUM($A$79:X79),IF(SUM($B$79:X79)&lt;0,0-SUM($B$79:X79),0))</f>
        <v>-1081.6529867005684</v>
      </c>
      <c r="Z79" s="339">
        <f>IF(((SUM($B$59:Z59)+SUM($B$61:Z64))+SUM($B$81:Z81))&lt;0,((SUM($B$59:Z59)+SUM($B$61:Z64))+SUM($B$81:Z81))*0.18-SUM($A$79:Y79),IF(SUM($B$79:Y79)&lt;0,0-SUM($B$79:Y79),0))</f>
        <v>-1127.0824121419937</v>
      </c>
      <c r="AA79" s="339">
        <f>IF(((SUM($B$59:AA59)+SUM($B$61:AA64))+SUM($B$81:AA81))&lt;0,((SUM($B$59:AA59)+SUM($B$61:AA64))+SUM($B$81:AA81))*0.18-SUM($A$79:Z79),IF(SUM($B$79:Z79)&lt;0,0-SUM($B$79:Z79),0))</f>
        <v>-1174.4198734519523</v>
      </c>
      <c r="AB79" s="339">
        <f>IF(((SUM($B$59:AB59)+SUM($B$61:AB64))+SUM($B$81:AB81))&lt;0,((SUM($B$59:AB59)+SUM($B$61:AB64))+SUM($B$81:AB81))*0.18-SUM($A$79:AA79),IF(SUM($B$79:AA79)&lt;0,0-SUM($B$79:AA79),0))</f>
        <v>-1223.7455081369408</v>
      </c>
      <c r="AC79" s="339">
        <f>IF(((SUM($B$59:AC59)+SUM($B$61:AC64))+SUM($B$81:AC81))&lt;0,((SUM($B$59:AC59)+SUM($B$61:AC64))+SUM($B$81:AC81))*0.18-SUM($A$79:AB79),IF(SUM($B$79:AB79)&lt;0,0-SUM($B$79:AB79),0))</f>
        <v>-1275.1428194786859</v>
      </c>
      <c r="AD79" s="339">
        <f>IF(((SUM($B$59:AD59)+SUM($B$61:AD64))+SUM($B$81:AD81))&lt;0,((SUM($B$59:AD59)+SUM($B$61:AD64))+SUM($B$81:AD81))*0.18-SUM($A$79:AC79),IF(SUM($B$79:AC79)&lt;0,0-SUM($B$79:AC79),0))</f>
        <v>-1328.6988178967949</v>
      </c>
      <c r="AE79" s="339">
        <f>IF(((SUM($B$59:AE59)+SUM($B$61:AE64))+SUM($B$81:AE81))&lt;0,((SUM($B$59:AE59)+SUM($B$61:AE64))+SUM($B$81:AE81))*0.18-SUM($A$79:AD79),IF(SUM($B$79:AD79)&lt;0,0-SUM($B$79:AD79),0))</f>
        <v>-1384.5041682484589</v>
      </c>
      <c r="AF79" s="339">
        <f>IF(((SUM($B$59:AF59)+SUM($B$61:AF64))+SUM($B$81:AF81))&lt;0,((SUM($B$59:AF59)+SUM($B$61:AF64))+SUM($B$81:AF81))*0.18-SUM($A$79:AE79),IF(SUM($B$79:AE79)&lt;0,0-SUM($B$79:AE79),0))</f>
        <v>-1442.6533433148979</v>
      </c>
      <c r="AG79" s="339">
        <f>IF(((SUM($B$59:AG59)+SUM($B$61:AG64))+SUM($B$81:AG81))&lt;0,((SUM($B$59:AG59)+SUM($B$61:AG64))+SUM($B$81:AG81))*0.18-SUM($A$79:AF79),IF(SUM($B$79:AF79)&lt;0,0-SUM($B$79:AF79),0))</f>
        <v>-1503.2447837341206</v>
      </c>
      <c r="AH79" s="339">
        <f>IF(((SUM($B$59:AH59)+SUM($B$61:AH64))+SUM($B$81:AH81))&lt;0,((SUM($B$59:AH59)+SUM($B$61:AH64))+SUM($B$81:AH81))*0.18-SUM($A$79:AG79),IF(SUM($B$79:AG79)&lt;0,0-SUM($B$79:AG79),0))</f>
        <v>-1566.3810646509519</v>
      </c>
      <c r="AI79" s="339">
        <f>IF(((SUM($B$59:AI59)+SUM($B$61:AI64))+SUM($B$81:AI81))&lt;0,((SUM($B$59:AI59)+SUM($B$61:AI64))+SUM($B$81:AI81))*0.18-SUM($A$79:AH79),IF(SUM($B$79:AH79)&lt;0,0-SUM($B$79:AH79),0))</f>
        <v>-1632.1690693662931</v>
      </c>
      <c r="AJ79" s="339">
        <f>IF(((SUM($B$59:AJ59)+SUM($B$61:AJ64))+SUM($B$81:AJ81))&lt;0,((SUM($B$59:AJ59)+SUM($B$61:AJ64))+SUM($B$81:AJ81))*0.18-SUM($A$79:AI79),IF(SUM($B$79:AI79)&lt;0,0-SUM($B$79:AI79),0))</f>
        <v>-1700.7201702796847</v>
      </c>
      <c r="AK79" s="339">
        <f>IF(((SUM($B$59:AK59)+SUM($B$61:AK64))+SUM($B$81:AK81))&lt;0,((SUM($B$59:AK59)+SUM($B$61:AK64))+SUM($B$81:AK81))*0.18-SUM($A$79:AJ79),IF(SUM($B$79:AJ79)&lt;0,0-SUM($B$79:AJ79),0))</f>
        <v>-1772.1504174314214</v>
      </c>
      <c r="AL79" s="339">
        <f>IF(((SUM($B$59:AL59)+SUM($B$61:AL64))+SUM($B$81:AL81))&lt;0,((SUM($B$59:AL59)+SUM($B$61:AL64))+SUM($B$81:AL81))*0.18-SUM($A$79:AK79),IF(SUM($B$79:AK79)&lt;0,0-SUM($B$79:AK79),0))</f>
        <v>-1846.5807349635434</v>
      </c>
      <c r="AM79" s="339">
        <f>IF(((SUM($B$59:AM59)+SUM($B$61:AM64))+SUM($B$81:AM81))&lt;0,((SUM($B$59:AM59)+SUM($B$61:AM64))+SUM($B$81:AM81))*0.18-SUM($A$79:AL79),IF(SUM($B$79:AL79)&lt;0,0-SUM($B$79:AL79),0))</f>
        <v>-1924.1371258320214</v>
      </c>
      <c r="AN79" s="339">
        <f>IF(((SUM($B$59:AN59)+SUM($B$61:AN64))+SUM($B$81:AN81))&lt;0,((SUM($B$59:AN59)+SUM($B$61:AN64))+SUM($B$81:AN81))*0.18-SUM($A$79:AM79),IF(SUM($B$79:AM79)&lt;0,0-SUM($B$79:AM79),0))</f>
        <v>-2004.9508851169594</v>
      </c>
      <c r="AO79" s="339">
        <f>IF(((SUM($B$59:AO59)+SUM($B$61:AO64))+SUM($B$81:AO81))&lt;0,((SUM($B$59:AO59)+SUM($B$61:AO64))+SUM($B$81:AO81))*0.18-SUM($A$79:AN79),IF(SUM($B$79:AN79)&lt;0,0-SUM($B$79:AN79),0))</f>
        <v>-2089.1588222918726</v>
      </c>
      <c r="AP79" s="339">
        <f>IF(((SUM($B$59:AP59)+SUM($B$61:AP64))+SUM($B$81:AP81))&lt;0,((SUM($B$59:AP59)+SUM($B$61:AP64))+SUM($B$81:AP81))*0.18-SUM($A$79:AO79),IF(SUM($B$79:AO79)&lt;0,0-SUM($B$79:AO79),0))</f>
        <v>-2176.9034928281253</v>
      </c>
    </row>
    <row r="80" spans="1:45" x14ac:dyDescent="0.2">
      <c r="A80" s="216" t="s">
        <v>303</v>
      </c>
      <c r="B80" s="339">
        <f>-B59*(B39)</f>
        <v>0</v>
      </c>
      <c r="C80" s="339">
        <f t="shared" ref="C80:AP80" si="27">-(C59-B59)*$B$39</f>
        <v>0</v>
      </c>
      <c r="D80" s="339">
        <f t="shared" si="27"/>
        <v>0</v>
      </c>
      <c r="E80" s="339">
        <f t="shared" si="27"/>
        <v>0</v>
      </c>
      <c r="F80" s="339">
        <f t="shared" si="27"/>
        <v>0</v>
      </c>
      <c r="G80" s="339">
        <f t="shared" si="27"/>
        <v>0</v>
      </c>
      <c r="H80" s="339">
        <f t="shared" si="27"/>
        <v>0</v>
      </c>
      <c r="I80" s="339">
        <f t="shared" si="27"/>
        <v>0</v>
      </c>
      <c r="J80" s="339">
        <f t="shared" si="27"/>
        <v>0</v>
      </c>
      <c r="K80" s="339">
        <f t="shared" si="27"/>
        <v>0</v>
      </c>
      <c r="L80" s="339">
        <f t="shared" si="27"/>
        <v>0</v>
      </c>
      <c r="M80" s="339">
        <f t="shared" si="27"/>
        <v>0</v>
      </c>
      <c r="N80" s="339">
        <f t="shared" si="27"/>
        <v>0</v>
      </c>
      <c r="O80" s="339">
        <f t="shared" si="27"/>
        <v>0</v>
      </c>
      <c r="P80" s="339">
        <f t="shared" si="27"/>
        <v>0</v>
      </c>
      <c r="Q80" s="339">
        <f t="shared" si="27"/>
        <v>0</v>
      </c>
      <c r="R80" s="339">
        <f t="shared" si="27"/>
        <v>0</v>
      </c>
      <c r="S80" s="339">
        <f t="shared" si="27"/>
        <v>0</v>
      </c>
      <c r="T80" s="339">
        <f t="shared" si="27"/>
        <v>0</v>
      </c>
      <c r="U80" s="339">
        <f t="shared" si="27"/>
        <v>0</v>
      </c>
      <c r="V80" s="339">
        <f t="shared" si="27"/>
        <v>0</v>
      </c>
      <c r="W80" s="339">
        <f t="shared" si="27"/>
        <v>0</v>
      </c>
      <c r="X80" s="339">
        <f t="shared" si="27"/>
        <v>0</v>
      </c>
      <c r="Y80" s="339">
        <f t="shared" si="27"/>
        <v>0</v>
      </c>
      <c r="Z80" s="339">
        <f t="shared" si="27"/>
        <v>0</v>
      </c>
      <c r="AA80" s="339">
        <f t="shared" si="27"/>
        <v>0</v>
      </c>
      <c r="AB80" s="339">
        <f t="shared" si="27"/>
        <v>0</v>
      </c>
      <c r="AC80" s="339">
        <f t="shared" si="27"/>
        <v>0</v>
      </c>
      <c r="AD80" s="339">
        <f t="shared" si="27"/>
        <v>0</v>
      </c>
      <c r="AE80" s="339">
        <f t="shared" si="27"/>
        <v>0</v>
      </c>
      <c r="AF80" s="339">
        <f t="shared" si="27"/>
        <v>0</v>
      </c>
      <c r="AG80" s="339">
        <f t="shared" si="27"/>
        <v>0</v>
      </c>
      <c r="AH80" s="339">
        <f t="shared" si="27"/>
        <v>0</v>
      </c>
      <c r="AI80" s="339">
        <f t="shared" si="27"/>
        <v>0</v>
      </c>
      <c r="AJ80" s="339">
        <f t="shared" si="27"/>
        <v>0</v>
      </c>
      <c r="AK80" s="339">
        <f t="shared" si="27"/>
        <v>0</v>
      </c>
      <c r="AL80" s="339">
        <f t="shared" si="27"/>
        <v>0</v>
      </c>
      <c r="AM80" s="339">
        <f t="shared" si="27"/>
        <v>0</v>
      </c>
      <c r="AN80" s="339">
        <f t="shared" si="27"/>
        <v>0</v>
      </c>
      <c r="AO80" s="339">
        <f t="shared" si="27"/>
        <v>0</v>
      </c>
      <c r="AP80" s="339">
        <f t="shared" si="27"/>
        <v>0</v>
      </c>
    </row>
    <row r="81" spans="1:45" x14ac:dyDescent="0.2">
      <c r="A81" s="216" t="s">
        <v>539</v>
      </c>
      <c r="B81" s="339">
        <f>-$B$126</f>
        <v>-62936.316000000006</v>
      </c>
      <c r="C81" s="339"/>
      <c r="D81" s="339"/>
      <c r="E81" s="339"/>
      <c r="F81" s="339"/>
      <c r="G81" s="339"/>
      <c r="H81" s="339"/>
      <c r="I81" s="339"/>
      <c r="J81" s="339"/>
      <c r="K81" s="339"/>
      <c r="L81" s="339"/>
      <c r="M81" s="339"/>
      <c r="N81" s="339"/>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219">
        <f>SUM(B81:AP81)</f>
        <v>-62936.316000000006</v>
      </c>
      <c r="AR81" s="220"/>
    </row>
    <row r="82" spans="1:45" x14ac:dyDescent="0.2">
      <c r="A82" s="216" t="s">
        <v>302</v>
      </c>
      <c r="B82" s="339">
        <f t="shared" ref="B82:AO82" si="28">B54-B55</f>
        <v>0</v>
      </c>
      <c r="C82" s="339">
        <f t="shared" si="28"/>
        <v>0</v>
      </c>
      <c r="D82" s="339">
        <f t="shared" si="28"/>
        <v>0</v>
      </c>
      <c r="E82" s="339">
        <f t="shared" si="28"/>
        <v>0</v>
      </c>
      <c r="F82" s="339">
        <f t="shared" si="28"/>
        <v>0</v>
      </c>
      <c r="G82" s="339">
        <f t="shared" si="28"/>
        <v>0</v>
      </c>
      <c r="H82" s="339">
        <f t="shared" si="28"/>
        <v>0</v>
      </c>
      <c r="I82" s="339">
        <f t="shared" si="28"/>
        <v>0</v>
      </c>
      <c r="J82" s="339">
        <f t="shared" si="28"/>
        <v>0</v>
      </c>
      <c r="K82" s="339">
        <f t="shared" si="28"/>
        <v>0</v>
      </c>
      <c r="L82" s="339">
        <f t="shared" si="28"/>
        <v>0</v>
      </c>
      <c r="M82" s="339">
        <f t="shared" si="28"/>
        <v>0</v>
      </c>
      <c r="N82" s="339">
        <f t="shared" si="28"/>
        <v>0</v>
      </c>
      <c r="O82" s="339">
        <f t="shared" si="28"/>
        <v>0</v>
      </c>
      <c r="P82" s="339">
        <f t="shared" si="28"/>
        <v>0</v>
      </c>
      <c r="Q82" s="339">
        <f t="shared" si="28"/>
        <v>0</v>
      </c>
      <c r="R82" s="339">
        <f t="shared" si="28"/>
        <v>0</v>
      </c>
      <c r="S82" s="339">
        <f t="shared" si="28"/>
        <v>0</v>
      </c>
      <c r="T82" s="339">
        <f t="shared" si="28"/>
        <v>0</v>
      </c>
      <c r="U82" s="339">
        <f t="shared" si="28"/>
        <v>0</v>
      </c>
      <c r="V82" s="339">
        <f t="shared" si="28"/>
        <v>0</v>
      </c>
      <c r="W82" s="339">
        <f t="shared" si="28"/>
        <v>0</v>
      </c>
      <c r="X82" s="339">
        <f t="shared" si="28"/>
        <v>0</v>
      </c>
      <c r="Y82" s="339">
        <f t="shared" si="28"/>
        <v>0</v>
      </c>
      <c r="Z82" s="339">
        <f t="shared" si="28"/>
        <v>0</v>
      </c>
      <c r="AA82" s="339">
        <f t="shared" si="28"/>
        <v>0</v>
      </c>
      <c r="AB82" s="339">
        <f t="shared" si="28"/>
        <v>0</v>
      </c>
      <c r="AC82" s="339">
        <f t="shared" si="28"/>
        <v>0</v>
      </c>
      <c r="AD82" s="339">
        <f t="shared" si="28"/>
        <v>0</v>
      </c>
      <c r="AE82" s="339">
        <f t="shared" si="28"/>
        <v>0</v>
      </c>
      <c r="AF82" s="339">
        <f t="shared" si="28"/>
        <v>0</v>
      </c>
      <c r="AG82" s="339">
        <f t="shared" si="28"/>
        <v>0</v>
      </c>
      <c r="AH82" s="339">
        <f t="shared" si="28"/>
        <v>0</v>
      </c>
      <c r="AI82" s="339">
        <f t="shared" si="28"/>
        <v>0</v>
      </c>
      <c r="AJ82" s="339">
        <f t="shared" si="28"/>
        <v>0</v>
      </c>
      <c r="AK82" s="339">
        <f t="shared" si="28"/>
        <v>0</v>
      </c>
      <c r="AL82" s="339">
        <f t="shared" si="28"/>
        <v>0</v>
      </c>
      <c r="AM82" s="339">
        <f t="shared" si="28"/>
        <v>0</v>
      </c>
      <c r="AN82" s="339">
        <f t="shared" si="28"/>
        <v>0</v>
      </c>
      <c r="AO82" s="339">
        <f t="shared" si="28"/>
        <v>0</v>
      </c>
      <c r="AP82" s="339">
        <f>AP54-AP55</f>
        <v>0</v>
      </c>
    </row>
    <row r="83" spans="1:45" ht="14.25" x14ac:dyDescent="0.2">
      <c r="A83" s="217" t="s">
        <v>301</v>
      </c>
      <c r="B83" s="340">
        <f>SUM(B75:B82)</f>
        <v>-12587.3122</v>
      </c>
      <c r="C83" s="340">
        <f t="shared" ref="C83:V83" si="29">SUM(C75:C82)</f>
        <v>-2028.412417687229</v>
      </c>
      <c r="D83" s="340">
        <f t="shared" si="29"/>
        <v>-2128.4587098060929</v>
      </c>
      <c r="E83" s="340">
        <f t="shared" si="29"/>
        <v>-2232.7069461939504</v>
      </c>
      <c r="F83" s="340">
        <f t="shared" si="29"/>
        <v>-2341.3336085100946</v>
      </c>
      <c r="G83" s="340">
        <f t="shared" si="29"/>
        <v>-2454.5225906435185</v>
      </c>
      <c r="H83" s="340">
        <f t="shared" si="29"/>
        <v>-2572.4655100265468</v>
      </c>
      <c r="I83" s="340">
        <f t="shared" si="29"/>
        <v>-2695.362032023661</v>
      </c>
      <c r="J83" s="340">
        <f t="shared" si="29"/>
        <v>-2823.420207944655</v>
      </c>
      <c r="K83" s="340">
        <f t="shared" si="29"/>
        <v>-2956.8568272543325</v>
      </c>
      <c r="L83" s="340">
        <f t="shared" si="29"/>
        <v>-3095.8977845750146</v>
      </c>
      <c r="M83" s="340">
        <f t="shared" si="29"/>
        <v>-3240.7784621031637</v>
      </c>
      <c r="N83" s="340">
        <f t="shared" si="29"/>
        <v>-3391.7441280874964</v>
      </c>
      <c r="O83" s="340">
        <f t="shared" si="29"/>
        <v>-3549.050352043173</v>
      </c>
      <c r="P83" s="340">
        <f t="shared" si="29"/>
        <v>-4896.5251029511937</v>
      </c>
      <c r="Q83" s="340">
        <f t="shared" si="29"/>
        <v>-5102.1791572751436</v>
      </c>
      <c r="R83" s="340">
        <f t="shared" si="29"/>
        <v>-5316.4706818807008</v>
      </c>
      <c r="S83" s="340">
        <f t="shared" si="29"/>
        <v>-5539.7624505196909</v>
      </c>
      <c r="T83" s="340">
        <f t="shared" si="29"/>
        <v>-5772.4324734415168</v>
      </c>
      <c r="U83" s="340">
        <f t="shared" si="29"/>
        <v>-6014.8746373260601</v>
      </c>
      <c r="V83" s="340">
        <f t="shared" si="29"/>
        <v>-6267.4993720937546</v>
      </c>
      <c r="W83" s="340">
        <f>SUM(W75:W82)</f>
        <v>-6530.7343457216921</v>
      </c>
      <c r="X83" s="340">
        <f>SUM(X75:X82)</f>
        <v>-6805.0251882420052</v>
      </c>
      <c r="Y83" s="340">
        <f>SUM(Y75:Y82)</f>
        <v>-7090.8362461481702</v>
      </c>
      <c r="Z83" s="340">
        <f>SUM(Z75:Z82)</f>
        <v>-7388.6513684863949</v>
      </c>
      <c r="AA83" s="340">
        <f t="shared" ref="AA83:AP83" si="30">SUM(AA75:AA82)</f>
        <v>-7698.9747259628184</v>
      </c>
      <c r="AB83" s="340">
        <f t="shared" si="30"/>
        <v>-8022.3316644532642</v>
      </c>
      <c r="AC83" s="340">
        <f t="shared" si="30"/>
        <v>-8359.2695943602957</v>
      </c>
      <c r="AD83" s="340">
        <f t="shared" si="30"/>
        <v>-8710.3589173234323</v>
      </c>
      <c r="AE83" s="340">
        <f t="shared" si="30"/>
        <v>-9076.1939918510143</v>
      </c>
      <c r="AF83" s="340">
        <f t="shared" si="30"/>
        <v>-9457.3941395087604</v>
      </c>
      <c r="AG83" s="340">
        <f t="shared" si="30"/>
        <v>-9854.6046933681246</v>
      </c>
      <c r="AH83" s="340">
        <f t="shared" si="30"/>
        <v>-10268.498090489584</v>
      </c>
      <c r="AI83" s="340">
        <f t="shared" si="30"/>
        <v>-10699.775010290148</v>
      </c>
      <c r="AJ83" s="340">
        <f t="shared" si="30"/>
        <v>-11149.165560722342</v>
      </c>
      <c r="AK83" s="340">
        <f t="shared" si="30"/>
        <v>-11617.430514272672</v>
      </c>
      <c r="AL83" s="340">
        <f t="shared" si="30"/>
        <v>-12105.362595872128</v>
      </c>
      <c r="AM83" s="340">
        <f t="shared" si="30"/>
        <v>-12613.787824898767</v>
      </c>
      <c r="AN83" s="340">
        <f t="shared" si="30"/>
        <v>-13143.566913544508</v>
      </c>
      <c r="AO83" s="340">
        <f t="shared" si="30"/>
        <v>-13695.596723913381</v>
      </c>
      <c r="AP83" s="340">
        <f t="shared" si="30"/>
        <v>-14270.811786317736</v>
      </c>
    </row>
    <row r="84" spans="1:45" ht="14.25" x14ac:dyDescent="0.2">
      <c r="A84" s="217" t="s">
        <v>300</v>
      </c>
      <c r="B84" s="340">
        <f>SUM($B$83:B83)</f>
        <v>-12587.3122</v>
      </c>
      <c r="C84" s="340">
        <f>SUM($B$83:C83)</f>
        <v>-14615.724617687229</v>
      </c>
      <c r="D84" s="340">
        <f>SUM($B$83:D83)</f>
        <v>-16744.183327493323</v>
      </c>
      <c r="E84" s="340">
        <f>SUM($B$83:E83)</f>
        <v>-18976.890273687273</v>
      </c>
      <c r="F84" s="340">
        <f>SUM($B$83:F83)</f>
        <v>-21318.223882197366</v>
      </c>
      <c r="G84" s="340">
        <f>SUM($B$83:G83)</f>
        <v>-23772.746472840885</v>
      </c>
      <c r="H84" s="340">
        <f>SUM($B$83:H83)</f>
        <v>-26345.211982867433</v>
      </c>
      <c r="I84" s="340">
        <f>SUM($B$83:I83)</f>
        <v>-29040.574014891095</v>
      </c>
      <c r="J84" s="340">
        <f>SUM($B$83:J83)</f>
        <v>-31863.99422283575</v>
      </c>
      <c r="K84" s="340">
        <f>SUM($B$83:K83)</f>
        <v>-34820.851050090081</v>
      </c>
      <c r="L84" s="340">
        <f>SUM($B$83:L83)</f>
        <v>-37916.748834665093</v>
      </c>
      <c r="M84" s="340">
        <f>SUM($B$83:M83)</f>
        <v>-41157.527296768254</v>
      </c>
      <c r="N84" s="340">
        <f>SUM($B$83:N83)</f>
        <v>-44549.271424855753</v>
      </c>
      <c r="O84" s="340">
        <f>SUM($B$83:O83)</f>
        <v>-48098.321776898927</v>
      </c>
      <c r="P84" s="340">
        <f>SUM($B$83:P83)</f>
        <v>-52994.84687985012</v>
      </c>
      <c r="Q84" s="340">
        <f>SUM($B$83:Q83)</f>
        <v>-58097.026037125266</v>
      </c>
      <c r="R84" s="340">
        <f>SUM($B$83:R83)</f>
        <v>-63413.496719005969</v>
      </c>
      <c r="S84" s="340">
        <f>SUM($B$83:S83)</f>
        <v>-68953.259169525656</v>
      </c>
      <c r="T84" s="340">
        <f>SUM($B$83:T83)</f>
        <v>-74725.691642967169</v>
      </c>
      <c r="U84" s="340">
        <f>SUM($B$83:U83)</f>
        <v>-80740.566280293235</v>
      </c>
      <c r="V84" s="340">
        <f>SUM($B$83:V83)</f>
        <v>-87008.065652386984</v>
      </c>
      <c r="W84" s="340">
        <f>SUM($B$83:W83)</f>
        <v>-93538.799998108676</v>
      </c>
      <c r="X84" s="340">
        <f>SUM($B$83:X83)</f>
        <v>-100343.82518635067</v>
      </c>
      <c r="Y84" s="340">
        <f>SUM($B$83:Y83)</f>
        <v>-107434.66143249885</v>
      </c>
      <c r="Z84" s="340">
        <f>SUM($B$83:Z83)</f>
        <v>-114823.31280098524</v>
      </c>
      <c r="AA84" s="340">
        <f>SUM($B$83:AA83)</f>
        <v>-122522.28752694806</v>
      </c>
      <c r="AB84" s="340">
        <f>SUM($B$83:AB83)</f>
        <v>-130544.61919140132</v>
      </c>
      <c r="AC84" s="340">
        <f>SUM($B$83:AC83)</f>
        <v>-138903.88878576161</v>
      </c>
      <c r="AD84" s="340">
        <f>SUM($B$83:AD83)</f>
        <v>-147614.24770308504</v>
      </c>
      <c r="AE84" s="340">
        <f>SUM($B$83:AE83)</f>
        <v>-156690.44169493605</v>
      </c>
      <c r="AF84" s="340">
        <f>SUM($B$83:AF83)</f>
        <v>-166147.83583444479</v>
      </c>
      <c r="AG84" s="340">
        <f>SUM($B$83:AG83)</f>
        <v>-176002.44052781293</v>
      </c>
      <c r="AH84" s="340">
        <f>SUM($B$83:AH83)</f>
        <v>-186270.93861830252</v>
      </c>
      <c r="AI84" s="340">
        <f>SUM($B$83:AI83)</f>
        <v>-196970.71362859267</v>
      </c>
      <c r="AJ84" s="340">
        <f>SUM($B$83:AJ83)</f>
        <v>-208119.87918931502</v>
      </c>
      <c r="AK84" s="340">
        <f>SUM($B$83:AK83)</f>
        <v>-219737.3097035877</v>
      </c>
      <c r="AL84" s="340">
        <f>SUM($B$83:AL83)</f>
        <v>-231842.67229945984</v>
      </c>
      <c r="AM84" s="340">
        <f>SUM($B$83:AM83)</f>
        <v>-244456.46012435859</v>
      </c>
      <c r="AN84" s="340">
        <f>SUM($B$83:AN83)</f>
        <v>-257600.02703790311</v>
      </c>
      <c r="AO84" s="340">
        <f>SUM($B$83:AO83)</f>
        <v>-271295.62376181647</v>
      </c>
      <c r="AP84" s="340">
        <f>SUM($B$83:AP83)</f>
        <v>-285566.43554813421</v>
      </c>
    </row>
    <row r="85" spans="1:45" x14ac:dyDescent="0.2">
      <c r="A85" s="216" t="s">
        <v>540</v>
      </c>
      <c r="B85" s="341">
        <f t="shared" ref="B85:AP85" si="31">1/POWER((1+$B$44),B73)</f>
        <v>0.43207415462612664</v>
      </c>
      <c r="C85" s="341">
        <f t="shared" si="31"/>
        <v>0.35856776317520883</v>
      </c>
      <c r="D85" s="341">
        <f t="shared" si="31"/>
        <v>0.29756660844415667</v>
      </c>
      <c r="E85" s="341">
        <f t="shared" si="31"/>
        <v>0.24694324352212174</v>
      </c>
      <c r="F85" s="341">
        <f t="shared" si="31"/>
        <v>0.20493215230051592</v>
      </c>
      <c r="G85" s="341">
        <f t="shared" si="31"/>
        <v>0.1700681761830008</v>
      </c>
      <c r="H85" s="341">
        <f t="shared" si="31"/>
        <v>0.14113541591950271</v>
      </c>
      <c r="I85" s="341">
        <f t="shared" si="31"/>
        <v>0.11712482648921385</v>
      </c>
      <c r="J85" s="341">
        <f t="shared" si="31"/>
        <v>9.719902613212765E-2</v>
      </c>
      <c r="K85" s="341">
        <f t="shared" si="31"/>
        <v>8.0663092225832109E-2</v>
      </c>
      <c r="L85" s="341">
        <f t="shared" si="31"/>
        <v>6.6940325498615838E-2</v>
      </c>
      <c r="M85" s="341">
        <f t="shared" si="31"/>
        <v>5.5552137343249659E-2</v>
      </c>
      <c r="N85" s="341">
        <f t="shared" si="31"/>
        <v>4.6101358791078552E-2</v>
      </c>
      <c r="O85" s="341">
        <f t="shared" si="31"/>
        <v>3.825838903823945E-2</v>
      </c>
      <c r="P85" s="341">
        <f t="shared" si="31"/>
        <v>3.174970044667174E-2</v>
      </c>
      <c r="Q85" s="341">
        <f t="shared" si="31"/>
        <v>2.6348299125868668E-2</v>
      </c>
      <c r="R85" s="341">
        <f t="shared" si="31"/>
        <v>2.1865808403210511E-2</v>
      </c>
      <c r="S85" s="341">
        <f t="shared" si="31"/>
        <v>1.814589908980126E-2</v>
      </c>
      <c r="T85" s="341">
        <f t="shared" si="31"/>
        <v>1.5058837418922204E-2</v>
      </c>
      <c r="U85" s="341">
        <f t="shared" si="31"/>
        <v>1.2496960513628384E-2</v>
      </c>
      <c r="V85" s="341">
        <f t="shared" si="31"/>
        <v>1.0370921588073345E-2</v>
      </c>
      <c r="W85" s="341">
        <f t="shared" si="31"/>
        <v>8.6065739320110735E-3</v>
      </c>
      <c r="X85" s="341">
        <f t="shared" si="31"/>
        <v>7.1423850058183183E-3</v>
      </c>
      <c r="Y85" s="341">
        <f t="shared" si="31"/>
        <v>5.9272904612600145E-3</v>
      </c>
      <c r="Z85" s="341">
        <f t="shared" si="31"/>
        <v>4.9189132458589318E-3</v>
      </c>
      <c r="AA85" s="341">
        <f t="shared" si="31"/>
        <v>4.082085681210732E-3</v>
      </c>
      <c r="AB85" s="341">
        <f t="shared" si="31"/>
        <v>3.3876229719591129E-3</v>
      </c>
      <c r="AC85" s="341">
        <f t="shared" si="31"/>
        <v>2.8113053709204251E-3</v>
      </c>
      <c r="AD85" s="341">
        <f t="shared" si="31"/>
        <v>2.3330335028385286E-3</v>
      </c>
      <c r="AE85" s="341">
        <f t="shared" si="31"/>
        <v>1.9361273882477412E-3</v>
      </c>
      <c r="AF85" s="341">
        <f t="shared" si="31"/>
        <v>1.6067447205375444E-3</v>
      </c>
      <c r="AG85" s="341">
        <f t="shared" si="31"/>
        <v>1.3333981083299121E-3</v>
      </c>
      <c r="AH85" s="341">
        <f t="shared" si="31"/>
        <v>1.1065544467468149E-3</v>
      </c>
      <c r="AI85" s="341">
        <f t="shared" si="31"/>
        <v>9.1830244543304122E-4</v>
      </c>
      <c r="AJ85" s="341">
        <f t="shared" si="31"/>
        <v>7.6207671820169396E-4</v>
      </c>
      <c r="AK85" s="341">
        <f t="shared" si="31"/>
        <v>6.3242881178563804E-4</v>
      </c>
      <c r="AL85" s="341">
        <f t="shared" si="31"/>
        <v>5.2483718820384888E-4</v>
      </c>
      <c r="AM85" s="341">
        <f t="shared" si="31"/>
        <v>4.3554953377912764E-4</v>
      </c>
      <c r="AN85" s="341">
        <f t="shared" si="31"/>
        <v>3.6145189525238806E-4</v>
      </c>
      <c r="AO85" s="341">
        <f t="shared" si="31"/>
        <v>2.9996007904762516E-4</v>
      </c>
      <c r="AP85" s="341">
        <f t="shared" si="31"/>
        <v>2.4892952618060153E-4</v>
      </c>
    </row>
    <row r="86" spans="1:45" ht="28.5" x14ac:dyDescent="0.2">
      <c r="A86" s="215" t="s">
        <v>299</v>
      </c>
      <c r="B86" s="340">
        <f>B83*B85</f>
        <v>-5438.6522778301305</v>
      </c>
      <c r="C86" s="340">
        <f>C83*C85</f>
        <v>-727.32330340692715</v>
      </c>
      <c r="D86" s="340">
        <f t="shared" ref="D86:AO86" si="32">D83*D85</f>
        <v>-633.35823949042447</v>
      </c>
      <c r="E86" s="340">
        <f t="shared" si="32"/>
        <v>-551.35189512750549</v>
      </c>
      <c r="F86" s="340">
        <f t="shared" si="32"/>
        <v>-479.81453564550725</v>
      </c>
      <c r="G86" s="340">
        <f t="shared" si="32"/>
        <v>-417.43618039071742</v>
      </c>
      <c r="H86" s="340">
        <f t="shared" si="32"/>
        <v>-363.06598969617232</v>
      </c>
      <c r="I86" s="340">
        <f t="shared" si="32"/>
        <v>-315.69381032638614</v>
      </c>
      <c r="J86" s="340">
        <f t="shared" si="32"/>
        <v>-274.43369457398978</v>
      </c>
      <c r="K86" s="340">
        <f t="shared" si="32"/>
        <v>-238.50921495539754</v>
      </c>
      <c r="L86" s="340">
        <f t="shared" si="32"/>
        <v>-207.24040540989515</v>
      </c>
      <c r="M86" s="340">
        <f t="shared" si="32"/>
        <v>-180.03217022580037</v>
      </c>
      <c r="N86" s="340">
        <f t="shared" si="32"/>
        <v>-156.36401297649556</v>
      </c>
      <c r="O86" s="340">
        <f t="shared" si="32"/>
        <v>-135.78094908476839</v>
      </c>
      <c r="P86" s="340">
        <f t="shared" si="32"/>
        <v>-155.4632052483089</v>
      </c>
      <c r="Q86" s="340">
        <f t="shared" si="32"/>
        <v>-134.43374262965801</v>
      </c>
      <c r="R86" s="340">
        <f t="shared" si="32"/>
        <v>-116.24892931128934</v>
      </c>
      <c r="S86" s="340">
        <f t="shared" si="32"/>
        <v>-100.52397040860046</v>
      </c>
      <c r="T86" s="340">
        <f t="shared" si="32"/>
        <v>-86.926122129262765</v>
      </c>
      <c r="U86" s="340">
        <f t="shared" si="32"/>
        <v>-75.167650837088615</v>
      </c>
      <c r="V86" s="340">
        <f t="shared" si="32"/>
        <v>-64.999744541283249</v>
      </c>
      <c r="W86" s="340">
        <f t="shared" si="32"/>
        <v>-56.207247976777708</v>
      </c>
      <c r="X86" s="340">
        <f t="shared" si="32"/>
        <v>-48.604109868715675</v>
      </c>
      <c r="Y86" s="340">
        <f t="shared" si="32"/>
        <v>-42.029446044150816</v>
      </c>
      <c r="Z86" s="340">
        <f t="shared" si="32"/>
        <v>-36.344135085481447</v>
      </c>
      <c r="AA86" s="340">
        <f t="shared" si="32"/>
        <v>-31.427874488856141</v>
      </c>
      <c r="AB86" s="340">
        <f t="shared" si="32"/>
        <v>-27.176635035176865</v>
      </c>
      <c r="AC86" s="340">
        <f t="shared" si="32"/>
        <v>-23.500459507596901</v>
      </c>
      <c r="AD86" s="340">
        <f t="shared" si="32"/>
        <v>-20.3215591758639</v>
      </c>
      <c r="AE86" s="340">
        <f t="shared" si="32"/>
        <v>-17.572667768672346</v>
      </c>
      <c r="AF86" s="340">
        <f t="shared" si="32"/>
        <v>-15.195618103698413</v>
      </c>
      <c r="AG86" s="340">
        <f t="shared" si="32"/>
        <v>-13.14011125647613</v>
      </c>
      <c r="AH86" s="340">
        <f t="shared" si="32"/>
        <v>-11.362652223442426</v>
      </c>
      <c r="AI86" s="340">
        <f t="shared" si="32"/>
        <v>-9.8256295575327872</v>
      </c>
      <c r="AJ86" s="340">
        <f t="shared" si="32"/>
        <v>-8.4965195012026307</v>
      </c>
      <c r="AK86" s="340">
        <f t="shared" si="32"/>
        <v>-7.3471977761436795</v>
      </c>
      <c r="AL86" s="340">
        <f t="shared" si="32"/>
        <v>-6.3533444670055728</v>
      </c>
      <c r="AM86" s="340">
        <f t="shared" si="32"/>
        <v>-5.4939294063234945</v>
      </c>
      <c r="AN86" s="340">
        <f t="shared" si="32"/>
        <v>-4.7507671712772428</v>
      </c>
      <c r="AO86" s="340">
        <f t="shared" si="32"/>
        <v>-4.1081322759094538</v>
      </c>
      <c r="AP86" s="340">
        <f>AP83*AP85</f>
        <v>-3.5524264161806176</v>
      </c>
    </row>
    <row r="87" spans="1:45" ht="14.25" x14ac:dyDescent="0.2">
      <c r="A87" s="215" t="s">
        <v>298</v>
      </c>
      <c r="B87" s="340">
        <f>SUM($B$86:B86)</f>
        <v>-5438.6522778301305</v>
      </c>
      <c r="C87" s="340">
        <f>SUM($B$86:C86)</f>
        <v>-6165.9755812370577</v>
      </c>
      <c r="D87" s="340">
        <f>SUM($B$86:D86)</f>
        <v>-6799.3338207274819</v>
      </c>
      <c r="E87" s="340">
        <f>SUM($B$86:E86)</f>
        <v>-7350.6857158549874</v>
      </c>
      <c r="F87" s="340">
        <f>SUM($B$86:F86)</f>
        <v>-7830.5002515004944</v>
      </c>
      <c r="G87" s="340">
        <f>SUM($B$86:G86)</f>
        <v>-8247.9364318912121</v>
      </c>
      <c r="H87" s="340">
        <f>SUM($B$86:H86)</f>
        <v>-8611.0024215873837</v>
      </c>
      <c r="I87" s="340">
        <f>SUM($B$86:I86)</f>
        <v>-8926.6962319137692</v>
      </c>
      <c r="J87" s="340">
        <f>SUM($B$86:J86)</f>
        <v>-9201.1299264877598</v>
      </c>
      <c r="K87" s="340">
        <f>SUM($B$86:K86)</f>
        <v>-9439.6391414431582</v>
      </c>
      <c r="L87" s="340">
        <f>SUM($B$86:L86)</f>
        <v>-9646.8795468530534</v>
      </c>
      <c r="M87" s="340">
        <f>SUM($B$86:M86)</f>
        <v>-9826.9117170788541</v>
      </c>
      <c r="N87" s="340">
        <f>SUM($B$86:N86)</f>
        <v>-9983.2757300553494</v>
      </c>
      <c r="O87" s="340">
        <f>SUM($B$86:O86)</f>
        <v>-10119.056679140118</v>
      </c>
      <c r="P87" s="340">
        <f>SUM($B$86:P86)</f>
        <v>-10274.519884388426</v>
      </c>
      <c r="Q87" s="340">
        <f>SUM($B$86:Q86)</f>
        <v>-10408.953627018085</v>
      </c>
      <c r="R87" s="340">
        <f>SUM($B$86:R86)</f>
        <v>-10525.202556329374</v>
      </c>
      <c r="S87" s="340">
        <f>SUM($B$86:S86)</f>
        <v>-10625.726526737973</v>
      </c>
      <c r="T87" s="340">
        <f>SUM($B$86:T86)</f>
        <v>-10712.652648867237</v>
      </c>
      <c r="U87" s="340">
        <f>SUM($B$86:U86)</f>
        <v>-10787.820299704326</v>
      </c>
      <c r="V87" s="340">
        <f>SUM($B$86:V86)</f>
        <v>-10852.820044245609</v>
      </c>
      <c r="W87" s="340">
        <f>SUM($B$86:W86)</f>
        <v>-10909.027292222387</v>
      </c>
      <c r="X87" s="340">
        <f>SUM($B$86:X86)</f>
        <v>-10957.631402091103</v>
      </c>
      <c r="Y87" s="340">
        <f>SUM($B$86:Y86)</f>
        <v>-10999.660848135254</v>
      </c>
      <c r="Z87" s="340">
        <f>SUM($B$86:Z86)</f>
        <v>-11036.004983220735</v>
      </c>
      <c r="AA87" s="340">
        <f>SUM($B$86:AA86)</f>
        <v>-11067.432857709591</v>
      </c>
      <c r="AB87" s="340">
        <f>SUM($B$86:AB86)</f>
        <v>-11094.609492744768</v>
      </c>
      <c r="AC87" s="340">
        <f>SUM($B$86:AC86)</f>
        <v>-11118.109952252365</v>
      </c>
      <c r="AD87" s="340">
        <f>SUM($B$86:AD86)</f>
        <v>-11138.431511428229</v>
      </c>
      <c r="AE87" s="340">
        <f>SUM($B$86:AE86)</f>
        <v>-11156.004179196902</v>
      </c>
      <c r="AF87" s="340">
        <f>SUM($B$86:AF86)</f>
        <v>-11171.1997973006</v>
      </c>
      <c r="AG87" s="340">
        <f>SUM($B$86:AG86)</f>
        <v>-11184.339908557076</v>
      </c>
      <c r="AH87" s="340">
        <f>SUM($B$86:AH86)</f>
        <v>-11195.702560780519</v>
      </c>
      <c r="AI87" s="340">
        <f>SUM($B$86:AI86)</f>
        <v>-11205.528190338051</v>
      </c>
      <c r="AJ87" s="340">
        <f>SUM($B$86:AJ86)</f>
        <v>-11214.024709839254</v>
      </c>
      <c r="AK87" s="340">
        <f>SUM($B$86:AK86)</f>
        <v>-11221.371907615398</v>
      </c>
      <c r="AL87" s="340">
        <f>SUM($B$86:AL86)</f>
        <v>-11227.725252082402</v>
      </c>
      <c r="AM87" s="340">
        <f>SUM($B$86:AM86)</f>
        <v>-11233.219181488726</v>
      </c>
      <c r="AN87" s="340">
        <f>SUM($B$86:AN86)</f>
        <v>-11237.969948660004</v>
      </c>
      <c r="AO87" s="340">
        <f>SUM($B$86:AO86)</f>
        <v>-11242.078080935913</v>
      </c>
      <c r="AP87" s="340">
        <f>SUM($B$86:AP86)</f>
        <v>-11245.630507352094</v>
      </c>
    </row>
    <row r="88" spans="1:45" ht="14.25" x14ac:dyDescent="0.2">
      <c r="A88" s="215" t="s">
        <v>297</v>
      </c>
      <c r="B88" s="342">
        <f>IF((ISERR(IRR($B$83:B83))),0,IF(IRR($B$83:B83)&lt;0,0,IRR($B$83:B83)))</f>
        <v>0</v>
      </c>
      <c r="C88" s="342">
        <f>IF((ISERR(IRR($B$83:C83))),0,IF(IRR($B$83:C83)&lt;0,0,IRR($B$83:C83)))</f>
        <v>0</v>
      </c>
      <c r="D88" s="342">
        <f>IF((ISERR(IRR($B$83:D83))),0,IF(IRR($B$83:D83)&lt;0,0,IRR($B$83:D83)))</f>
        <v>0</v>
      </c>
      <c r="E88" s="342">
        <f>IF((ISERR(IRR($B$83:E83))),0,IF(IRR($B$83:E83)&lt;0,0,IRR($B$83:E83)))</f>
        <v>0</v>
      </c>
      <c r="F88" s="342">
        <f>IF((ISERR(IRR($B$83:F83))),0,IF(IRR($B$83:F83)&lt;0,0,IRR($B$83:F83)))</f>
        <v>0</v>
      </c>
      <c r="G88" s="342">
        <f>IF((ISERR(IRR($B$83:G83))),0,IF(IRR($B$83:G83)&lt;0,0,IRR($B$83:G83)))</f>
        <v>0</v>
      </c>
      <c r="H88" s="342">
        <f>IF((ISERR(IRR($B$83:H83))),0,IF(IRR($B$83:H83)&lt;0,0,IRR($B$83:H83)))</f>
        <v>0</v>
      </c>
      <c r="I88" s="342">
        <f>IF((ISERR(IRR($B$83:I83))),0,IF(IRR($B$83:I83)&lt;0,0,IRR($B$83:I83)))</f>
        <v>0</v>
      </c>
      <c r="J88" s="342">
        <f>IF((ISERR(IRR($B$83:J83))),0,IF(IRR($B$83:J83)&lt;0,0,IRR($B$83:J83)))</f>
        <v>0</v>
      </c>
      <c r="K88" s="342">
        <f>IF((ISERR(IRR($B$83:K83))),0,IF(IRR($B$83:K83)&lt;0,0,IRR($B$83:K83)))</f>
        <v>0</v>
      </c>
      <c r="L88" s="342">
        <f>IF((ISERR(IRR($B$83:L83))),0,IF(IRR($B$83:L83)&lt;0,0,IRR($B$83:L83)))</f>
        <v>0</v>
      </c>
      <c r="M88" s="342">
        <f>IF((ISERR(IRR($B$83:M83))),0,IF(IRR($B$83:M83)&lt;0,0,IRR($B$83:M83)))</f>
        <v>0</v>
      </c>
      <c r="N88" s="342">
        <f>IF((ISERR(IRR($B$83:N83))),0,IF(IRR($B$83:N83)&lt;0,0,IRR($B$83:N83)))</f>
        <v>0</v>
      </c>
      <c r="O88" s="342">
        <f>IF((ISERR(IRR($B$83:O83))),0,IF(IRR($B$83:O83)&lt;0,0,IRR($B$83:O83)))</f>
        <v>0</v>
      </c>
      <c r="P88" s="342">
        <f>IF((ISERR(IRR($B$83:P83))),0,IF(IRR($B$83:P83)&lt;0,0,IRR($B$83:P83)))</f>
        <v>0</v>
      </c>
      <c r="Q88" s="342">
        <f>IF((ISERR(IRR($B$83:Q83))),0,IF(IRR($B$83:Q83)&lt;0,0,IRR($B$83:Q83)))</f>
        <v>0</v>
      </c>
      <c r="R88" s="342">
        <f>IF((ISERR(IRR($B$83:R83))),0,IF(IRR($B$83:R83)&lt;0,0,IRR($B$83:R83)))</f>
        <v>0</v>
      </c>
      <c r="S88" s="342">
        <f>IF((ISERR(IRR($B$83:S83))),0,IF(IRR($B$83:S83)&lt;0,0,IRR($B$83:S83)))</f>
        <v>0</v>
      </c>
      <c r="T88" s="342">
        <f>IF((ISERR(IRR($B$83:T83))),0,IF(IRR($B$83:T83)&lt;0,0,IRR($B$83:T83)))</f>
        <v>0</v>
      </c>
      <c r="U88" s="342">
        <f>IF((ISERR(IRR($B$83:U83))),0,IF(IRR($B$83:U83)&lt;0,0,IRR($B$83:U83)))</f>
        <v>0</v>
      </c>
      <c r="V88" s="342">
        <f>IF((ISERR(IRR($B$83:V83))),0,IF(IRR($B$83:V83)&lt;0,0,IRR($B$83:V83)))</f>
        <v>0</v>
      </c>
      <c r="W88" s="342">
        <f>IF((ISERR(IRR($B$83:W83))),0,IF(IRR($B$83:W83)&lt;0,0,IRR($B$83:W83)))</f>
        <v>0</v>
      </c>
      <c r="X88" s="342">
        <f>IF((ISERR(IRR($B$83:X83))),0,IF(IRR($B$83:X83)&lt;0,0,IRR($B$83:X83)))</f>
        <v>0</v>
      </c>
      <c r="Y88" s="342">
        <f>IF((ISERR(IRR($B$83:Y83))),0,IF(IRR($B$83:Y83)&lt;0,0,IRR($B$83:Y83)))</f>
        <v>0</v>
      </c>
      <c r="Z88" s="342">
        <f>IF((ISERR(IRR($B$83:Z83))),0,IF(IRR($B$83:Z83)&lt;0,0,IRR($B$83:Z83)))</f>
        <v>0</v>
      </c>
      <c r="AA88" s="342">
        <f>IF((ISERR(IRR($B$83:AA83))),0,IF(IRR($B$83:AA83)&lt;0,0,IRR($B$83:AA83)))</f>
        <v>0</v>
      </c>
      <c r="AB88" s="342">
        <f>IF((ISERR(IRR($B$83:AB83))),0,IF(IRR($B$83:AB83)&lt;0,0,IRR($B$83:AB83)))</f>
        <v>0</v>
      </c>
      <c r="AC88" s="342">
        <f>IF((ISERR(IRR($B$83:AC83))),0,IF(IRR($B$83:AC83)&lt;0,0,IRR($B$83:AC83)))</f>
        <v>0</v>
      </c>
      <c r="AD88" s="342">
        <f>IF((ISERR(IRR($B$83:AD83))),0,IF(IRR($B$83:AD83)&lt;0,0,IRR($B$83:AD83)))</f>
        <v>0</v>
      </c>
      <c r="AE88" s="342">
        <f>IF((ISERR(IRR($B$83:AE83))),0,IF(IRR($B$83:AE83)&lt;0,0,IRR($B$83:AE83)))</f>
        <v>0</v>
      </c>
      <c r="AF88" s="342">
        <f>IF((ISERR(IRR($B$83:AF83))),0,IF(IRR($B$83:AF83)&lt;0,0,IRR($B$83:AF83)))</f>
        <v>0</v>
      </c>
      <c r="AG88" s="342">
        <f>IF((ISERR(IRR($B$83:AG83))),0,IF(IRR($B$83:AG83)&lt;0,0,IRR($B$83:AG83)))</f>
        <v>0</v>
      </c>
      <c r="AH88" s="342">
        <f>IF((ISERR(IRR($B$83:AH83))),0,IF(IRR($B$83:AH83)&lt;0,0,IRR($B$83:AH83)))</f>
        <v>0</v>
      </c>
      <c r="AI88" s="342">
        <f>IF((ISERR(IRR($B$83:AI83))),0,IF(IRR($B$83:AI83)&lt;0,0,IRR($B$83:AI83)))</f>
        <v>0</v>
      </c>
      <c r="AJ88" s="342">
        <f>IF((ISERR(IRR($B$83:AJ83))),0,IF(IRR($B$83:AJ83)&lt;0,0,IRR($B$83:AJ83)))</f>
        <v>0</v>
      </c>
      <c r="AK88" s="342">
        <f>IF((ISERR(IRR($B$83:AK83))),0,IF(IRR($B$83:AK83)&lt;0,0,IRR($B$83:AK83)))</f>
        <v>0</v>
      </c>
      <c r="AL88" s="342">
        <f>IF((ISERR(IRR($B$83:AL83))),0,IF(IRR($B$83:AL83)&lt;0,0,IRR($B$83:AL83)))</f>
        <v>0</v>
      </c>
      <c r="AM88" s="342">
        <f>IF((ISERR(IRR($B$83:AM83))),0,IF(IRR($B$83:AM83)&lt;0,0,IRR($B$83:AM83)))</f>
        <v>0</v>
      </c>
      <c r="AN88" s="342">
        <f>IF((ISERR(IRR($B$83:AN83))),0,IF(IRR($B$83:AN83)&lt;0,0,IRR($B$83:AN83)))</f>
        <v>0</v>
      </c>
      <c r="AO88" s="342">
        <f>IF((ISERR(IRR($B$83:AO83))),0,IF(IRR($B$83:AO83)&lt;0,0,IRR($B$83:AO83)))</f>
        <v>0</v>
      </c>
      <c r="AP88" s="342">
        <f>IF((ISERR(IRR($B$83:AP83))),0,IF(IRR($B$83:AP83)&lt;0,0,IRR($B$83:AP83)))</f>
        <v>0</v>
      </c>
    </row>
    <row r="89" spans="1:45" ht="14.25" x14ac:dyDescent="0.2">
      <c r="A89" s="215" t="s">
        <v>296</v>
      </c>
      <c r="B89" s="343">
        <f>IF(AND(B84&gt;0,A84&lt;0),(B74-(B84/(B84-A84))),0)</f>
        <v>0</v>
      </c>
      <c r="C89" s="343">
        <f t="shared" ref="C89:AP89" si="33">IF(AND(C84&gt;0,B84&lt;0),(C74-(C84/(C84-B84))),0)</f>
        <v>0</v>
      </c>
      <c r="D89" s="343">
        <f t="shared" si="33"/>
        <v>0</v>
      </c>
      <c r="E89" s="343">
        <f t="shared" si="33"/>
        <v>0</v>
      </c>
      <c r="F89" s="343">
        <f t="shared" si="33"/>
        <v>0</v>
      </c>
      <c r="G89" s="343">
        <f t="shared" si="33"/>
        <v>0</v>
      </c>
      <c r="H89" s="343">
        <f>IF(AND(H84&gt;0,G84&lt;0),(H74-(H84/(H84-G84))),0)</f>
        <v>0</v>
      </c>
      <c r="I89" s="343">
        <f t="shared" si="33"/>
        <v>0</v>
      </c>
      <c r="J89" s="343">
        <f t="shared" si="33"/>
        <v>0</v>
      </c>
      <c r="K89" s="343">
        <f t="shared" si="33"/>
        <v>0</v>
      </c>
      <c r="L89" s="343">
        <f t="shared" si="33"/>
        <v>0</v>
      </c>
      <c r="M89" s="343">
        <f t="shared" si="33"/>
        <v>0</v>
      </c>
      <c r="N89" s="343">
        <f t="shared" si="33"/>
        <v>0</v>
      </c>
      <c r="O89" s="343">
        <f t="shared" si="33"/>
        <v>0</v>
      </c>
      <c r="P89" s="343">
        <f t="shared" si="33"/>
        <v>0</v>
      </c>
      <c r="Q89" s="343">
        <f t="shared" si="33"/>
        <v>0</v>
      </c>
      <c r="R89" s="343">
        <f t="shared" si="33"/>
        <v>0</v>
      </c>
      <c r="S89" s="343">
        <f t="shared" si="33"/>
        <v>0</v>
      </c>
      <c r="T89" s="343">
        <f t="shared" si="33"/>
        <v>0</v>
      </c>
      <c r="U89" s="343">
        <f t="shared" si="33"/>
        <v>0</v>
      </c>
      <c r="V89" s="343">
        <f t="shared" si="33"/>
        <v>0</v>
      </c>
      <c r="W89" s="343">
        <f t="shared" si="33"/>
        <v>0</v>
      </c>
      <c r="X89" s="343">
        <f t="shared" si="33"/>
        <v>0</v>
      </c>
      <c r="Y89" s="343">
        <f t="shared" si="33"/>
        <v>0</v>
      </c>
      <c r="Z89" s="343">
        <f t="shared" si="33"/>
        <v>0</v>
      </c>
      <c r="AA89" s="343">
        <f t="shared" si="33"/>
        <v>0</v>
      </c>
      <c r="AB89" s="343">
        <f t="shared" si="33"/>
        <v>0</v>
      </c>
      <c r="AC89" s="343">
        <f t="shared" si="33"/>
        <v>0</v>
      </c>
      <c r="AD89" s="343">
        <f t="shared" si="33"/>
        <v>0</v>
      </c>
      <c r="AE89" s="343">
        <f t="shared" si="33"/>
        <v>0</v>
      </c>
      <c r="AF89" s="343">
        <f t="shared" si="33"/>
        <v>0</v>
      </c>
      <c r="AG89" s="343">
        <f t="shared" si="33"/>
        <v>0</v>
      </c>
      <c r="AH89" s="343">
        <f t="shared" si="33"/>
        <v>0</v>
      </c>
      <c r="AI89" s="343">
        <f t="shared" si="33"/>
        <v>0</v>
      </c>
      <c r="AJ89" s="343">
        <f t="shared" si="33"/>
        <v>0</v>
      </c>
      <c r="AK89" s="343">
        <f t="shared" si="33"/>
        <v>0</v>
      </c>
      <c r="AL89" s="343">
        <f t="shared" si="33"/>
        <v>0</v>
      </c>
      <c r="AM89" s="343">
        <f t="shared" si="33"/>
        <v>0</v>
      </c>
      <c r="AN89" s="343">
        <f t="shared" si="33"/>
        <v>0</v>
      </c>
      <c r="AO89" s="343">
        <f t="shared" si="33"/>
        <v>0</v>
      </c>
      <c r="AP89" s="343">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67" t="s">
        <v>541</v>
      </c>
      <c r="B97" s="467"/>
      <c r="C97" s="467"/>
      <c r="D97" s="467"/>
      <c r="E97" s="467"/>
      <c r="F97" s="467"/>
      <c r="G97" s="467"/>
      <c r="H97" s="467"/>
      <c r="I97" s="467"/>
      <c r="J97" s="467"/>
      <c r="K97" s="467"/>
      <c r="L97" s="467"/>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-27193.155530982771</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-27193.155530982771</v>
      </c>
      <c r="AR99" s="235"/>
      <c r="AS99" s="235"/>
    </row>
    <row r="100" spans="1:71" s="239" customFormat="1" x14ac:dyDescent="0.2">
      <c r="A100" s="237">
        <f>AQ99</f>
        <v>-27193.155530982771</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-11245.630507352094</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4">
        <f>(A101+-A100)/-A100</f>
        <v>0.58645363924244531</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5" t="s">
        <v>544</v>
      </c>
      <c r="B104" s="345" t="s">
        <v>545</v>
      </c>
      <c r="C104" s="345" t="s">
        <v>546</v>
      </c>
      <c r="D104" s="345"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46">
        <f>G30/1000/1000</f>
        <v>-9.646879546853053E-3</v>
      </c>
      <c r="B105" s="347">
        <f>L88</f>
        <v>0</v>
      </c>
      <c r="C105" s="348" t="str">
        <f>G28</f>
        <v>не окупается</v>
      </c>
      <c r="D105" s="348"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49"/>
      <c r="B107" s="350">
        <v>2016</v>
      </c>
      <c r="C107" s="350">
        <v>2017</v>
      </c>
      <c r="D107" s="351">
        <f t="shared" ref="D107:AP107" si="37">C107+1</f>
        <v>2018</v>
      </c>
      <c r="E107" s="351">
        <f t="shared" si="37"/>
        <v>2019</v>
      </c>
      <c r="F107" s="351">
        <f t="shared" si="37"/>
        <v>2020</v>
      </c>
      <c r="G107" s="351">
        <f t="shared" si="37"/>
        <v>2021</v>
      </c>
      <c r="H107" s="351">
        <f t="shared" si="37"/>
        <v>2022</v>
      </c>
      <c r="I107" s="351">
        <f t="shared" si="37"/>
        <v>2023</v>
      </c>
      <c r="J107" s="351">
        <f t="shared" si="37"/>
        <v>2024</v>
      </c>
      <c r="K107" s="351">
        <f t="shared" si="37"/>
        <v>2025</v>
      </c>
      <c r="L107" s="351">
        <f t="shared" si="37"/>
        <v>2026</v>
      </c>
      <c r="M107" s="351">
        <f t="shared" si="37"/>
        <v>2027</v>
      </c>
      <c r="N107" s="351">
        <f t="shared" si="37"/>
        <v>2028</v>
      </c>
      <c r="O107" s="351">
        <f t="shared" si="37"/>
        <v>2029</v>
      </c>
      <c r="P107" s="351">
        <f t="shared" si="37"/>
        <v>2030</v>
      </c>
      <c r="Q107" s="351">
        <f t="shared" si="37"/>
        <v>2031</v>
      </c>
      <c r="R107" s="351">
        <f t="shared" si="37"/>
        <v>2032</v>
      </c>
      <c r="S107" s="351">
        <f t="shared" si="37"/>
        <v>2033</v>
      </c>
      <c r="T107" s="351">
        <f t="shared" si="37"/>
        <v>2034</v>
      </c>
      <c r="U107" s="351">
        <f t="shared" si="37"/>
        <v>2035</v>
      </c>
      <c r="V107" s="351">
        <f t="shared" si="37"/>
        <v>2036</v>
      </c>
      <c r="W107" s="351">
        <f t="shared" si="37"/>
        <v>2037</v>
      </c>
      <c r="X107" s="351">
        <f t="shared" si="37"/>
        <v>2038</v>
      </c>
      <c r="Y107" s="351">
        <f t="shared" si="37"/>
        <v>2039</v>
      </c>
      <c r="Z107" s="351">
        <f t="shared" si="37"/>
        <v>2040</v>
      </c>
      <c r="AA107" s="351">
        <f t="shared" si="37"/>
        <v>2041</v>
      </c>
      <c r="AB107" s="351">
        <f t="shared" si="37"/>
        <v>2042</v>
      </c>
      <c r="AC107" s="351">
        <f t="shared" si="37"/>
        <v>2043</v>
      </c>
      <c r="AD107" s="351">
        <f t="shared" si="37"/>
        <v>2044</v>
      </c>
      <c r="AE107" s="351">
        <f t="shared" si="37"/>
        <v>2045</v>
      </c>
      <c r="AF107" s="351">
        <f t="shared" si="37"/>
        <v>2046</v>
      </c>
      <c r="AG107" s="351">
        <f t="shared" si="37"/>
        <v>2047</v>
      </c>
      <c r="AH107" s="351">
        <f t="shared" si="37"/>
        <v>2048</v>
      </c>
      <c r="AI107" s="351">
        <f t="shared" si="37"/>
        <v>2049</v>
      </c>
      <c r="AJ107" s="351">
        <f t="shared" si="37"/>
        <v>2050</v>
      </c>
      <c r="AK107" s="351">
        <f t="shared" si="37"/>
        <v>2051</v>
      </c>
      <c r="AL107" s="351">
        <f t="shared" si="37"/>
        <v>2052</v>
      </c>
      <c r="AM107" s="351">
        <f t="shared" si="37"/>
        <v>2053</v>
      </c>
      <c r="AN107" s="351">
        <f t="shared" si="37"/>
        <v>2054</v>
      </c>
      <c r="AO107" s="351">
        <f t="shared" si="37"/>
        <v>2055</v>
      </c>
      <c r="AP107" s="351">
        <f t="shared" si="37"/>
        <v>2056</v>
      </c>
      <c r="AT107" s="239"/>
      <c r="AU107" s="239"/>
      <c r="AV107" s="239"/>
      <c r="AW107" s="239"/>
      <c r="AX107" s="239"/>
      <c r="AY107" s="239"/>
      <c r="AZ107" s="239"/>
      <c r="BA107" s="239"/>
      <c r="BB107" s="239"/>
      <c r="BC107" s="239"/>
      <c r="BD107" s="239"/>
      <c r="BE107" s="239"/>
      <c r="BF107" s="239"/>
      <c r="BG107" s="239"/>
    </row>
    <row r="108" spans="1:71" ht="12.75" x14ac:dyDescent="0.2">
      <c r="A108" s="352" t="s">
        <v>549</v>
      </c>
      <c r="B108" s="353"/>
      <c r="C108" s="353">
        <f>C109*$B$111*$B$112*1000</f>
        <v>0</v>
      </c>
      <c r="D108" s="353">
        <f t="shared" ref="D108:AP108" si="38">D109*$B$111*$B$112*1000</f>
        <v>0</v>
      </c>
      <c r="E108" s="353">
        <f>E109*$B$111*$B$112*1000</f>
        <v>0</v>
      </c>
      <c r="F108" s="353">
        <f t="shared" si="38"/>
        <v>0</v>
      </c>
      <c r="G108" s="353">
        <f t="shared" si="38"/>
        <v>0</v>
      </c>
      <c r="H108" s="353">
        <f t="shared" si="38"/>
        <v>0</v>
      </c>
      <c r="I108" s="353">
        <f t="shared" si="38"/>
        <v>0</v>
      </c>
      <c r="J108" s="353">
        <f t="shared" si="38"/>
        <v>0</v>
      </c>
      <c r="K108" s="353">
        <f t="shared" si="38"/>
        <v>0</v>
      </c>
      <c r="L108" s="353">
        <f t="shared" si="38"/>
        <v>0</v>
      </c>
      <c r="M108" s="353">
        <f t="shared" si="38"/>
        <v>0</v>
      </c>
      <c r="N108" s="353">
        <f t="shared" si="38"/>
        <v>0</v>
      </c>
      <c r="O108" s="353">
        <f t="shared" si="38"/>
        <v>0</v>
      </c>
      <c r="P108" s="353">
        <f t="shared" si="38"/>
        <v>0</v>
      </c>
      <c r="Q108" s="353">
        <f t="shared" si="38"/>
        <v>0</v>
      </c>
      <c r="R108" s="353">
        <f t="shared" si="38"/>
        <v>0</v>
      </c>
      <c r="S108" s="353">
        <f t="shared" si="38"/>
        <v>0</v>
      </c>
      <c r="T108" s="353">
        <f t="shared" si="38"/>
        <v>0</v>
      </c>
      <c r="U108" s="353">
        <f t="shared" si="38"/>
        <v>0</v>
      </c>
      <c r="V108" s="353">
        <f t="shared" si="38"/>
        <v>0</v>
      </c>
      <c r="W108" s="353">
        <f t="shared" si="38"/>
        <v>0</v>
      </c>
      <c r="X108" s="353">
        <f t="shared" si="38"/>
        <v>0</v>
      </c>
      <c r="Y108" s="353">
        <f t="shared" si="38"/>
        <v>0</v>
      </c>
      <c r="Z108" s="353">
        <f t="shared" si="38"/>
        <v>0</v>
      </c>
      <c r="AA108" s="353">
        <f t="shared" si="38"/>
        <v>0</v>
      </c>
      <c r="AB108" s="353">
        <f t="shared" si="38"/>
        <v>0</v>
      </c>
      <c r="AC108" s="353">
        <f t="shared" si="38"/>
        <v>0</v>
      </c>
      <c r="AD108" s="353">
        <f t="shared" si="38"/>
        <v>0</v>
      </c>
      <c r="AE108" s="353">
        <f t="shared" si="38"/>
        <v>0</v>
      </c>
      <c r="AF108" s="353">
        <f t="shared" si="38"/>
        <v>0</v>
      </c>
      <c r="AG108" s="353">
        <f t="shared" si="38"/>
        <v>0</v>
      </c>
      <c r="AH108" s="353">
        <f t="shared" si="38"/>
        <v>0</v>
      </c>
      <c r="AI108" s="353">
        <f t="shared" si="38"/>
        <v>0</v>
      </c>
      <c r="AJ108" s="353">
        <f t="shared" si="38"/>
        <v>0</v>
      </c>
      <c r="AK108" s="353">
        <f t="shared" si="38"/>
        <v>0</v>
      </c>
      <c r="AL108" s="353">
        <f t="shared" si="38"/>
        <v>0</v>
      </c>
      <c r="AM108" s="353">
        <f t="shared" si="38"/>
        <v>0</v>
      </c>
      <c r="AN108" s="353">
        <f t="shared" si="38"/>
        <v>0</v>
      </c>
      <c r="AO108" s="353">
        <f t="shared" si="38"/>
        <v>0</v>
      </c>
      <c r="AP108" s="353">
        <f t="shared" si="38"/>
        <v>0</v>
      </c>
      <c r="AT108" s="239"/>
      <c r="AU108" s="239"/>
      <c r="AV108" s="239"/>
      <c r="AW108" s="239"/>
      <c r="AX108" s="239"/>
      <c r="AY108" s="239"/>
      <c r="AZ108" s="239"/>
      <c r="BA108" s="239"/>
      <c r="BB108" s="239"/>
      <c r="BC108" s="239"/>
      <c r="BD108" s="239"/>
      <c r="BE108" s="239"/>
      <c r="BF108" s="239"/>
      <c r="BG108" s="239"/>
    </row>
    <row r="109" spans="1:71" ht="12.75" x14ac:dyDescent="0.2">
      <c r="A109" s="352" t="s">
        <v>550</v>
      </c>
      <c r="B109" s="351"/>
      <c r="C109" s="351">
        <f>B109+$I$120*C113</f>
        <v>0</v>
      </c>
      <c r="D109" s="351">
        <f>C109+$I$120*D113</f>
        <v>0</v>
      </c>
      <c r="E109" s="351">
        <f t="shared" ref="E109:AP109" si="39">D109+$I$120*E113</f>
        <v>0</v>
      </c>
      <c r="F109" s="351">
        <f t="shared" si="39"/>
        <v>0</v>
      </c>
      <c r="G109" s="351">
        <f t="shared" si="39"/>
        <v>0</v>
      </c>
      <c r="H109" s="351">
        <f t="shared" si="39"/>
        <v>0</v>
      </c>
      <c r="I109" s="351">
        <f t="shared" si="39"/>
        <v>0</v>
      </c>
      <c r="J109" s="351">
        <f t="shared" si="39"/>
        <v>0</v>
      </c>
      <c r="K109" s="351">
        <f t="shared" si="39"/>
        <v>0</v>
      </c>
      <c r="L109" s="351">
        <f t="shared" si="39"/>
        <v>0</v>
      </c>
      <c r="M109" s="351">
        <f t="shared" si="39"/>
        <v>0</v>
      </c>
      <c r="N109" s="351">
        <f t="shared" si="39"/>
        <v>0</v>
      </c>
      <c r="O109" s="351">
        <f t="shared" si="39"/>
        <v>0</v>
      </c>
      <c r="P109" s="351">
        <f t="shared" si="39"/>
        <v>0</v>
      </c>
      <c r="Q109" s="351">
        <f t="shared" si="39"/>
        <v>0</v>
      </c>
      <c r="R109" s="351">
        <f t="shared" si="39"/>
        <v>0</v>
      </c>
      <c r="S109" s="351">
        <f t="shared" si="39"/>
        <v>0</v>
      </c>
      <c r="T109" s="351">
        <f t="shared" si="39"/>
        <v>0</v>
      </c>
      <c r="U109" s="351">
        <f t="shared" si="39"/>
        <v>0</v>
      </c>
      <c r="V109" s="351">
        <f t="shared" si="39"/>
        <v>0</v>
      </c>
      <c r="W109" s="351">
        <f t="shared" si="39"/>
        <v>0</v>
      </c>
      <c r="X109" s="351">
        <f t="shared" si="39"/>
        <v>0</v>
      </c>
      <c r="Y109" s="351">
        <f t="shared" si="39"/>
        <v>0</v>
      </c>
      <c r="Z109" s="351">
        <f t="shared" si="39"/>
        <v>0</v>
      </c>
      <c r="AA109" s="351">
        <f t="shared" si="39"/>
        <v>0</v>
      </c>
      <c r="AB109" s="351">
        <f t="shared" si="39"/>
        <v>0</v>
      </c>
      <c r="AC109" s="351">
        <f t="shared" si="39"/>
        <v>0</v>
      </c>
      <c r="AD109" s="351">
        <f t="shared" si="39"/>
        <v>0</v>
      </c>
      <c r="AE109" s="351">
        <f t="shared" si="39"/>
        <v>0</v>
      </c>
      <c r="AF109" s="351">
        <f t="shared" si="39"/>
        <v>0</v>
      </c>
      <c r="AG109" s="351">
        <f t="shared" si="39"/>
        <v>0</v>
      </c>
      <c r="AH109" s="351">
        <f t="shared" si="39"/>
        <v>0</v>
      </c>
      <c r="AI109" s="351">
        <f t="shared" si="39"/>
        <v>0</v>
      </c>
      <c r="AJ109" s="351">
        <f t="shared" si="39"/>
        <v>0</v>
      </c>
      <c r="AK109" s="351">
        <f t="shared" si="39"/>
        <v>0</v>
      </c>
      <c r="AL109" s="351">
        <f t="shared" si="39"/>
        <v>0</v>
      </c>
      <c r="AM109" s="351">
        <f t="shared" si="39"/>
        <v>0</v>
      </c>
      <c r="AN109" s="351">
        <f t="shared" si="39"/>
        <v>0</v>
      </c>
      <c r="AO109" s="351">
        <f t="shared" si="39"/>
        <v>0</v>
      </c>
      <c r="AP109" s="351">
        <f t="shared" si="39"/>
        <v>0</v>
      </c>
      <c r="AT109" s="239"/>
      <c r="AU109" s="239"/>
      <c r="AV109" s="239"/>
      <c r="AW109" s="239"/>
      <c r="AX109" s="239"/>
      <c r="AY109" s="239"/>
      <c r="AZ109" s="239"/>
      <c r="BA109" s="239"/>
      <c r="BB109" s="239"/>
      <c r="BC109" s="239"/>
      <c r="BD109" s="239"/>
      <c r="BE109" s="239"/>
      <c r="BF109" s="239"/>
      <c r="BG109" s="239"/>
    </row>
    <row r="110" spans="1:71" ht="12.75" x14ac:dyDescent="0.2">
      <c r="A110" s="352" t="s">
        <v>551</v>
      </c>
      <c r="B110" s="354">
        <v>0.93</v>
      </c>
      <c r="C110" s="351"/>
      <c r="D110" s="351"/>
      <c r="E110" s="351"/>
      <c r="F110" s="351"/>
      <c r="G110" s="351"/>
      <c r="H110" s="351"/>
      <c r="I110" s="351"/>
      <c r="J110" s="351"/>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AI110" s="351"/>
      <c r="AJ110" s="351"/>
      <c r="AK110" s="351"/>
      <c r="AL110" s="351"/>
      <c r="AM110" s="351"/>
      <c r="AN110" s="351"/>
      <c r="AO110" s="351"/>
      <c r="AP110" s="351"/>
      <c r="AT110" s="239"/>
      <c r="AU110" s="239"/>
      <c r="AV110" s="239"/>
      <c r="AW110" s="239"/>
      <c r="AX110" s="239"/>
      <c r="AY110" s="239"/>
      <c r="AZ110" s="239"/>
      <c r="BA110" s="239"/>
      <c r="BB110" s="239"/>
      <c r="BC110" s="239"/>
      <c r="BD110" s="239"/>
      <c r="BE110" s="239"/>
      <c r="BF110" s="239"/>
      <c r="BG110" s="239"/>
    </row>
    <row r="111" spans="1:71" ht="12.75" x14ac:dyDescent="0.2">
      <c r="A111" s="352" t="s">
        <v>552</v>
      </c>
      <c r="B111" s="354">
        <v>4380</v>
      </c>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AI111" s="351"/>
      <c r="AJ111" s="351"/>
      <c r="AK111" s="351"/>
      <c r="AL111" s="351"/>
      <c r="AM111" s="351"/>
      <c r="AN111" s="351"/>
      <c r="AO111" s="351"/>
      <c r="AP111" s="351"/>
      <c r="AT111" s="239"/>
      <c r="AU111" s="239"/>
      <c r="AV111" s="239"/>
      <c r="AW111" s="239"/>
      <c r="AX111" s="239"/>
      <c r="AY111" s="239"/>
      <c r="AZ111" s="239"/>
      <c r="BA111" s="239"/>
      <c r="BB111" s="239"/>
      <c r="BC111" s="239"/>
      <c r="BD111" s="239"/>
      <c r="BE111" s="239"/>
      <c r="BF111" s="239"/>
      <c r="BG111" s="239"/>
    </row>
    <row r="112" spans="1:71" ht="12.75" x14ac:dyDescent="0.2">
      <c r="A112" s="352" t="s">
        <v>553</v>
      </c>
      <c r="B112" s="350">
        <f>$B$131</f>
        <v>1.4332</v>
      </c>
      <c r="C112" s="351"/>
      <c r="D112" s="351"/>
      <c r="E112" s="351"/>
      <c r="F112" s="351"/>
      <c r="G112" s="351"/>
      <c r="H112" s="351"/>
      <c r="I112" s="351"/>
      <c r="J112" s="351"/>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AI112" s="351"/>
      <c r="AJ112" s="351"/>
      <c r="AK112" s="351"/>
      <c r="AL112" s="351"/>
      <c r="AM112" s="351"/>
      <c r="AN112" s="351"/>
      <c r="AO112" s="351"/>
      <c r="AP112" s="351"/>
      <c r="AT112" s="239"/>
      <c r="AU112" s="239"/>
      <c r="AV112" s="239"/>
      <c r="AW112" s="239"/>
      <c r="AX112" s="239"/>
      <c r="AY112" s="239"/>
      <c r="AZ112" s="239"/>
      <c r="BA112" s="239"/>
      <c r="BB112" s="239"/>
      <c r="BC112" s="239"/>
      <c r="BD112" s="239"/>
      <c r="BE112" s="239"/>
      <c r="BF112" s="239"/>
      <c r="BG112" s="239"/>
    </row>
    <row r="113" spans="1:71" ht="15" x14ac:dyDescent="0.2">
      <c r="A113" s="355" t="s">
        <v>554</v>
      </c>
      <c r="B113" s="356">
        <v>0</v>
      </c>
      <c r="C113" s="357">
        <v>0.33</v>
      </c>
      <c r="D113" s="357">
        <v>0.33</v>
      </c>
      <c r="E113" s="357">
        <v>0.34</v>
      </c>
      <c r="F113" s="356">
        <v>0</v>
      </c>
      <c r="G113" s="356">
        <v>0</v>
      </c>
      <c r="H113" s="356">
        <v>0</v>
      </c>
      <c r="I113" s="356">
        <v>0</v>
      </c>
      <c r="J113" s="356">
        <v>0</v>
      </c>
      <c r="K113" s="356">
        <v>0</v>
      </c>
      <c r="L113" s="356">
        <v>0</v>
      </c>
      <c r="M113" s="356">
        <v>0</v>
      </c>
      <c r="N113" s="356">
        <v>0</v>
      </c>
      <c r="O113" s="356">
        <v>0</v>
      </c>
      <c r="P113" s="356">
        <v>0</v>
      </c>
      <c r="Q113" s="356">
        <v>0</v>
      </c>
      <c r="R113" s="356">
        <v>0</v>
      </c>
      <c r="S113" s="356">
        <v>0</v>
      </c>
      <c r="T113" s="356">
        <v>0</v>
      </c>
      <c r="U113" s="356">
        <v>0</v>
      </c>
      <c r="V113" s="356">
        <v>0</v>
      </c>
      <c r="W113" s="356">
        <v>0</v>
      </c>
      <c r="X113" s="356">
        <v>0</v>
      </c>
      <c r="Y113" s="356">
        <v>0</v>
      </c>
      <c r="Z113" s="356">
        <v>0</v>
      </c>
      <c r="AA113" s="356">
        <v>0</v>
      </c>
      <c r="AB113" s="356">
        <v>0</v>
      </c>
      <c r="AC113" s="356">
        <v>0</v>
      </c>
      <c r="AD113" s="356">
        <v>0</v>
      </c>
      <c r="AE113" s="356">
        <v>0</v>
      </c>
      <c r="AF113" s="356">
        <v>0</v>
      </c>
      <c r="AG113" s="356">
        <v>0</v>
      </c>
      <c r="AH113" s="356">
        <v>0</v>
      </c>
      <c r="AI113" s="356">
        <v>0</v>
      </c>
      <c r="AJ113" s="356">
        <v>0</v>
      </c>
      <c r="AK113" s="356">
        <v>0</v>
      </c>
      <c r="AL113" s="356">
        <v>0</v>
      </c>
      <c r="AM113" s="356">
        <v>0</v>
      </c>
      <c r="AN113" s="356">
        <v>0</v>
      </c>
      <c r="AO113" s="356">
        <v>0</v>
      </c>
      <c r="AP113" s="356">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49"/>
      <c r="B116" s="468" t="s">
        <v>555</v>
      </c>
      <c r="C116" s="469"/>
      <c r="D116" s="468" t="s">
        <v>556</v>
      </c>
      <c r="E116" s="469"/>
      <c r="F116" s="349"/>
      <c r="G116" s="349"/>
      <c r="H116" s="349"/>
      <c r="I116" s="349"/>
      <c r="J116" s="349"/>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2" t="s">
        <v>557</v>
      </c>
      <c r="B117" s="358"/>
      <c r="C117" s="349" t="s">
        <v>558</v>
      </c>
      <c r="D117" s="358"/>
      <c r="E117" s="349" t="s">
        <v>558</v>
      </c>
      <c r="F117" s="349"/>
      <c r="G117" s="349"/>
      <c r="H117" s="349"/>
      <c r="I117" s="349"/>
      <c r="J117" s="349"/>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2" t="s">
        <v>557</v>
      </c>
      <c r="B118" s="349">
        <f>$B$110*B117</f>
        <v>0</v>
      </c>
      <c r="C118" s="349" t="s">
        <v>126</v>
      </c>
      <c r="D118" s="349">
        <f>$B$110*D117</f>
        <v>0</v>
      </c>
      <c r="E118" s="349" t="s">
        <v>126</v>
      </c>
      <c r="F118" s="352" t="s">
        <v>559</v>
      </c>
      <c r="G118" s="349">
        <f>D117-B117</f>
        <v>0</v>
      </c>
      <c r="H118" s="349" t="s">
        <v>558</v>
      </c>
      <c r="I118" s="359">
        <f>$B$110*G118</f>
        <v>0</v>
      </c>
      <c r="J118" s="349"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49"/>
      <c r="B119" s="349"/>
      <c r="C119" s="349"/>
      <c r="D119" s="349"/>
      <c r="E119" s="349"/>
      <c r="F119" s="352" t="s">
        <v>560</v>
      </c>
      <c r="G119" s="349">
        <f>I119/$B$110</f>
        <v>0</v>
      </c>
      <c r="H119" s="349" t="s">
        <v>558</v>
      </c>
      <c r="I119" s="358"/>
      <c r="J119" s="349"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0"/>
      <c r="B120" s="361"/>
      <c r="C120" s="361"/>
      <c r="D120" s="361"/>
      <c r="E120" s="361"/>
      <c r="F120" s="362" t="s">
        <v>561</v>
      </c>
      <c r="G120" s="359">
        <f>G118</f>
        <v>0</v>
      </c>
      <c r="H120" s="349" t="s">
        <v>558</v>
      </c>
      <c r="I120" s="354">
        <f>I118</f>
        <v>0</v>
      </c>
      <c r="J120" s="349"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3" t="s">
        <v>562</v>
      </c>
      <c r="B122" s="364">
        <f>0.05244693*1.2</f>
        <v>6.2936316000000006E-2</v>
      </c>
      <c r="C122" s="244" t="s">
        <v>601</v>
      </c>
      <c r="D122" s="457" t="s">
        <v>340</v>
      </c>
      <c r="E122" s="313" t="s">
        <v>580</v>
      </c>
      <c r="F122" s="314">
        <v>35</v>
      </c>
      <c r="G122" s="458" t="s">
        <v>581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3" t="s">
        <v>340</v>
      </c>
      <c r="B123" s="365">
        <v>35</v>
      </c>
      <c r="C123" s="244"/>
      <c r="D123" s="457"/>
      <c r="E123" s="313" t="s">
        <v>577</v>
      </c>
      <c r="F123" s="314">
        <v>30</v>
      </c>
      <c r="G123" s="458"/>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3" t="s">
        <v>563</v>
      </c>
      <c r="B124" s="365" t="s">
        <v>531</v>
      </c>
      <c r="C124" s="247" t="s">
        <v>564</v>
      </c>
      <c r="D124" s="457"/>
      <c r="E124" s="313" t="s">
        <v>582</v>
      </c>
      <c r="F124" s="314">
        <v>30</v>
      </c>
      <c r="G124" s="458"/>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15"/>
      <c r="B125" s="316"/>
      <c r="C125" s="248"/>
      <c r="D125" s="457"/>
      <c r="E125" s="313" t="s">
        <v>583</v>
      </c>
      <c r="F125" s="314">
        <v>30</v>
      </c>
      <c r="G125" s="458"/>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3" t="s">
        <v>565</v>
      </c>
      <c r="B126" s="366">
        <f>$B$122*1000*1000</f>
        <v>62936.316000000006</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3" t="s">
        <v>566</v>
      </c>
      <c r="B127" s="367">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3" t="s">
        <v>567</v>
      </c>
      <c r="B129" s="368">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17"/>
      <c r="B130" s="318"/>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0" t="s">
        <v>584</v>
      </c>
      <c r="B131" s="371">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3" t="s">
        <v>568</v>
      </c>
      <c r="C134" s="249" t="s">
        <v>585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3"/>
      <c r="B135" s="369">
        <v>2016</v>
      </c>
      <c r="C135" s="369">
        <f>B135+1</f>
        <v>2017</v>
      </c>
      <c r="D135" s="369">
        <f t="shared" ref="D135:AY135" si="40">C135+1</f>
        <v>2018</v>
      </c>
      <c r="E135" s="369">
        <f t="shared" si="40"/>
        <v>2019</v>
      </c>
      <c r="F135" s="369">
        <f t="shared" si="40"/>
        <v>2020</v>
      </c>
      <c r="G135" s="369">
        <f t="shared" si="40"/>
        <v>2021</v>
      </c>
      <c r="H135" s="369">
        <f t="shared" si="40"/>
        <v>2022</v>
      </c>
      <c r="I135" s="369">
        <f t="shared" si="40"/>
        <v>2023</v>
      </c>
      <c r="J135" s="369">
        <f t="shared" si="40"/>
        <v>2024</v>
      </c>
      <c r="K135" s="369">
        <f t="shared" si="40"/>
        <v>2025</v>
      </c>
      <c r="L135" s="369">
        <f t="shared" si="40"/>
        <v>2026</v>
      </c>
      <c r="M135" s="369">
        <f t="shared" si="40"/>
        <v>2027</v>
      </c>
      <c r="N135" s="369">
        <f t="shared" si="40"/>
        <v>2028</v>
      </c>
      <c r="O135" s="369">
        <f t="shared" si="40"/>
        <v>2029</v>
      </c>
      <c r="P135" s="369">
        <f t="shared" si="40"/>
        <v>2030</v>
      </c>
      <c r="Q135" s="369">
        <f t="shared" si="40"/>
        <v>2031</v>
      </c>
      <c r="R135" s="369">
        <f t="shared" si="40"/>
        <v>2032</v>
      </c>
      <c r="S135" s="369">
        <f t="shared" si="40"/>
        <v>2033</v>
      </c>
      <c r="T135" s="369">
        <f t="shared" si="40"/>
        <v>2034</v>
      </c>
      <c r="U135" s="369">
        <f t="shared" si="40"/>
        <v>2035</v>
      </c>
      <c r="V135" s="369">
        <f t="shared" si="40"/>
        <v>2036</v>
      </c>
      <c r="W135" s="369">
        <f t="shared" si="40"/>
        <v>2037</v>
      </c>
      <c r="X135" s="369">
        <f t="shared" si="40"/>
        <v>2038</v>
      </c>
      <c r="Y135" s="369">
        <f t="shared" si="40"/>
        <v>2039</v>
      </c>
      <c r="Z135" s="369">
        <f t="shared" si="40"/>
        <v>2040</v>
      </c>
      <c r="AA135" s="369">
        <f t="shared" si="40"/>
        <v>2041</v>
      </c>
      <c r="AB135" s="369">
        <f t="shared" si="40"/>
        <v>2042</v>
      </c>
      <c r="AC135" s="369">
        <f t="shared" si="40"/>
        <v>2043</v>
      </c>
      <c r="AD135" s="369">
        <f t="shared" si="40"/>
        <v>2044</v>
      </c>
      <c r="AE135" s="369">
        <f t="shared" si="40"/>
        <v>2045</v>
      </c>
      <c r="AF135" s="369">
        <f t="shared" si="40"/>
        <v>2046</v>
      </c>
      <c r="AG135" s="369">
        <f t="shared" si="40"/>
        <v>2047</v>
      </c>
      <c r="AH135" s="369">
        <f t="shared" si="40"/>
        <v>2048</v>
      </c>
      <c r="AI135" s="369">
        <f t="shared" si="40"/>
        <v>2049</v>
      </c>
      <c r="AJ135" s="369">
        <f t="shared" si="40"/>
        <v>2050</v>
      </c>
      <c r="AK135" s="369">
        <f t="shared" si="40"/>
        <v>2051</v>
      </c>
      <c r="AL135" s="369">
        <f t="shared" si="40"/>
        <v>2052</v>
      </c>
      <c r="AM135" s="369">
        <f t="shared" si="40"/>
        <v>2053</v>
      </c>
      <c r="AN135" s="369">
        <f t="shared" si="40"/>
        <v>2054</v>
      </c>
      <c r="AO135" s="369">
        <f t="shared" si="40"/>
        <v>2055</v>
      </c>
      <c r="AP135" s="369">
        <f t="shared" si="40"/>
        <v>2056</v>
      </c>
      <c r="AQ135" s="369">
        <f t="shared" si="40"/>
        <v>2057</v>
      </c>
      <c r="AR135" s="369">
        <f t="shared" si="40"/>
        <v>2058</v>
      </c>
      <c r="AS135" s="369">
        <f t="shared" si="40"/>
        <v>2059</v>
      </c>
      <c r="AT135" s="369">
        <f t="shared" si="40"/>
        <v>2060</v>
      </c>
      <c r="AU135" s="369">
        <f t="shared" si="40"/>
        <v>2061</v>
      </c>
      <c r="AV135" s="369">
        <f t="shared" si="40"/>
        <v>2062</v>
      </c>
      <c r="AW135" s="369">
        <f t="shared" si="40"/>
        <v>2063</v>
      </c>
      <c r="AX135" s="369">
        <f t="shared" si="40"/>
        <v>2064</v>
      </c>
      <c r="AY135" s="369">
        <f t="shared" si="40"/>
        <v>2065</v>
      </c>
    </row>
    <row r="136" spans="1:71" ht="12.75" x14ac:dyDescent="0.2">
      <c r="A136" s="363" t="s">
        <v>569</v>
      </c>
      <c r="B136" s="372"/>
      <c r="C136" s="373"/>
      <c r="D136" s="373">
        <v>4.5999999999999999E-2</v>
      </c>
      <c r="E136" s="373">
        <v>4.3999999999999997E-2</v>
      </c>
      <c r="F136" s="373">
        <v>4.2000000000000003E-2</v>
      </c>
      <c r="G136" s="373">
        <f>F136</f>
        <v>4.2000000000000003E-2</v>
      </c>
      <c r="H136" s="373">
        <f>G136</f>
        <v>4.2000000000000003E-2</v>
      </c>
      <c r="I136" s="373">
        <f t="shared" ref="I136:AY136" si="41">H136</f>
        <v>4.2000000000000003E-2</v>
      </c>
      <c r="J136" s="373">
        <f t="shared" si="41"/>
        <v>4.2000000000000003E-2</v>
      </c>
      <c r="K136" s="373">
        <f t="shared" si="41"/>
        <v>4.2000000000000003E-2</v>
      </c>
      <c r="L136" s="373">
        <f t="shared" si="41"/>
        <v>4.2000000000000003E-2</v>
      </c>
      <c r="M136" s="373">
        <f t="shared" si="41"/>
        <v>4.2000000000000003E-2</v>
      </c>
      <c r="N136" s="373">
        <f t="shared" si="41"/>
        <v>4.2000000000000003E-2</v>
      </c>
      <c r="O136" s="373">
        <f t="shared" si="41"/>
        <v>4.2000000000000003E-2</v>
      </c>
      <c r="P136" s="373">
        <f t="shared" si="41"/>
        <v>4.2000000000000003E-2</v>
      </c>
      <c r="Q136" s="373">
        <f t="shared" si="41"/>
        <v>4.2000000000000003E-2</v>
      </c>
      <c r="R136" s="373">
        <f t="shared" si="41"/>
        <v>4.2000000000000003E-2</v>
      </c>
      <c r="S136" s="373">
        <f t="shared" si="41"/>
        <v>4.2000000000000003E-2</v>
      </c>
      <c r="T136" s="373">
        <f t="shared" si="41"/>
        <v>4.2000000000000003E-2</v>
      </c>
      <c r="U136" s="373">
        <f t="shared" si="41"/>
        <v>4.2000000000000003E-2</v>
      </c>
      <c r="V136" s="373">
        <f t="shared" si="41"/>
        <v>4.2000000000000003E-2</v>
      </c>
      <c r="W136" s="373">
        <f t="shared" si="41"/>
        <v>4.2000000000000003E-2</v>
      </c>
      <c r="X136" s="373">
        <f t="shared" si="41"/>
        <v>4.2000000000000003E-2</v>
      </c>
      <c r="Y136" s="373">
        <f t="shared" si="41"/>
        <v>4.2000000000000003E-2</v>
      </c>
      <c r="Z136" s="373">
        <f t="shared" si="41"/>
        <v>4.2000000000000003E-2</v>
      </c>
      <c r="AA136" s="373">
        <f t="shared" si="41"/>
        <v>4.2000000000000003E-2</v>
      </c>
      <c r="AB136" s="373">
        <f t="shared" si="41"/>
        <v>4.2000000000000003E-2</v>
      </c>
      <c r="AC136" s="373">
        <f t="shared" si="41"/>
        <v>4.2000000000000003E-2</v>
      </c>
      <c r="AD136" s="373">
        <f t="shared" si="41"/>
        <v>4.2000000000000003E-2</v>
      </c>
      <c r="AE136" s="373">
        <f t="shared" si="41"/>
        <v>4.2000000000000003E-2</v>
      </c>
      <c r="AF136" s="373">
        <f t="shared" si="41"/>
        <v>4.2000000000000003E-2</v>
      </c>
      <c r="AG136" s="373">
        <f t="shared" si="41"/>
        <v>4.2000000000000003E-2</v>
      </c>
      <c r="AH136" s="373">
        <f t="shared" si="41"/>
        <v>4.2000000000000003E-2</v>
      </c>
      <c r="AI136" s="373">
        <f t="shared" si="41"/>
        <v>4.2000000000000003E-2</v>
      </c>
      <c r="AJ136" s="373">
        <f t="shared" si="41"/>
        <v>4.2000000000000003E-2</v>
      </c>
      <c r="AK136" s="373">
        <f t="shared" si="41"/>
        <v>4.2000000000000003E-2</v>
      </c>
      <c r="AL136" s="373">
        <f t="shared" si="41"/>
        <v>4.2000000000000003E-2</v>
      </c>
      <c r="AM136" s="373">
        <f t="shared" si="41"/>
        <v>4.2000000000000003E-2</v>
      </c>
      <c r="AN136" s="373">
        <f t="shared" si="41"/>
        <v>4.2000000000000003E-2</v>
      </c>
      <c r="AO136" s="373">
        <f t="shared" si="41"/>
        <v>4.2000000000000003E-2</v>
      </c>
      <c r="AP136" s="373">
        <f t="shared" si="41"/>
        <v>4.2000000000000003E-2</v>
      </c>
      <c r="AQ136" s="373">
        <f t="shared" si="41"/>
        <v>4.2000000000000003E-2</v>
      </c>
      <c r="AR136" s="373">
        <f t="shared" si="41"/>
        <v>4.2000000000000003E-2</v>
      </c>
      <c r="AS136" s="373">
        <f t="shared" si="41"/>
        <v>4.2000000000000003E-2</v>
      </c>
      <c r="AT136" s="373">
        <f t="shared" si="41"/>
        <v>4.2000000000000003E-2</v>
      </c>
      <c r="AU136" s="373">
        <f t="shared" si="41"/>
        <v>4.2000000000000003E-2</v>
      </c>
      <c r="AV136" s="373">
        <f t="shared" si="41"/>
        <v>4.2000000000000003E-2</v>
      </c>
      <c r="AW136" s="373">
        <f t="shared" si="41"/>
        <v>4.2000000000000003E-2</v>
      </c>
      <c r="AX136" s="373">
        <f t="shared" si="41"/>
        <v>4.2000000000000003E-2</v>
      </c>
      <c r="AY136" s="373">
        <f t="shared" si="41"/>
        <v>4.2000000000000003E-2</v>
      </c>
    </row>
    <row r="137" spans="1:71" s="203" customFormat="1" ht="15" x14ac:dyDescent="0.2">
      <c r="A137" s="363" t="s">
        <v>570</v>
      </c>
      <c r="B137" s="319"/>
      <c r="C137" s="374">
        <f>(1+B137)*(1+C136)-1</f>
        <v>0</v>
      </c>
      <c r="D137" s="374">
        <f>(1+C137)*(1+D136)-1</f>
        <v>4.6000000000000041E-2</v>
      </c>
      <c r="E137" s="374">
        <f>(1+D137)*(1+E136)-1</f>
        <v>9.2024000000000106E-2</v>
      </c>
      <c r="F137" s="374">
        <f t="shared" ref="F137:AY137" si="42">(1+E137)*(1+F136)-1</f>
        <v>0.13788900800000015</v>
      </c>
      <c r="G137" s="374">
        <f>(1+F137)*(1+G136)-1</f>
        <v>0.18568034633600017</v>
      </c>
      <c r="H137" s="374">
        <f t="shared" si="42"/>
        <v>0.2354789208821122</v>
      </c>
      <c r="I137" s="374">
        <f t="shared" si="42"/>
        <v>0.28736903555916093</v>
      </c>
      <c r="J137" s="374">
        <f t="shared" si="42"/>
        <v>0.34143853505264565</v>
      </c>
      <c r="K137" s="374">
        <f t="shared" si="42"/>
        <v>0.39777895352485682</v>
      </c>
      <c r="L137" s="374">
        <f t="shared" si="42"/>
        <v>0.45648566957290093</v>
      </c>
      <c r="M137" s="374">
        <f t="shared" si="42"/>
        <v>0.51765806769496292</v>
      </c>
      <c r="N137" s="374">
        <f t="shared" si="42"/>
        <v>0.58139970653815132</v>
      </c>
      <c r="O137" s="374">
        <f t="shared" si="42"/>
        <v>0.64781849421275384</v>
      </c>
      <c r="P137" s="374">
        <f t="shared" si="42"/>
        <v>0.71702687096968964</v>
      </c>
      <c r="Q137" s="374">
        <f t="shared" si="42"/>
        <v>0.78914199955041675</v>
      </c>
      <c r="R137" s="374">
        <f t="shared" si="42"/>
        <v>0.86428596353153431</v>
      </c>
      <c r="S137" s="374">
        <f t="shared" si="42"/>
        <v>0.94258597399985877</v>
      </c>
      <c r="T137" s="374">
        <f t="shared" si="42"/>
        <v>1.0241745849078527</v>
      </c>
      <c r="U137" s="374">
        <f t="shared" si="42"/>
        <v>1.1091899174739828</v>
      </c>
      <c r="V137" s="374">
        <f t="shared" si="42"/>
        <v>1.19777589400789</v>
      </c>
      <c r="W137" s="374">
        <f t="shared" si="42"/>
        <v>1.2900824815562215</v>
      </c>
      <c r="X137" s="374">
        <f t="shared" si="42"/>
        <v>1.3862659457815827</v>
      </c>
      <c r="Y137" s="374">
        <f t="shared" si="42"/>
        <v>1.4864891155044093</v>
      </c>
      <c r="Z137" s="374">
        <f t="shared" si="42"/>
        <v>1.5909216583555947</v>
      </c>
      <c r="AA137" s="374">
        <f t="shared" si="42"/>
        <v>1.6997403680065299</v>
      </c>
      <c r="AB137" s="374">
        <f t="shared" si="42"/>
        <v>1.8131294634628041</v>
      </c>
      <c r="AC137" s="374">
        <f t="shared" si="42"/>
        <v>1.9312809009282419</v>
      </c>
      <c r="AD137" s="374">
        <f t="shared" si="42"/>
        <v>2.0543946987672284</v>
      </c>
      <c r="AE137" s="374">
        <f t="shared" si="42"/>
        <v>2.1826792761154521</v>
      </c>
      <c r="AF137" s="374">
        <f t="shared" si="42"/>
        <v>2.3163518057123014</v>
      </c>
      <c r="AG137" s="374">
        <f t="shared" si="42"/>
        <v>2.4556385815522184</v>
      </c>
      <c r="AH137" s="374">
        <f t="shared" si="42"/>
        <v>2.6007754019774119</v>
      </c>
      <c r="AI137" s="374">
        <f t="shared" si="42"/>
        <v>2.7520079688604633</v>
      </c>
      <c r="AJ137" s="374">
        <f t="shared" si="42"/>
        <v>2.909592303552603</v>
      </c>
      <c r="AK137" s="374">
        <f t="shared" si="42"/>
        <v>3.0737951803018122</v>
      </c>
      <c r="AL137" s="374">
        <f t="shared" si="42"/>
        <v>3.2448945778744882</v>
      </c>
      <c r="AM137" s="374">
        <f t="shared" si="42"/>
        <v>3.4231801501452166</v>
      </c>
      <c r="AN137" s="374">
        <f t="shared" si="42"/>
        <v>3.6089537164513157</v>
      </c>
      <c r="AO137" s="374">
        <f t="shared" si="42"/>
        <v>3.8025297725422709</v>
      </c>
      <c r="AP137" s="374">
        <f t="shared" si="42"/>
        <v>4.0042360229890468</v>
      </c>
      <c r="AQ137" s="374">
        <f t="shared" si="42"/>
        <v>4.2144139359545871</v>
      </c>
      <c r="AR137" s="374">
        <f t="shared" si="42"/>
        <v>4.4334193212646804</v>
      </c>
      <c r="AS137" s="374">
        <f t="shared" si="42"/>
        <v>4.6616229327577976</v>
      </c>
      <c r="AT137" s="374">
        <f t="shared" si="42"/>
        <v>4.8994110959336252</v>
      </c>
      <c r="AU137" s="374">
        <f t="shared" si="42"/>
        <v>5.147186361962838</v>
      </c>
      <c r="AV137" s="374">
        <f t="shared" si="42"/>
        <v>5.4053681891652774</v>
      </c>
      <c r="AW137" s="374">
        <f>(1+AV137)*(1+AW136)-1</f>
        <v>5.6743936531102195</v>
      </c>
      <c r="AX137" s="374">
        <f t="shared" si="42"/>
        <v>5.9547181865408492</v>
      </c>
      <c r="AY137" s="374">
        <f t="shared" si="42"/>
        <v>6.2468163503755649</v>
      </c>
    </row>
    <row r="138" spans="1:71" s="203" customFormat="1" x14ac:dyDescent="0.2">
      <c r="A138" s="251"/>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69"/>
    </row>
    <row r="139" spans="1:71" ht="12.75" x14ac:dyDescent="0.2">
      <c r="A139" s="246"/>
      <c r="B139" s="372">
        <v>2016</v>
      </c>
      <c r="C139" s="372">
        <f>B139+1</f>
        <v>2017</v>
      </c>
      <c r="D139" s="372">
        <f t="shared" ref="D139:S140" si="43">C139+1</f>
        <v>2018</v>
      </c>
      <c r="E139" s="372">
        <f t="shared" si="43"/>
        <v>2019</v>
      </c>
      <c r="F139" s="372">
        <f t="shared" si="43"/>
        <v>2020</v>
      </c>
      <c r="G139" s="372">
        <f t="shared" si="43"/>
        <v>2021</v>
      </c>
      <c r="H139" s="372">
        <f t="shared" si="43"/>
        <v>2022</v>
      </c>
      <c r="I139" s="372">
        <f t="shared" si="43"/>
        <v>2023</v>
      </c>
      <c r="J139" s="372">
        <f t="shared" si="43"/>
        <v>2024</v>
      </c>
      <c r="K139" s="372">
        <f t="shared" si="43"/>
        <v>2025</v>
      </c>
      <c r="L139" s="372">
        <f t="shared" si="43"/>
        <v>2026</v>
      </c>
      <c r="M139" s="372">
        <f t="shared" si="43"/>
        <v>2027</v>
      </c>
      <c r="N139" s="372">
        <f t="shared" si="43"/>
        <v>2028</v>
      </c>
      <c r="O139" s="372">
        <f t="shared" si="43"/>
        <v>2029</v>
      </c>
      <c r="P139" s="372">
        <f t="shared" si="43"/>
        <v>2030</v>
      </c>
      <c r="Q139" s="372">
        <f t="shared" si="43"/>
        <v>2031</v>
      </c>
      <c r="R139" s="372">
        <f t="shared" si="43"/>
        <v>2032</v>
      </c>
      <c r="S139" s="372">
        <f t="shared" si="43"/>
        <v>2033</v>
      </c>
      <c r="T139" s="372">
        <f t="shared" ref="T139:AI140" si="44">S139+1</f>
        <v>2034</v>
      </c>
      <c r="U139" s="372">
        <f t="shared" si="44"/>
        <v>2035</v>
      </c>
      <c r="V139" s="372">
        <f t="shared" si="44"/>
        <v>2036</v>
      </c>
      <c r="W139" s="372">
        <f t="shared" si="44"/>
        <v>2037</v>
      </c>
      <c r="X139" s="372">
        <f t="shared" si="44"/>
        <v>2038</v>
      </c>
      <c r="Y139" s="372">
        <f t="shared" si="44"/>
        <v>2039</v>
      </c>
      <c r="Z139" s="372">
        <f t="shared" si="44"/>
        <v>2040</v>
      </c>
      <c r="AA139" s="372">
        <f t="shared" si="44"/>
        <v>2041</v>
      </c>
      <c r="AB139" s="372">
        <f t="shared" si="44"/>
        <v>2042</v>
      </c>
      <c r="AC139" s="372">
        <f t="shared" si="44"/>
        <v>2043</v>
      </c>
      <c r="AD139" s="372">
        <f t="shared" si="44"/>
        <v>2044</v>
      </c>
      <c r="AE139" s="372">
        <f t="shared" si="44"/>
        <v>2045</v>
      </c>
      <c r="AF139" s="372">
        <f t="shared" si="44"/>
        <v>2046</v>
      </c>
      <c r="AG139" s="372">
        <f t="shared" si="44"/>
        <v>2047</v>
      </c>
      <c r="AH139" s="372">
        <f t="shared" si="44"/>
        <v>2048</v>
      </c>
      <c r="AI139" s="372">
        <f t="shared" si="44"/>
        <v>2049</v>
      </c>
      <c r="AJ139" s="372">
        <f t="shared" ref="AJ139:AY140" si="45">AI139+1</f>
        <v>2050</v>
      </c>
      <c r="AK139" s="372">
        <f t="shared" si="45"/>
        <v>2051</v>
      </c>
      <c r="AL139" s="372">
        <f t="shared" si="45"/>
        <v>2052</v>
      </c>
      <c r="AM139" s="372">
        <f t="shared" si="45"/>
        <v>2053</v>
      </c>
      <c r="AN139" s="372">
        <f t="shared" si="45"/>
        <v>2054</v>
      </c>
      <c r="AO139" s="372">
        <f t="shared" si="45"/>
        <v>2055</v>
      </c>
      <c r="AP139" s="372">
        <f t="shared" si="45"/>
        <v>2056</v>
      </c>
      <c r="AQ139" s="372">
        <f t="shared" si="45"/>
        <v>2057</v>
      </c>
      <c r="AR139" s="372">
        <f t="shared" si="45"/>
        <v>2058</v>
      </c>
      <c r="AS139" s="372">
        <f t="shared" si="45"/>
        <v>2059</v>
      </c>
      <c r="AT139" s="372">
        <f t="shared" si="45"/>
        <v>2060</v>
      </c>
      <c r="AU139" s="372">
        <f t="shared" si="45"/>
        <v>2061</v>
      </c>
      <c r="AV139" s="372">
        <f t="shared" si="45"/>
        <v>2062</v>
      </c>
      <c r="AW139" s="372">
        <f t="shared" si="45"/>
        <v>2063</v>
      </c>
      <c r="AX139" s="372">
        <f t="shared" si="45"/>
        <v>2064</v>
      </c>
      <c r="AY139" s="372">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5">
        <v>0</v>
      </c>
      <c r="C140" s="375">
        <v>0</v>
      </c>
      <c r="D140" s="375">
        <v>1</v>
      </c>
      <c r="E140" s="375">
        <f>D140+1</f>
        <v>2</v>
      </c>
      <c r="F140" s="375">
        <f t="shared" si="43"/>
        <v>3</v>
      </c>
      <c r="G140" s="375">
        <f t="shared" si="43"/>
        <v>4</v>
      </c>
      <c r="H140" s="375">
        <f t="shared" si="43"/>
        <v>5</v>
      </c>
      <c r="I140" s="375">
        <f t="shared" si="43"/>
        <v>6</v>
      </c>
      <c r="J140" s="375">
        <f t="shared" si="43"/>
        <v>7</v>
      </c>
      <c r="K140" s="375">
        <f t="shared" si="43"/>
        <v>8</v>
      </c>
      <c r="L140" s="375">
        <f t="shared" si="43"/>
        <v>9</v>
      </c>
      <c r="M140" s="375">
        <f t="shared" si="43"/>
        <v>10</v>
      </c>
      <c r="N140" s="375">
        <f t="shared" si="43"/>
        <v>11</v>
      </c>
      <c r="O140" s="375">
        <f t="shared" si="43"/>
        <v>12</v>
      </c>
      <c r="P140" s="375">
        <f t="shared" si="43"/>
        <v>13</v>
      </c>
      <c r="Q140" s="375">
        <f t="shared" si="43"/>
        <v>14</v>
      </c>
      <c r="R140" s="375">
        <f t="shared" si="43"/>
        <v>15</v>
      </c>
      <c r="S140" s="375">
        <f t="shared" si="43"/>
        <v>16</v>
      </c>
      <c r="T140" s="375">
        <f t="shared" si="44"/>
        <v>17</v>
      </c>
      <c r="U140" s="375">
        <f t="shared" si="44"/>
        <v>18</v>
      </c>
      <c r="V140" s="375">
        <f t="shared" si="44"/>
        <v>19</v>
      </c>
      <c r="W140" s="375">
        <f t="shared" si="44"/>
        <v>20</v>
      </c>
      <c r="X140" s="375">
        <f t="shared" si="44"/>
        <v>21</v>
      </c>
      <c r="Y140" s="375">
        <f t="shared" si="44"/>
        <v>22</v>
      </c>
      <c r="Z140" s="375">
        <f t="shared" si="44"/>
        <v>23</v>
      </c>
      <c r="AA140" s="375">
        <f t="shared" si="44"/>
        <v>24</v>
      </c>
      <c r="AB140" s="375">
        <f t="shared" si="44"/>
        <v>25</v>
      </c>
      <c r="AC140" s="375">
        <f t="shared" si="44"/>
        <v>26</v>
      </c>
      <c r="AD140" s="375">
        <f t="shared" si="44"/>
        <v>27</v>
      </c>
      <c r="AE140" s="375">
        <f t="shared" si="44"/>
        <v>28</v>
      </c>
      <c r="AF140" s="375">
        <f t="shared" si="44"/>
        <v>29</v>
      </c>
      <c r="AG140" s="375">
        <f t="shared" si="44"/>
        <v>30</v>
      </c>
      <c r="AH140" s="375">
        <f t="shared" si="44"/>
        <v>31</v>
      </c>
      <c r="AI140" s="375">
        <f t="shared" si="44"/>
        <v>32</v>
      </c>
      <c r="AJ140" s="375">
        <f t="shared" si="45"/>
        <v>33</v>
      </c>
      <c r="AK140" s="375">
        <f t="shared" si="45"/>
        <v>34</v>
      </c>
      <c r="AL140" s="375">
        <f t="shared" si="45"/>
        <v>35</v>
      </c>
      <c r="AM140" s="375">
        <f t="shared" si="45"/>
        <v>36</v>
      </c>
      <c r="AN140" s="375">
        <f t="shared" si="45"/>
        <v>37</v>
      </c>
      <c r="AO140" s="375">
        <f t="shared" si="45"/>
        <v>38</v>
      </c>
      <c r="AP140" s="375">
        <f>AO140+1</f>
        <v>39</v>
      </c>
      <c r="AQ140" s="375">
        <f t="shared" si="45"/>
        <v>40</v>
      </c>
      <c r="AR140" s="375">
        <f t="shared" si="45"/>
        <v>41</v>
      </c>
      <c r="AS140" s="375">
        <f t="shared" si="45"/>
        <v>42</v>
      </c>
      <c r="AT140" s="375">
        <f t="shared" si="45"/>
        <v>43</v>
      </c>
      <c r="AU140" s="375">
        <f t="shared" si="45"/>
        <v>44</v>
      </c>
      <c r="AV140" s="375">
        <f t="shared" si="45"/>
        <v>45</v>
      </c>
      <c r="AW140" s="375">
        <f t="shared" si="45"/>
        <v>46</v>
      </c>
      <c r="AX140" s="375">
        <f t="shared" si="45"/>
        <v>47</v>
      </c>
      <c r="AY140" s="375">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76">
        <f>AVERAGE(A140:B140)</f>
        <v>0</v>
      </c>
      <c r="C141" s="376">
        <f>AVERAGE(B140:C140)</f>
        <v>0</v>
      </c>
      <c r="D141" s="376">
        <f>AVERAGE(C140:D140)</f>
        <v>0.5</v>
      </c>
      <c r="E141" s="376">
        <f>AVERAGE(D140:E140)</f>
        <v>1.5</v>
      </c>
      <c r="F141" s="376">
        <f t="shared" ref="F141:AO141" si="46">AVERAGE(E140:F140)</f>
        <v>2.5</v>
      </c>
      <c r="G141" s="376">
        <f t="shared" si="46"/>
        <v>3.5</v>
      </c>
      <c r="H141" s="376">
        <f t="shared" si="46"/>
        <v>4.5</v>
      </c>
      <c r="I141" s="376">
        <f t="shared" si="46"/>
        <v>5.5</v>
      </c>
      <c r="J141" s="376">
        <f t="shared" si="46"/>
        <v>6.5</v>
      </c>
      <c r="K141" s="376">
        <f t="shared" si="46"/>
        <v>7.5</v>
      </c>
      <c r="L141" s="376">
        <f t="shared" si="46"/>
        <v>8.5</v>
      </c>
      <c r="M141" s="376">
        <f t="shared" si="46"/>
        <v>9.5</v>
      </c>
      <c r="N141" s="376">
        <f t="shared" si="46"/>
        <v>10.5</v>
      </c>
      <c r="O141" s="376">
        <f t="shared" si="46"/>
        <v>11.5</v>
      </c>
      <c r="P141" s="376">
        <f t="shared" si="46"/>
        <v>12.5</v>
      </c>
      <c r="Q141" s="376">
        <f t="shared" si="46"/>
        <v>13.5</v>
      </c>
      <c r="R141" s="376">
        <f t="shared" si="46"/>
        <v>14.5</v>
      </c>
      <c r="S141" s="376">
        <f t="shared" si="46"/>
        <v>15.5</v>
      </c>
      <c r="T141" s="376">
        <f t="shared" si="46"/>
        <v>16.5</v>
      </c>
      <c r="U141" s="376">
        <f t="shared" si="46"/>
        <v>17.5</v>
      </c>
      <c r="V141" s="376">
        <f t="shared" si="46"/>
        <v>18.5</v>
      </c>
      <c r="W141" s="376">
        <f t="shared" si="46"/>
        <v>19.5</v>
      </c>
      <c r="X141" s="376">
        <f t="shared" si="46"/>
        <v>20.5</v>
      </c>
      <c r="Y141" s="376">
        <f t="shared" si="46"/>
        <v>21.5</v>
      </c>
      <c r="Z141" s="376">
        <f t="shared" si="46"/>
        <v>22.5</v>
      </c>
      <c r="AA141" s="376">
        <f t="shared" si="46"/>
        <v>23.5</v>
      </c>
      <c r="AB141" s="376">
        <f t="shared" si="46"/>
        <v>24.5</v>
      </c>
      <c r="AC141" s="376">
        <f t="shared" si="46"/>
        <v>25.5</v>
      </c>
      <c r="AD141" s="376">
        <f t="shared" si="46"/>
        <v>26.5</v>
      </c>
      <c r="AE141" s="376">
        <f t="shared" si="46"/>
        <v>27.5</v>
      </c>
      <c r="AF141" s="376">
        <f t="shared" si="46"/>
        <v>28.5</v>
      </c>
      <c r="AG141" s="376">
        <f t="shared" si="46"/>
        <v>29.5</v>
      </c>
      <c r="AH141" s="376">
        <f t="shared" si="46"/>
        <v>30.5</v>
      </c>
      <c r="AI141" s="376">
        <f t="shared" si="46"/>
        <v>31.5</v>
      </c>
      <c r="AJ141" s="376">
        <f t="shared" si="46"/>
        <v>32.5</v>
      </c>
      <c r="AK141" s="376">
        <f t="shared" si="46"/>
        <v>33.5</v>
      </c>
      <c r="AL141" s="376">
        <f t="shared" si="46"/>
        <v>34.5</v>
      </c>
      <c r="AM141" s="376">
        <f t="shared" si="46"/>
        <v>35.5</v>
      </c>
      <c r="AN141" s="376">
        <f t="shared" si="46"/>
        <v>36.5</v>
      </c>
      <c r="AO141" s="376">
        <f t="shared" si="46"/>
        <v>37.5</v>
      </c>
      <c r="AP141" s="376">
        <f>AVERAGE(AO140:AP140)</f>
        <v>38.5</v>
      </c>
      <c r="AQ141" s="376">
        <f t="shared" ref="AQ141:AY141" si="47">AVERAGE(AP140:AQ140)</f>
        <v>39.5</v>
      </c>
      <c r="AR141" s="376">
        <f t="shared" si="47"/>
        <v>40.5</v>
      </c>
      <c r="AS141" s="376">
        <f t="shared" si="47"/>
        <v>41.5</v>
      </c>
      <c r="AT141" s="376">
        <f t="shared" si="47"/>
        <v>42.5</v>
      </c>
      <c r="AU141" s="376">
        <f t="shared" si="47"/>
        <v>43.5</v>
      </c>
      <c r="AV141" s="376">
        <f t="shared" si="47"/>
        <v>44.5</v>
      </c>
      <c r="AW141" s="376">
        <f t="shared" si="47"/>
        <v>45.5</v>
      </c>
      <c r="AX141" s="376">
        <f t="shared" si="47"/>
        <v>46.5</v>
      </c>
      <c r="AY141" s="376">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6" zoomScale="60" workbookViewId="0">
      <selection activeCell="I44" sqref="I44:J44"/>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3" t="str">
        <f>'2. паспорт  ТП'!A4:S4</f>
        <v>Год раскрытия информации: 2023 год</v>
      </c>
      <c r="B5" s="403"/>
      <c r="C5" s="403"/>
      <c r="D5" s="403"/>
      <c r="E5" s="403"/>
      <c r="F5" s="403"/>
      <c r="G5" s="403"/>
      <c r="H5" s="403"/>
      <c r="I5" s="403"/>
      <c r="J5" s="403"/>
      <c r="K5" s="403"/>
      <c r="L5" s="403"/>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411" t="s">
        <v>7</v>
      </c>
      <c r="B7" s="411"/>
      <c r="C7" s="411"/>
      <c r="D7" s="411"/>
      <c r="E7" s="411"/>
      <c r="F7" s="411"/>
      <c r="G7" s="411"/>
      <c r="H7" s="411"/>
      <c r="I7" s="411"/>
      <c r="J7" s="411"/>
      <c r="K7" s="411"/>
      <c r="L7" s="411"/>
    </row>
    <row r="8" spans="1:44" ht="18.75" x14ac:dyDescent="0.25">
      <c r="A8" s="411"/>
      <c r="B8" s="411"/>
      <c r="C8" s="411"/>
      <c r="D8" s="411"/>
      <c r="E8" s="411"/>
      <c r="F8" s="411"/>
      <c r="G8" s="411"/>
      <c r="H8" s="411"/>
      <c r="I8" s="411"/>
      <c r="J8" s="411"/>
      <c r="K8" s="411"/>
      <c r="L8" s="411"/>
    </row>
    <row r="9" spans="1:44" x14ac:dyDescent="0.25">
      <c r="A9" s="412" t="str">
        <f>'1. паспорт местоположение'!A9:C9</f>
        <v>Акционерное общество "Россети Янтарь"</v>
      </c>
      <c r="B9" s="412"/>
      <c r="C9" s="412"/>
      <c r="D9" s="412"/>
      <c r="E9" s="412"/>
      <c r="F9" s="412"/>
      <c r="G9" s="412"/>
      <c r="H9" s="412"/>
      <c r="I9" s="412"/>
      <c r="J9" s="412"/>
      <c r="K9" s="412"/>
      <c r="L9" s="412"/>
    </row>
    <row r="10" spans="1:44" x14ac:dyDescent="0.25">
      <c r="A10" s="416" t="s">
        <v>6</v>
      </c>
      <c r="B10" s="416"/>
      <c r="C10" s="416"/>
      <c r="D10" s="416"/>
      <c r="E10" s="416"/>
      <c r="F10" s="416"/>
      <c r="G10" s="416"/>
      <c r="H10" s="416"/>
      <c r="I10" s="416"/>
      <c r="J10" s="416"/>
      <c r="K10" s="416"/>
      <c r="L10" s="416"/>
    </row>
    <row r="11" spans="1:44" ht="18.75" x14ac:dyDescent="0.25">
      <c r="A11" s="411"/>
      <c r="B11" s="411"/>
      <c r="C11" s="411"/>
      <c r="D11" s="411"/>
      <c r="E11" s="411"/>
      <c r="F11" s="411"/>
      <c r="G11" s="411"/>
      <c r="H11" s="411"/>
      <c r="I11" s="411"/>
      <c r="J11" s="411"/>
      <c r="K11" s="411"/>
      <c r="L11" s="411"/>
    </row>
    <row r="12" spans="1:44" x14ac:dyDescent="0.25">
      <c r="A12" s="412" t="str">
        <f>'1. паспорт местоположение'!A12:C12</f>
        <v>M_23-0681</v>
      </c>
      <c r="B12" s="412"/>
      <c r="C12" s="412"/>
      <c r="D12" s="412"/>
      <c r="E12" s="412"/>
      <c r="F12" s="412"/>
      <c r="G12" s="412"/>
      <c r="H12" s="412"/>
      <c r="I12" s="412"/>
      <c r="J12" s="412"/>
      <c r="K12" s="412"/>
      <c r="L12" s="412"/>
    </row>
    <row r="13" spans="1:44" x14ac:dyDescent="0.25">
      <c r="A13" s="416" t="s">
        <v>5</v>
      </c>
      <c r="B13" s="416"/>
      <c r="C13" s="416"/>
      <c r="D13" s="416"/>
      <c r="E13" s="416"/>
      <c r="F13" s="416"/>
      <c r="G13" s="416"/>
      <c r="H13" s="416"/>
      <c r="I13" s="416"/>
      <c r="J13" s="416"/>
      <c r="K13" s="416"/>
      <c r="L13" s="416"/>
    </row>
    <row r="14" spans="1:44" ht="18.75" x14ac:dyDescent="0.25">
      <c r="A14" s="417"/>
      <c r="B14" s="417"/>
      <c r="C14" s="417"/>
      <c r="D14" s="417"/>
      <c r="E14" s="417"/>
      <c r="F14" s="417"/>
      <c r="G14" s="417"/>
      <c r="H14" s="417"/>
      <c r="I14" s="417"/>
      <c r="J14" s="417"/>
      <c r="K14" s="417"/>
      <c r="L14" s="417"/>
    </row>
    <row r="15" spans="1:44" x14ac:dyDescent="0.25">
      <c r="A15" s="412" t="str">
        <f>'1. паспорт местоположение'!A15</f>
        <v>Переустройство (вынос)  ВЛ 0, 4 кВ (Л-ул.Бассейная) от ТП-624 (инв. №542892501) в г. Калининграде</v>
      </c>
      <c r="B15" s="412"/>
      <c r="C15" s="412"/>
      <c r="D15" s="412"/>
      <c r="E15" s="412"/>
      <c r="F15" s="412"/>
      <c r="G15" s="412"/>
      <c r="H15" s="412"/>
      <c r="I15" s="412"/>
      <c r="J15" s="412"/>
      <c r="K15" s="412"/>
      <c r="L15" s="412"/>
    </row>
    <row r="16" spans="1:44" x14ac:dyDescent="0.25">
      <c r="A16" s="416" t="s">
        <v>4</v>
      </c>
      <c r="B16" s="416"/>
      <c r="C16" s="416"/>
      <c r="D16" s="416"/>
      <c r="E16" s="416"/>
      <c r="F16" s="416"/>
      <c r="G16" s="416"/>
      <c r="H16" s="416"/>
      <c r="I16" s="416"/>
      <c r="J16" s="416"/>
      <c r="K16" s="416"/>
      <c r="L16" s="416"/>
    </row>
    <row r="17" spans="1:12" ht="15.75" customHeight="1" x14ac:dyDescent="0.25">
      <c r="L17" s="96"/>
    </row>
    <row r="18" spans="1:12" x14ac:dyDescent="0.25">
      <c r="K18" s="95"/>
    </row>
    <row r="19" spans="1:12" ht="15.75" customHeight="1" x14ac:dyDescent="0.25">
      <c r="A19" s="484" t="s">
        <v>495</v>
      </c>
      <c r="B19" s="484"/>
      <c r="C19" s="484"/>
      <c r="D19" s="484"/>
      <c r="E19" s="484"/>
      <c r="F19" s="484"/>
      <c r="G19" s="484"/>
      <c r="H19" s="484"/>
      <c r="I19" s="484"/>
      <c r="J19" s="484"/>
      <c r="K19" s="484"/>
      <c r="L19" s="484"/>
    </row>
    <row r="20" spans="1:12" x14ac:dyDescent="0.25">
      <c r="A20" s="64"/>
      <c r="B20" s="64"/>
      <c r="C20" s="94"/>
      <c r="D20" s="94"/>
      <c r="E20" s="94"/>
      <c r="F20" s="94"/>
      <c r="G20" s="94"/>
      <c r="H20" s="94"/>
      <c r="I20" s="94"/>
      <c r="J20" s="94"/>
      <c r="K20" s="94"/>
      <c r="L20" s="94"/>
    </row>
    <row r="21" spans="1:12" ht="28.5" customHeight="1" x14ac:dyDescent="0.25">
      <c r="A21" s="474" t="s">
        <v>218</v>
      </c>
      <c r="B21" s="474" t="s">
        <v>217</v>
      </c>
      <c r="C21" s="480" t="s">
        <v>427</v>
      </c>
      <c r="D21" s="480"/>
      <c r="E21" s="480"/>
      <c r="F21" s="480"/>
      <c r="G21" s="480"/>
      <c r="H21" s="480"/>
      <c r="I21" s="475" t="s">
        <v>216</v>
      </c>
      <c r="J21" s="477" t="s">
        <v>429</v>
      </c>
      <c r="K21" s="474" t="s">
        <v>215</v>
      </c>
      <c r="L21" s="476" t="s">
        <v>428</v>
      </c>
    </row>
    <row r="22" spans="1:12" ht="58.5" customHeight="1" x14ac:dyDescent="0.25">
      <c r="A22" s="474"/>
      <c r="B22" s="474"/>
      <c r="C22" s="481" t="s">
        <v>2</v>
      </c>
      <c r="D22" s="481"/>
      <c r="E22" s="482" t="s">
        <v>575</v>
      </c>
      <c r="F22" s="483"/>
      <c r="G22" s="482" t="s">
        <v>578</v>
      </c>
      <c r="H22" s="483"/>
      <c r="I22" s="475"/>
      <c r="J22" s="478"/>
      <c r="K22" s="474"/>
      <c r="L22" s="476"/>
    </row>
    <row r="23" spans="1:12" ht="31.5" x14ac:dyDescent="0.25">
      <c r="A23" s="474"/>
      <c r="B23" s="474"/>
      <c r="C23" s="93" t="s">
        <v>214</v>
      </c>
      <c r="D23" s="93" t="s">
        <v>213</v>
      </c>
      <c r="E23" s="93" t="s">
        <v>214</v>
      </c>
      <c r="F23" s="93" t="s">
        <v>213</v>
      </c>
      <c r="G23" s="93" t="s">
        <v>214</v>
      </c>
      <c r="H23" s="93" t="s">
        <v>213</v>
      </c>
      <c r="I23" s="475"/>
      <c r="J23" s="479"/>
      <c r="K23" s="474"/>
      <c r="L23" s="476"/>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576</v>
      </c>
      <c r="D26" s="297" t="s">
        <v>576</v>
      </c>
      <c r="E26" s="297" t="s">
        <v>530</v>
      </c>
      <c r="F26" s="297" t="s">
        <v>530</v>
      </c>
      <c r="G26" s="297" t="s">
        <v>530</v>
      </c>
      <c r="H26" s="297" t="s">
        <v>530</v>
      </c>
      <c r="I26" s="297"/>
      <c r="J26" s="297"/>
      <c r="K26" s="85"/>
      <c r="L26" s="85"/>
    </row>
    <row r="27" spans="1:12" s="67" customFormat="1" ht="39" customHeight="1" x14ac:dyDescent="0.25">
      <c r="A27" s="88" t="s">
        <v>210</v>
      </c>
      <c r="B27" s="92" t="s">
        <v>436</v>
      </c>
      <c r="C27" s="86" t="s">
        <v>576</v>
      </c>
      <c r="D27" s="297" t="s">
        <v>576</v>
      </c>
      <c r="E27" s="297" t="s">
        <v>530</v>
      </c>
      <c r="F27" s="297" t="s">
        <v>530</v>
      </c>
      <c r="G27" s="297" t="s">
        <v>530</v>
      </c>
      <c r="H27" s="297" t="s">
        <v>530</v>
      </c>
      <c r="I27" s="297"/>
      <c r="J27" s="297"/>
      <c r="K27" s="85"/>
      <c r="L27" s="85"/>
    </row>
    <row r="28" spans="1:12" s="67" customFormat="1" ht="70.5" customHeight="1" x14ac:dyDescent="0.25">
      <c r="A28" s="88" t="s">
        <v>435</v>
      </c>
      <c r="B28" s="92" t="s">
        <v>440</v>
      </c>
      <c r="C28" s="86" t="s">
        <v>576</v>
      </c>
      <c r="D28" s="297" t="s">
        <v>576</v>
      </c>
      <c r="E28" s="297" t="s">
        <v>530</v>
      </c>
      <c r="F28" s="297" t="s">
        <v>530</v>
      </c>
      <c r="G28" s="297" t="s">
        <v>530</v>
      </c>
      <c r="H28" s="297" t="s">
        <v>530</v>
      </c>
      <c r="I28" s="297"/>
      <c r="J28" s="297"/>
      <c r="K28" s="85"/>
      <c r="L28" s="85"/>
    </row>
    <row r="29" spans="1:12" s="67" customFormat="1" ht="54" customHeight="1" x14ac:dyDescent="0.25">
      <c r="A29" s="88" t="s">
        <v>209</v>
      </c>
      <c r="B29" s="92" t="s">
        <v>439</v>
      </c>
      <c r="C29" s="86" t="s">
        <v>576</v>
      </c>
      <c r="D29" s="297" t="s">
        <v>576</v>
      </c>
      <c r="E29" s="297" t="s">
        <v>530</v>
      </c>
      <c r="F29" s="297" t="s">
        <v>530</v>
      </c>
      <c r="G29" s="297" t="s">
        <v>530</v>
      </c>
      <c r="H29" s="297" t="s">
        <v>530</v>
      </c>
      <c r="I29" s="297"/>
      <c r="J29" s="297"/>
      <c r="K29" s="85"/>
      <c r="L29" s="85"/>
    </row>
    <row r="30" spans="1:12" s="67" customFormat="1" ht="42" customHeight="1" x14ac:dyDescent="0.25">
      <c r="A30" s="88" t="s">
        <v>208</v>
      </c>
      <c r="B30" s="92" t="s">
        <v>441</v>
      </c>
      <c r="C30" s="86" t="s">
        <v>576</v>
      </c>
      <c r="D30" s="297" t="s">
        <v>576</v>
      </c>
      <c r="E30" s="297" t="s">
        <v>530</v>
      </c>
      <c r="F30" s="297" t="s">
        <v>530</v>
      </c>
      <c r="G30" s="297" t="s">
        <v>530</v>
      </c>
      <c r="H30" s="297" t="s">
        <v>530</v>
      </c>
      <c r="I30" s="297"/>
      <c r="J30" s="297"/>
      <c r="K30" s="85"/>
      <c r="L30" s="85"/>
    </row>
    <row r="31" spans="1:12" s="67" customFormat="1" ht="37.5" customHeight="1" x14ac:dyDescent="0.25">
      <c r="A31" s="88" t="s">
        <v>207</v>
      </c>
      <c r="B31" s="87" t="s">
        <v>437</v>
      </c>
      <c r="C31" s="86" t="s">
        <v>576</v>
      </c>
      <c r="D31" s="297" t="s">
        <v>576</v>
      </c>
      <c r="E31" s="297" t="s">
        <v>530</v>
      </c>
      <c r="F31" s="297" t="s">
        <v>530</v>
      </c>
      <c r="G31" s="297" t="s">
        <v>530</v>
      </c>
      <c r="H31" s="297" t="s">
        <v>530</v>
      </c>
      <c r="I31" s="297"/>
      <c r="J31" s="297"/>
      <c r="K31" s="85"/>
      <c r="L31" s="85"/>
    </row>
    <row r="32" spans="1:12" s="67" customFormat="1" ht="31.5" x14ac:dyDescent="0.25">
      <c r="A32" s="88" t="s">
        <v>205</v>
      </c>
      <c r="B32" s="87" t="s">
        <v>442</v>
      </c>
      <c r="C32" s="86" t="s">
        <v>576</v>
      </c>
      <c r="D32" s="297" t="s">
        <v>576</v>
      </c>
      <c r="E32" s="297" t="s">
        <v>530</v>
      </c>
      <c r="F32" s="297" t="s">
        <v>530</v>
      </c>
      <c r="G32" s="298"/>
      <c r="H32" s="298"/>
      <c r="I32" s="297"/>
      <c r="J32" s="297"/>
      <c r="K32" s="85"/>
      <c r="L32" s="85"/>
    </row>
    <row r="33" spans="1:12" s="67" customFormat="1" ht="37.5" customHeight="1" x14ac:dyDescent="0.25">
      <c r="A33" s="88" t="s">
        <v>453</v>
      </c>
      <c r="B33" s="87" t="s">
        <v>369</v>
      </c>
      <c r="C33" s="86" t="s">
        <v>576</v>
      </c>
      <c r="D33" s="297" t="s">
        <v>576</v>
      </c>
      <c r="E33" s="297" t="s">
        <v>530</v>
      </c>
      <c r="F33" s="297" t="s">
        <v>530</v>
      </c>
      <c r="G33" s="297"/>
      <c r="H33" s="297"/>
      <c r="I33" s="297"/>
      <c r="J33" s="297"/>
      <c r="K33" s="85"/>
      <c r="L33" s="85"/>
    </row>
    <row r="34" spans="1:12" s="67" customFormat="1" ht="47.25" customHeight="1" x14ac:dyDescent="0.25">
      <c r="A34" s="88" t="s">
        <v>454</v>
      </c>
      <c r="B34" s="87" t="s">
        <v>446</v>
      </c>
      <c r="C34" s="86" t="s">
        <v>576</v>
      </c>
      <c r="D34" s="297" t="s">
        <v>576</v>
      </c>
      <c r="E34" s="297" t="s">
        <v>530</v>
      </c>
      <c r="F34" s="297" t="s">
        <v>530</v>
      </c>
      <c r="G34" s="297"/>
      <c r="H34" s="297"/>
      <c r="I34" s="297"/>
      <c r="J34" s="297"/>
      <c r="K34" s="90"/>
      <c r="L34" s="85"/>
    </row>
    <row r="35" spans="1:12" s="67" customFormat="1" ht="49.5" customHeight="1" x14ac:dyDescent="0.25">
      <c r="A35" s="88" t="s">
        <v>455</v>
      </c>
      <c r="B35" s="87" t="s">
        <v>206</v>
      </c>
      <c r="C35" s="86" t="s">
        <v>576</v>
      </c>
      <c r="D35" s="297" t="s">
        <v>576</v>
      </c>
      <c r="E35" s="297" t="s">
        <v>530</v>
      </c>
      <c r="F35" s="297" t="s">
        <v>530</v>
      </c>
      <c r="G35" s="298"/>
      <c r="H35" s="298"/>
      <c r="I35" s="297"/>
      <c r="J35" s="297"/>
      <c r="K35" s="90"/>
      <c r="L35" s="85"/>
    </row>
    <row r="36" spans="1:12" ht="37.5" customHeight="1" x14ac:dyDescent="0.25">
      <c r="A36" s="88" t="s">
        <v>456</v>
      </c>
      <c r="B36" s="87" t="s">
        <v>438</v>
      </c>
      <c r="C36" s="86" t="s">
        <v>576</v>
      </c>
      <c r="D36" s="299" t="s">
        <v>576</v>
      </c>
      <c r="E36" s="297" t="s">
        <v>530</v>
      </c>
      <c r="F36" s="297" t="s">
        <v>530</v>
      </c>
      <c r="G36" s="297"/>
      <c r="H36" s="297"/>
      <c r="I36" s="297"/>
      <c r="J36" s="297"/>
      <c r="K36" s="85"/>
      <c r="L36" s="85"/>
    </row>
    <row r="37" spans="1:12" x14ac:dyDescent="0.25">
      <c r="A37" s="88" t="s">
        <v>457</v>
      </c>
      <c r="B37" s="87" t="s">
        <v>204</v>
      </c>
      <c r="C37" s="86" t="s">
        <v>576</v>
      </c>
      <c r="D37" s="299" t="s">
        <v>576</v>
      </c>
      <c r="E37" s="297" t="s">
        <v>530</v>
      </c>
      <c r="F37" s="297" t="s">
        <v>530</v>
      </c>
      <c r="G37" s="298"/>
      <c r="H37" s="298"/>
      <c r="I37" s="297"/>
      <c r="J37" s="297"/>
      <c r="K37" s="85"/>
      <c r="L37" s="85"/>
    </row>
    <row r="38" spans="1:12" x14ac:dyDescent="0.25">
      <c r="A38" s="88" t="s">
        <v>458</v>
      </c>
      <c r="B38" s="89" t="s">
        <v>203</v>
      </c>
      <c r="C38" s="86" t="s">
        <v>576</v>
      </c>
      <c r="D38" s="299" t="s">
        <v>576</v>
      </c>
      <c r="E38" s="299"/>
      <c r="F38" s="299"/>
      <c r="G38" s="299"/>
      <c r="H38" s="299"/>
      <c r="I38" s="299"/>
      <c r="J38" s="299"/>
      <c r="K38" s="85"/>
      <c r="L38" s="85"/>
    </row>
    <row r="39" spans="1:12" ht="63" x14ac:dyDescent="0.25">
      <c r="A39" s="88">
        <v>2</v>
      </c>
      <c r="B39" s="87" t="s">
        <v>443</v>
      </c>
      <c r="C39" s="86" t="s">
        <v>576</v>
      </c>
      <c r="D39" s="299" t="s">
        <v>576</v>
      </c>
      <c r="E39" s="297" t="s">
        <v>603</v>
      </c>
      <c r="F39" s="297" t="s">
        <v>603</v>
      </c>
      <c r="G39" s="298"/>
      <c r="H39" s="298"/>
      <c r="I39" s="297"/>
      <c r="J39" s="299"/>
      <c r="K39" s="85"/>
      <c r="L39" s="85"/>
    </row>
    <row r="40" spans="1:12" ht="33.75" customHeight="1" x14ac:dyDescent="0.25">
      <c r="A40" s="88" t="s">
        <v>202</v>
      </c>
      <c r="B40" s="87" t="s">
        <v>445</v>
      </c>
      <c r="C40" s="86" t="s">
        <v>576</v>
      </c>
      <c r="D40" s="299" t="s">
        <v>576</v>
      </c>
      <c r="E40" s="297" t="s">
        <v>530</v>
      </c>
      <c r="F40" s="297" t="s">
        <v>530</v>
      </c>
      <c r="G40" s="298"/>
      <c r="H40" s="298"/>
      <c r="I40" s="297"/>
      <c r="J40" s="299"/>
      <c r="K40" s="85"/>
      <c r="L40" s="85"/>
    </row>
    <row r="41" spans="1:12" ht="63" customHeight="1" x14ac:dyDescent="0.25">
      <c r="A41" s="88" t="s">
        <v>201</v>
      </c>
      <c r="B41" s="89" t="s">
        <v>526</v>
      </c>
      <c r="C41" s="86" t="s">
        <v>576</v>
      </c>
      <c r="D41" s="299" t="s">
        <v>576</v>
      </c>
      <c r="E41" s="299"/>
      <c r="F41" s="299"/>
      <c r="G41" s="299"/>
      <c r="H41" s="299"/>
      <c r="I41" s="299"/>
      <c r="J41" s="299"/>
      <c r="K41" s="85"/>
      <c r="L41" s="85"/>
    </row>
    <row r="42" spans="1:12" ht="58.5" customHeight="1" x14ac:dyDescent="0.25">
      <c r="A42" s="88">
        <v>3</v>
      </c>
      <c r="B42" s="87" t="s">
        <v>444</v>
      </c>
      <c r="C42" s="86" t="s">
        <v>576</v>
      </c>
      <c r="D42" s="299" t="s">
        <v>576</v>
      </c>
      <c r="E42" s="297" t="s">
        <v>530</v>
      </c>
      <c r="F42" s="297" t="s">
        <v>530</v>
      </c>
      <c r="G42" s="298"/>
      <c r="H42" s="298"/>
      <c r="I42" s="297"/>
      <c r="J42" s="299"/>
      <c r="K42" s="85"/>
      <c r="L42" s="85"/>
    </row>
    <row r="43" spans="1:12" ht="34.5" customHeight="1" x14ac:dyDescent="0.25">
      <c r="A43" s="88" t="s">
        <v>200</v>
      </c>
      <c r="B43" s="87" t="s">
        <v>198</v>
      </c>
      <c r="C43" s="86" t="s">
        <v>576</v>
      </c>
      <c r="D43" s="299" t="s">
        <v>576</v>
      </c>
      <c r="E43" s="297" t="s">
        <v>530</v>
      </c>
      <c r="F43" s="297" t="s">
        <v>530</v>
      </c>
      <c r="G43" s="298"/>
      <c r="H43" s="300"/>
      <c r="I43" s="297"/>
      <c r="J43" s="299"/>
      <c r="K43" s="85"/>
      <c r="L43" s="85"/>
    </row>
    <row r="44" spans="1:12" ht="24.75" customHeight="1" x14ac:dyDescent="0.25">
      <c r="A44" s="88" t="s">
        <v>199</v>
      </c>
      <c r="B44" s="87" t="s">
        <v>196</v>
      </c>
      <c r="C44" s="86" t="s">
        <v>576</v>
      </c>
      <c r="D44" s="299" t="s">
        <v>576</v>
      </c>
      <c r="E44" s="298">
        <v>45047</v>
      </c>
      <c r="F44" s="298">
        <v>45076</v>
      </c>
      <c r="G44" s="300"/>
      <c r="H44" s="300"/>
      <c r="I44" s="297">
        <v>100</v>
      </c>
      <c r="J44" s="297">
        <v>100</v>
      </c>
      <c r="K44" s="85"/>
      <c r="L44" s="85"/>
    </row>
    <row r="45" spans="1:12" ht="90.75" customHeight="1" x14ac:dyDescent="0.25">
      <c r="A45" s="88" t="s">
        <v>197</v>
      </c>
      <c r="B45" s="87" t="s">
        <v>449</v>
      </c>
      <c r="C45" s="86" t="s">
        <v>576</v>
      </c>
      <c r="D45" s="299" t="s">
        <v>576</v>
      </c>
      <c r="E45" s="297" t="s">
        <v>530</v>
      </c>
      <c r="F45" s="297" t="s">
        <v>530</v>
      </c>
      <c r="G45" s="297"/>
      <c r="H45" s="297"/>
      <c r="I45" s="297"/>
      <c r="J45" s="297"/>
      <c r="K45" s="85"/>
      <c r="L45" s="85"/>
    </row>
    <row r="46" spans="1:12" ht="167.25" customHeight="1" x14ac:dyDescent="0.25">
      <c r="A46" s="88" t="s">
        <v>195</v>
      </c>
      <c r="B46" s="87" t="s">
        <v>447</v>
      </c>
      <c r="C46" s="86" t="s">
        <v>576</v>
      </c>
      <c r="D46" s="299" t="s">
        <v>576</v>
      </c>
      <c r="E46" s="297" t="s">
        <v>530</v>
      </c>
      <c r="F46" s="297" t="s">
        <v>530</v>
      </c>
      <c r="G46" s="297"/>
      <c r="H46" s="297"/>
      <c r="I46" s="297"/>
      <c r="J46" s="297"/>
      <c r="K46" s="85"/>
      <c r="L46" s="85"/>
    </row>
    <row r="47" spans="1:12" ht="30.75" customHeight="1" x14ac:dyDescent="0.25">
      <c r="A47" s="88" t="s">
        <v>193</v>
      </c>
      <c r="B47" s="87" t="s">
        <v>194</v>
      </c>
      <c r="C47" s="86" t="s">
        <v>576</v>
      </c>
      <c r="D47" s="299" t="s">
        <v>576</v>
      </c>
      <c r="E47" s="300"/>
      <c r="F47" s="300"/>
      <c r="G47" s="300"/>
      <c r="H47" s="300"/>
      <c r="I47" s="297"/>
      <c r="J47" s="297"/>
      <c r="K47" s="85"/>
      <c r="L47" s="85"/>
    </row>
    <row r="48" spans="1:12" ht="37.5" customHeight="1" x14ac:dyDescent="0.25">
      <c r="A48" s="88" t="s">
        <v>459</v>
      </c>
      <c r="B48" s="89" t="s">
        <v>192</v>
      </c>
      <c r="C48" s="86" t="s">
        <v>576</v>
      </c>
      <c r="D48" s="299" t="s">
        <v>576</v>
      </c>
      <c r="E48" s="299"/>
      <c r="F48" s="299"/>
      <c r="G48" s="299"/>
      <c r="H48" s="299"/>
      <c r="I48" s="299"/>
      <c r="J48" s="299"/>
      <c r="K48" s="85"/>
      <c r="L48" s="85"/>
    </row>
    <row r="49" spans="1:12" ht="35.25" customHeight="1" x14ac:dyDescent="0.25">
      <c r="A49" s="88">
        <v>4</v>
      </c>
      <c r="B49" s="87" t="s">
        <v>190</v>
      </c>
      <c r="C49" s="86" t="s">
        <v>576</v>
      </c>
      <c r="D49" s="299" t="s">
        <v>576</v>
      </c>
      <c r="E49" s="300"/>
      <c r="F49" s="300"/>
      <c r="G49" s="300"/>
      <c r="H49" s="300"/>
      <c r="I49" s="297"/>
      <c r="J49" s="297"/>
      <c r="K49" s="85"/>
      <c r="L49" s="85"/>
    </row>
    <row r="50" spans="1:12" ht="86.25" customHeight="1" x14ac:dyDescent="0.25">
      <c r="A50" s="88" t="s">
        <v>191</v>
      </c>
      <c r="B50" s="87" t="s">
        <v>448</v>
      </c>
      <c r="C50" s="86" t="s">
        <v>576</v>
      </c>
      <c r="D50" s="299" t="s">
        <v>576</v>
      </c>
      <c r="E50" s="298"/>
      <c r="F50" s="298"/>
      <c r="G50" s="300"/>
      <c r="H50" s="300"/>
      <c r="I50" s="297"/>
      <c r="J50" s="297"/>
      <c r="K50" s="85"/>
      <c r="L50" s="85"/>
    </row>
    <row r="51" spans="1:12" ht="77.25" customHeight="1" x14ac:dyDescent="0.25">
      <c r="A51" s="88" t="s">
        <v>189</v>
      </c>
      <c r="B51" s="87" t="s">
        <v>450</v>
      </c>
      <c r="C51" s="86" t="s">
        <v>576</v>
      </c>
      <c r="D51" s="299" t="s">
        <v>576</v>
      </c>
      <c r="E51" s="297"/>
      <c r="F51" s="297"/>
      <c r="G51" s="300"/>
      <c r="H51" s="300"/>
      <c r="I51" s="299"/>
      <c r="J51" s="299"/>
      <c r="K51" s="85"/>
      <c r="L51" s="85"/>
    </row>
    <row r="52" spans="1:12" ht="71.25" customHeight="1" x14ac:dyDescent="0.25">
      <c r="A52" s="88" t="s">
        <v>187</v>
      </c>
      <c r="B52" s="87" t="s">
        <v>188</v>
      </c>
      <c r="C52" s="86" t="s">
        <v>576</v>
      </c>
      <c r="D52" s="299" t="s">
        <v>576</v>
      </c>
      <c r="E52" s="297"/>
      <c r="F52" s="297"/>
      <c r="G52" s="300"/>
      <c r="H52" s="300"/>
      <c r="I52" s="299"/>
      <c r="J52" s="299"/>
      <c r="K52" s="85"/>
      <c r="L52" s="85"/>
    </row>
    <row r="53" spans="1:12" ht="48" customHeight="1" x14ac:dyDescent="0.25">
      <c r="A53" s="88" t="s">
        <v>185</v>
      </c>
      <c r="B53" s="149" t="s">
        <v>451</v>
      </c>
      <c r="C53" s="86" t="s">
        <v>576</v>
      </c>
      <c r="D53" s="299" t="s">
        <v>576</v>
      </c>
      <c r="E53" s="298"/>
      <c r="F53" s="298"/>
      <c r="G53" s="300"/>
      <c r="H53" s="300"/>
      <c r="I53" s="297"/>
      <c r="J53" s="297"/>
      <c r="K53" s="85"/>
      <c r="L53" s="85"/>
    </row>
    <row r="54" spans="1:12" ht="46.5" customHeight="1" x14ac:dyDescent="0.25">
      <c r="A54" s="88" t="s">
        <v>452</v>
      </c>
      <c r="B54" s="87" t="s">
        <v>186</v>
      </c>
      <c r="C54" s="86" t="s">
        <v>576</v>
      </c>
      <c r="D54" s="299" t="s">
        <v>576</v>
      </c>
      <c r="E54" s="297"/>
      <c r="F54" s="297"/>
      <c r="G54" s="300"/>
      <c r="H54" s="300"/>
      <c r="I54" s="299"/>
      <c r="J54" s="299"/>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2023-08-01T13:42:52Z</dcterms:modified>
</cp:coreProperties>
</file>