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954AB02D-3029-4F78-9C8D-41FC417E930A}" xr6:coauthVersionLast="36" xr6:coauthVersionMax="36" xr10:uidLastSave="{00000000-0000-0000-0000-000000000000}"/>
  <bookViews>
    <workbookView xWindow="0" yWindow="0" windowWidth="28800" windowHeight="12132"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30" i="5" l="1"/>
  <c r="AE30" i="5" s="1"/>
  <c r="AB30" i="5"/>
  <c r="R30" i="5"/>
  <c r="L30" i="5"/>
  <c r="D30" i="5"/>
  <c r="AE27" i="5" l="1"/>
  <c r="AE26" i="5"/>
  <c r="R33" i="15" l="1"/>
  <c r="D27" i="5" l="1"/>
  <c r="P27" i="5"/>
  <c r="R27" i="5" s="1"/>
  <c r="AB27" i="5"/>
  <c r="AD27" i="5"/>
  <c r="R50" i="15" l="1"/>
  <c r="G53" i="16" l="1"/>
  <c r="S50" i="15"/>
  <c r="S56" i="15"/>
  <c r="S55" i="15"/>
  <c r="S54" i="15"/>
  <c r="S53" i="15"/>
  <c r="S51" i="15"/>
  <c r="S49" i="15"/>
  <c r="S48" i="15"/>
  <c r="S47" i="15"/>
  <c r="S46" i="15"/>
  <c r="S45" i="15"/>
  <c r="S44" i="15"/>
  <c r="S43" i="15"/>
  <c r="S42" i="15"/>
  <c r="S41" i="15"/>
  <c r="S40" i="15"/>
  <c r="S39" i="15"/>
  <c r="S38" i="15"/>
  <c r="S37" i="15"/>
  <c r="S36" i="15"/>
  <c r="S35" i="15"/>
  <c r="S34" i="15"/>
  <c r="S33" i="15"/>
  <c r="S30" i="15" s="1"/>
  <c r="S32" i="15"/>
  <c r="S31" i="15"/>
  <c r="S29" i="15"/>
  <c r="S28" i="15"/>
  <c r="S26" i="15"/>
  <c r="S25" i="15"/>
  <c r="R57" i="15" l="1"/>
  <c r="S57" i="15" s="1"/>
  <c r="AD26" i="5"/>
  <c r="AD35" i="5" s="1"/>
  <c r="B29" i="22" s="1"/>
  <c r="R30" i="15" l="1"/>
  <c r="R52" i="15" s="1"/>
  <c r="S52" i="15" s="1"/>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53" i="16"/>
  <c r="C43" i="16"/>
  <c r="C48" i="26" l="1"/>
  <c r="B48" i="26"/>
  <c r="B101" i="26" l="1"/>
  <c r="B105" i="22" l="1"/>
  <c r="D26" i="5"/>
  <c r="Q30" i="15"/>
  <c r="P30" i="15"/>
  <c r="B81" i="26" s="1"/>
  <c r="O30" i="15"/>
  <c r="N30" i="15"/>
  <c r="M30" i="15"/>
  <c r="L30" i="15"/>
  <c r="K30" i="15"/>
  <c r="J30" i="15"/>
  <c r="H30" i="15"/>
  <c r="G30" i="15"/>
  <c r="C30" i="15"/>
  <c r="B25" i="26" s="1"/>
  <c r="D64" i="15"/>
  <c r="F64" i="15" s="1"/>
  <c r="D63" i="15"/>
  <c r="F63" i="15" s="1"/>
  <c r="D62" i="15"/>
  <c r="F62" i="15" s="1"/>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G43" i="16"/>
  <c r="F30" i="15" l="1"/>
  <c r="E30" i="15"/>
  <c r="C73" i="26"/>
  <c r="D73" i="26" s="1"/>
  <c r="E73" i="26" s="1"/>
  <c r="F73" i="26" s="1"/>
  <c r="G73" i="26" s="1"/>
  <c r="H73" i="26" s="1"/>
  <c r="I73" i="26" s="1"/>
  <c r="J73" i="26" s="1"/>
  <c r="K73" i="26" s="1"/>
  <c r="L73" i="26" s="1"/>
  <c r="B103" i="22" l="1"/>
  <c r="B22" i="22" l="1"/>
  <c r="B91" i="22"/>
  <c r="B89" i="22"/>
  <c r="B66" i="22"/>
  <c r="B49" i="22"/>
  <c r="B32" i="22"/>
  <c r="A14" i="15"/>
  <c r="A11" i="15"/>
  <c r="A8" i="15"/>
  <c r="A4"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U32" i="15"/>
  <c r="T32" i="15"/>
  <c r="U31" i="15"/>
  <c r="T31" i="15"/>
  <c r="U30" i="15"/>
  <c r="I30" i="15"/>
  <c r="U29" i="15"/>
  <c r="T29" i="15"/>
  <c r="U28" i="15"/>
  <c r="T28" i="15"/>
  <c r="U27" i="15"/>
  <c r="C48" i="7" s="1"/>
  <c r="T27" i="15"/>
  <c r="U26" i="15"/>
  <c r="T26" i="15"/>
  <c r="U25" i="15"/>
  <c r="T25" i="15"/>
  <c r="S24" i="15"/>
  <c r="Q24" i="15"/>
  <c r="P24" i="15"/>
  <c r="O24" i="15"/>
  <c r="N24" i="15"/>
  <c r="M24" i="15"/>
  <c r="L24" i="15"/>
  <c r="K24" i="15"/>
  <c r="J24" i="15"/>
  <c r="U24" i="15" s="1"/>
  <c r="I24" i="15"/>
  <c r="H24" i="15"/>
  <c r="T24" i="15" s="1"/>
  <c r="G24" i="15"/>
  <c r="D24" i="15"/>
  <c r="C24" i="15"/>
  <c r="B27" i="22" s="1"/>
  <c r="A15" i="26"/>
  <c r="A12" i="26"/>
  <c r="A9" i="26"/>
  <c r="A5" i="26"/>
  <c r="C99" i="26"/>
  <c r="D99" i="26" s="1"/>
  <c r="E99" i="26" s="1"/>
  <c r="F99" i="26" s="1"/>
  <c r="G99" i="26" s="1"/>
  <c r="H99" i="26" s="1"/>
  <c r="I99" i="26" s="1"/>
  <c r="J99" i="26" s="1"/>
  <c r="K99" i="26" s="1"/>
  <c r="L99" i="26" s="1"/>
  <c r="M99" i="26" s="1"/>
  <c r="C91" i="26"/>
  <c r="D91" i="26" s="1"/>
  <c r="E91" i="26" s="1"/>
  <c r="F91" i="26" s="1"/>
  <c r="G91" i="26" s="1"/>
  <c r="H91" i="26" s="1"/>
  <c r="I91" i="26" s="1"/>
  <c r="J91" i="26" s="1"/>
  <c r="K91" i="26" s="1"/>
  <c r="L91" i="26" s="1"/>
  <c r="B76" i="26"/>
  <c r="B74" i="26"/>
  <c r="A62" i="26"/>
  <c r="B60" i="26"/>
  <c r="C58" i="26"/>
  <c r="C74" i="26" s="1"/>
  <c r="B52" i="26"/>
  <c r="B59" i="26"/>
  <c r="B47" i="26"/>
  <c r="B45" i="26"/>
  <c r="C40" i="7" l="1"/>
  <c r="B46" i="22"/>
  <c r="T52" i="15"/>
  <c r="C67" i="26"/>
  <c r="B79" i="26"/>
  <c r="B46" i="26"/>
  <c r="B85" i="26"/>
  <c r="T30" i="15"/>
  <c r="B30" i="22"/>
  <c r="T33" i="15"/>
  <c r="F24" i="15"/>
  <c r="E24" i="15"/>
  <c r="C52" i="26"/>
  <c r="B80" i="26"/>
  <c r="B66" i="26"/>
  <c r="B68" i="26" s="1"/>
  <c r="C47" i="26"/>
  <c r="D58" i="26"/>
  <c r="B51" i="22" l="1"/>
  <c r="B59" i="22"/>
  <c r="B55" i="22"/>
  <c r="B34" i="22"/>
  <c r="B68" i="22"/>
  <c r="B90" i="22"/>
  <c r="B76" i="22"/>
  <c r="B72" i="22"/>
  <c r="B42" i="22"/>
  <c r="B80" i="22"/>
  <c r="B38" i="22"/>
  <c r="B63" i="22"/>
  <c r="B83" i="22"/>
  <c r="B88" i="22"/>
  <c r="C101" i="26"/>
  <c r="C85" i="26"/>
  <c r="B54" i="26"/>
  <c r="B55" i="26" s="1"/>
  <c r="B29" i="26"/>
  <c r="E100" i="26"/>
  <c r="D48" i="26" s="1"/>
  <c r="E58" i="26"/>
  <c r="D52" i="26"/>
  <c r="D47" i="26"/>
  <c r="D74" i="26"/>
  <c r="B75" i="26"/>
  <c r="D101" i="26" l="1"/>
  <c r="C49" i="26" s="1"/>
  <c r="B49" i="26"/>
  <c r="B82" i="26"/>
  <c r="B56" i="26"/>
  <c r="B69" i="26" s="1"/>
  <c r="B77" i="26" s="1"/>
  <c r="C53" i="26"/>
  <c r="C55" i="26" s="1"/>
  <c r="C82" i="26" s="1"/>
  <c r="F100" i="26"/>
  <c r="E48" i="26" s="1"/>
  <c r="E101" i="26"/>
  <c r="C76" i="26"/>
  <c r="F76" i="26"/>
  <c r="D67" i="26"/>
  <c r="E85" i="26"/>
  <c r="D85" i="26"/>
  <c r="E74" i="26"/>
  <c r="F58" i="26"/>
  <c r="E52" i="26"/>
  <c r="E47" i="26"/>
  <c r="C59" i="26" l="1"/>
  <c r="C80" i="26" s="1"/>
  <c r="D49" i="26"/>
  <c r="B70" i="26"/>
  <c r="B71" i="26" s="1"/>
  <c r="B78" i="26" s="1"/>
  <c r="C61" i="26"/>
  <c r="C60" i="26" s="1"/>
  <c r="D53" i="26"/>
  <c r="D55" i="26" s="1"/>
  <c r="C56" i="26"/>
  <c r="C69" i="26" s="1"/>
  <c r="C77" i="26" s="1"/>
  <c r="G100" i="26"/>
  <c r="F48" i="26" s="1"/>
  <c r="F101" i="26"/>
  <c r="D76" i="26"/>
  <c r="E67" i="26"/>
  <c r="F74" i="26"/>
  <c r="F52" i="26"/>
  <c r="F47" i="26"/>
  <c r="G58" i="26"/>
  <c r="F85" i="26"/>
  <c r="D61" i="26" l="1"/>
  <c r="D60" i="26" s="1"/>
  <c r="E49" i="26"/>
  <c r="C66" i="26"/>
  <c r="C68" i="26" s="1"/>
  <c r="C75" i="26" s="1"/>
  <c r="B72" i="26"/>
  <c r="C79" i="26"/>
  <c r="D59" i="26"/>
  <c r="D80" i="26" s="1"/>
  <c r="C70" i="26"/>
  <c r="C71" i="26" s="1"/>
  <c r="C72" i="26" s="1"/>
  <c r="H100" i="26"/>
  <c r="G48" i="26" s="1"/>
  <c r="G101" i="26"/>
  <c r="E76" i="26"/>
  <c r="F67" i="26"/>
  <c r="G67" i="26" s="1"/>
  <c r="H67" i="26" s="1"/>
  <c r="G74" i="26"/>
  <c r="G52" i="26"/>
  <c r="H58" i="26"/>
  <c r="G47" i="26"/>
  <c r="D82" i="26"/>
  <c r="D56" i="26"/>
  <c r="D69" i="26" s="1"/>
  <c r="D77" i="26" s="1"/>
  <c r="E53" i="26"/>
  <c r="G85" i="26"/>
  <c r="E61" i="26" l="1"/>
  <c r="E60" i="26" s="1"/>
  <c r="F49" i="26"/>
  <c r="D79" i="26"/>
  <c r="E59" i="26"/>
  <c r="D66" i="26"/>
  <c r="D68" i="26" s="1"/>
  <c r="D75" i="26" s="1"/>
  <c r="F59" i="26"/>
  <c r="I100" i="26"/>
  <c r="H48" i="26" s="1"/>
  <c r="H101" i="26"/>
  <c r="G76" i="26"/>
  <c r="C78" i="26"/>
  <c r="I67" i="26"/>
  <c r="H76" i="26"/>
  <c r="H74" i="26"/>
  <c r="I58" i="26"/>
  <c r="H52" i="26"/>
  <c r="H47" i="26"/>
  <c r="H85" i="26"/>
  <c r="E55" i="26"/>
  <c r="F61" i="26" l="1"/>
  <c r="F60" i="26" s="1"/>
  <c r="G49" i="26"/>
  <c r="E66" i="26"/>
  <c r="E68" i="26" s="1"/>
  <c r="E75" i="26" s="1"/>
  <c r="E79" i="26"/>
  <c r="D70" i="26"/>
  <c r="D71" i="26" s="1"/>
  <c r="D78" i="26" s="1"/>
  <c r="F80" i="26"/>
  <c r="G59" i="26"/>
  <c r="G80" i="26" s="1"/>
  <c r="E80" i="26"/>
  <c r="F66" i="26"/>
  <c r="F68" i="26" s="1"/>
  <c r="F75" i="26" s="1"/>
  <c r="J100" i="26"/>
  <c r="I48" i="26" s="1"/>
  <c r="I101" i="26"/>
  <c r="I76" i="26"/>
  <c r="J67" i="26"/>
  <c r="E82" i="26"/>
  <c r="E56" i="26"/>
  <c r="E69" i="26" s="1"/>
  <c r="F53" i="26"/>
  <c r="I74" i="26"/>
  <c r="J58" i="26"/>
  <c r="I47" i="26"/>
  <c r="I52" i="26"/>
  <c r="G61" i="26" l="1"/>
  <c r="G60" i="26" s="1"/>
  <c r="H49" i="26"/>
  <c r="F79" i="26"/>
  <c r="D72" i="26"/>
  <c r="G66" i="26"/>
  <c r="G68" i="26" s="1"/>
  <c r="G75" i="26" s="1"/>
  <c r="K100" i="26"/>
  <c r="J48" i="26" s="1"/>
  <c r="J101" i="26"/>
  <c r="J85" i="26"/>
  <c r="F55" i="26"/>
  <c r="G53" i="26" s="1"/>
  <c r="I85" i="26"/>
  <c r="J52" i="26"/>
  <c r="K58" i="26"/>
  <c r="J74" i="26"/>
  <c r="J47" i="26"/>
  <c r="E77" i="26"/>
  <c r="E70" i="26"/>
  <c r="J76" i="26"/>
  <c r="K67" i="26"/>
  <c r="H61" i="26" l="1"/>
  <c r="H60" i="26" s="1"/>
  <c r="I49" i="26"/>
  <c r="G79" i="26"/>
  <c r="H59" i="26"/>
  <c r="H80" i="26" s="1"/>
  <c r="L100" i="26"/>
  <c r="K48" i="26" s="1"/>
  <c r="K101" i="26"/>
  <c r="E71" i="26"/>
  <c r="E72" i="26" s="1"/>
  <c r="G55" i="26"/>
  <c r="H53" i="26" s="1"/>
  <c r="F82" i="26"/>
  <c r="F56" i="26"/>
  <c r="F69" i="26" s="1"/>
  <c r="K76" i="26"/>
  <c r="L67" i="26"/>
  <c r="K52" i="26"/>
  <c r="K74" i="26"/>
  <c r="L58" i="26"/>
  <c r="K47" i="26"/>
  <c r="I61" i="26" l="1"/>
  <c r="I60" i="26" s="1"/>
  <c r="J49" i="26"/>
  <c r="H66" i="26"/>
  <c r="H68" i="26" s="1"/>
  <c r="H75" i="26" s="1"/>
  <c r="I59" i="26"/>
  <c r="I80" i="26" s="1"/>
  <c r="H79" i="26"/>
  <c r="M100" i="26"/>
  <c r="L48" i="26" s="1"/>
  <c r="L101" i="26"/>
  <c r="F77" i="26"/>
  <c r="F70" i="26"/>
  <c r="L52" i="26"/>
  <c r="L47" i="26"/>
  <c r="L74" i="26"/>
  <c r="E78" i="26"/>
  <c r="L85" i="26"/>
  <c r="H55" i="26"/>
  <c r="I53" i="26" s="1"/>
  <c r="L76" i="26"/>
  <c r="K85" i="26"/>
  <c r="G82" i="26"/>
  <c r="G56" i="26"/>
  <c r="G69" i="26" s="1"/>
  <c r="I66" i="26" l="1"/>
  <c r="I68" i="26" s="1"/>
  <c r="I75" i="26" s="1"/>
  <c r="J61" i="26"/>
  <c r="J60" i="26" s="1"/>
  <c r="K49" i="26"/>
  <c r="J59" i="26"/>
  <c r="J66" i="26" s="1"/>
  <c r="J68" i="26" s="1"/>
  <c r="J75" i="26" s="1"/>
  <c r="I79" i="26"/>
  <c r="M101" i="26"/>
  <c r="I55" i="26"/>
  <c r="G77" i="26"/>
  <c r="G70" i="26"/>
  <c r="F71" i="26"/>
  <c r="H82" i="26"/>
  <c r="H56" i="26"/>
  <c r="H69" i="26" s="1"/>
  <c r="J80" i="26" l="1"/>
  <c r="K61" i="26"/>
  <c r="K60" i="26" s="1"/>
  <c r="L49" i="26"/>
  <c r="K59" i="26"/>
  <c r="K80" i="26" s="1"/>
  <c r="J79" i="26"/>
  <c r="L61" i="26"/>
  <c r="L60" i="26" s="1"/>
  <c r="F78" i="26"/>
  <c r="G71" i="26"/>
  <c r="F72" i="26"/>
  <c r="H77" i="26"/>
  <c r="H70" i="26"/>
  <c r="I56" i="26"/>
  <c r="I69" i="26" s="1"/>
  <c r="I82" i="26"/>
  <c r="J53" i="26"/>
  <c r="K66" i="26" l="1"/>
  <c r="K68" i="26" s="1"/>
  <c r="K75" i="26" s="1"/>
  <c r="L59" i="26"/>
  <c r="L80" i="26" s="1"/>
  <c r="K79" i="26"/>
  <c r="L66" i="26"/>
  <c r="L68" i="26" s="1"/>
  <c r="L75" i="26" s="1"/>
  <c r="G78" i="26"/>
  <c r="I77" i="26"/>
  <c r="I70" i="26"/>
  <c r="H71" i="26"/>
  <c r="G72" i="26"/>
  <c r="J55" i="26"/>
  <c r="L79" i="26" l="1"/>
  <c r="H78" i="26"/>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6" l="1"/>
  <c r="B86" i="26" l="1"/>
  <c r="B87" i="26" s="1"/>
  <c r="B90" i="26" s="1"/>
  <c r="B88" i="26"/>
  <c r="B84" i="26"/>
  <c r="B89" i="26" s="1"/>
  <c r="C83" i="26" l="1"/>
  <c r="C86" i="26" s="1"/>
  <c r="D83" i="26"/>
  <c r="C84" i="26" l="1"/>
  <c r="C89" i="26" s="1"/>
  <c r="C88" i="26"/>
  <c r="D84" i="26"/>
  <c r="D86" i="26"/>
  <c r="D87" i="26" s="1"/>
  <c r="C87" i="26"/>
  <c r="C90" i="26" s="1"/>
  <c r="E83" i="26"/>
  <c r="E84" i="26" s="1"/>
  <c r="D88" i="26"/>
  <c r="D89" i="26" l="1"/>
  <c r="E89" i="26"/>
  <c r="D90" i="26"/>
  <c r="F83" i="26"/>
  <c r="E86" i="26"/>
  <c r="E88" i="26"/>
  <c r="G83" i="26" l="1"/>
  <c r="G88" i="26" s="1"/>
  <c r="E87" i="26"/>
  <c r="E90" i="26" s="1"/>
  <c r="I83" i="26"/>
  <c r="I86" i="26" s="1"/>
  <c r="F86" i="26"/>
  <c r="F84" i="26"/>
  <c r="F89" i="26" s="1"/>
  <c r="F88" i="26"/>
  <c r="H83" i="26" l="1"/>
  <c r="H88" i="26" s="1"/>
  <c r="F87" i="26"/>
  <c r="F90" i="26" s="1"/>
  <c r="G86" i="26"/>
  <c r="G84" i="26"/>
  <c r="G89" i="26" s="1"/>
  <c r="I88" i="26" l="1"/>
  <c r="J83" i="26"/>
  <c r="J84" i="26" s="1"/>
  <c r="G87" i="26"/>
  <c r="G90" i="26" s="1"/>
  <c r="H86" i="26"/>
  <c r="I87" i="26" s="1"/>
  <c r="H84" i="26"/>
  <c r="H89" i="26" s="1"/>
  <c r="I84" i="26"/>
  <c r="J89" i="26" l="1"/>
  <c r="J86" i="26"/>
  <c r="H87" i="26"/>
  <c r="H90" i="26" s="1"/>
  <c r="K83" i="26"/>
  <c r="K84" i="26" s="1"/>
  <c r="K89" i="26" s="1"/>
  <c r="J88" i="26"/>
  <c r="I89" i="26"/>
  <c r="I90" i="26" l="1"/>
  <c r="L83" i="26"/>
  <c r="L88" i="26" s="1"/>
  <c r="K86" i="26"/>
  <c r="K88" i="26"/>
  <c r="J87" i="26"/>
  <c r="J90" i="26" s="1"/>
  <c r="L86" i="26" l="1"/>
  <c r="L87" i="26" s="1"/>
  <c r="L84" i="26"/>
  <c r="L89" i="26" s="1"/>
  <c r="G28" i="26" s="1"/>
  <c r="K87" i="26"/>
  <c r="K90" i="26" s="1"/>
  <c r="G30" i="26" l="1"/>
  <c r="L90" i="26"/>
  <c r="G29" i="26" s="1"/>
</calcChain>
</file>

<file path=xl/sharedStrings.xml><?xml version="1.0" encoding="utf-8"?>
<sst xmlns="http://schemas.openxmlformats.org/spreadsheetml/2006/main" count="1110" uniqueCount="599">
  <si>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</si>
  <si>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</si>
  <si>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</si>
  <si>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</si>
  <si>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</si>
  <si>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</si>
  <si>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</si>
  <si>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</si>
  <si>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</si>
  <si>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</si>
  <si>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</si>
  <si>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</si>
  <si>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</si>
  <si>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</si>
  <si>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</si>
  <si>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</si>
  <si>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</si>
  <si>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</si>
  <si>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</si>
  <si>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</si>
  <si>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</si>
  <si>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</si>
  <si>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</si>
  <si>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</si>
  <si>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</si>
  <si>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</si>
  <si>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</si>
  <si>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</si>
  <si>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</si>
  <si>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</si>
  <si>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</si>
  <si>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</si>
  <si>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</si>
  <si>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</si>
  <si>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</si>
  <si>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</si>
  <si>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</si>
  <si>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</si>
  <si>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</si>
  <si>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</si>
  <si>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</si>
  <si>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</si>
  <si>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</si>
  <si>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</si>
  <si>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</si>
  <si>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</si>
  <si>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</si>
  <si>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</si>
  <si>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</si>
  <si>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</si>
  <si>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</si>
  <si>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</si>
  <si>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</si>
  <si>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</si>
  <si>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</si>
  <si>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</si>
  <si>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</si>
  <si>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</si>
  <si>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</si>
  <si>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</si>
  <si>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</si>
  <si>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</si>
  <si>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</si>
  <si>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</si>
  <si>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</si>
  <si>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</si>
  <si>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</si>
  <si>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</si>
  <si>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</si>
  <si>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</si>
  <si>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</si>
  <si>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</si>
  <si>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</si>
  <si>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</si>
  <si>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</si>
  <si>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</si>
  <si>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</si>
  <si>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</si>
  <si>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</si>
  <si>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</si>
  <si>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</si>
  <si>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</si>
  <si>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</si>
  <si>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</si>
  <si>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</si>
  <si>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</si>
  <si>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</si>
  <si>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</si>
  <si>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</si>
  <si>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</si>
  <si>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</si>
  <si>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</si>
  <si>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</si>
  <si>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</si>
  <si>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</si>
  <si>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</si>
  <si>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</si>
  <si>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</si>
  <si>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</si>
  <si>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</si>
  <si>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</si>
  <si>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</si>
  <si>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</si>
  <si>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</si>
  <si>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</si>
  <si>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</si>
  <si>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</si>
  <si>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</si>
  <si>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</si>
  <si>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</si>
  <si>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</si>
  <si>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</si>
  <si>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</si>
  <si>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</si>
  <si>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</si>
  <si>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</si>
  <si>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</si>
  <si>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</si>
  <si>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</si>
  <si>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</si>
  <si>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</si>
  <si>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</si>
  <si>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</si>
  <si>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</si>
  <si>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</si>
  <si>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</si>
  <si>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</si>
  <si>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</si>
  <si>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</si>
  <si>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</si>
  <si>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</si>
  <si>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</si>
  <si>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</si>
  <si>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</si>
  <si>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</si>
  <si>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</si>
  <si>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</si>
  <si>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</si>
  <si>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</si>
  <si>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</si>
  <si>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</si>
  <si>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</si>
  <si>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</si>
  <si>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</si>
  <si>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</si>
  <si>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</si>
  <si>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</si>
  <si>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</si>
  <si>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</si>
  <si>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</si>
  <si>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</si>
  <si>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</si>
  <si>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</si>
  <si>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</si>
  <si>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</si>
  <si>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</si>
  <si>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</si>
  <si>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</si>
  <si>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</si>
  <si>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</si>
  <si>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</si>
  <si>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</si>
  <si>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</si>
  <si>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</si>
  <si>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</si>
  <si>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</si>
  <si>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</si>
  <si>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</si>
  <si>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</si>
  <si>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</si>
  <si>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</si>
  <si>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</si>
  <si>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</si>
  <si>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</si>
  <si>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</si>
  <si>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</si>
  <si>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</si>
  <si>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</si>
  <si>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</si>
  <si>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</si>
  <si>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</si>
  <si>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</si>
  <si>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</si>
  <si>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</si>
  <si>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</si>
  <si>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</si>
  <si>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</si>
  <si>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</si>
  <si>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</si>
  <si>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</si>
  <si>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</si>
  <si>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</si>
  <si>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</si>
  <si>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</si>
  <si>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</si>
  <si>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</si>
  <si>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</si>
  <si>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</si>
  <si>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</si>
  <si>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</si>
  <si>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</si>
  <si>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</si>
  <si>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</si>
  <si>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</si>
  <si>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</si>
  <si>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</si>
  <si>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</si>
  <si>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</si>
  <si>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</si>
  <si>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</si>
  <si>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</si>
  <si>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</si>
  <si>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</si>
  <si>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</si>
  <si>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</si>
  <si>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</si>
  <si>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</si>
  <si>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</si>
  <si>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</si>
  <si>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</si>
  <si>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</si>
  <si>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</si>
  <si>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</si>
  <si>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</si>
  <si>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</si>
  <si>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</si>
  <si>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</si>
  <si>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</si>
  <si>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</si>
  <si>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</si>
  <si>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</si>
  <si>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</si>
  <si>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</si>
  <si>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</si>
  <si>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</si>
  <si>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</si>
  <si>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</si>
  <si>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</si>
  <si>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</si>
  <si>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</si>
  <si>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</si>
  <si>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</si>
  <si>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</si>
  <si>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</si>
  <si>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</si>
  <si>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</si>
  <si>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</si>
  <si>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</si>
  <si>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</si>
  <si>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</si>
  <si>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</si>
  <si>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</si>
  <si>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</si>
  <si>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</si>
  <si>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</si>
  <si>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</si>
  <si>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</si>
  <si>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</si>
  <si>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</si>
  <si>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</si>
  <si>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</si>
  <si>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</si>
  <si>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</si>
  <si>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</si>
  <si>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</si>
  <si>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</si>
  <si>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</si>
  <si>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</si>
  <si>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</si>
  <si>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</si>
  <si>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</si>
  <si>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</si>
  <si>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</si>
  <si>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</si>
  <si>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</si>
  <si>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</si>
  <si>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</si>
  <si>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</si>
  <si>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</si>
  <si>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</si>
  <si>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</si>
  <si>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</si>
  <si>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</si>
  <si>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</si>
  <si>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</si>
  <si>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</si>
  <si>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</si>
  <si>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</si>
  <si>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</si>
  <si>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</si>
  <si>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</si>
  <si>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</si>
  <si>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</si>
  <si>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</si>
  <si>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</si>
  <si>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</si>
  <si>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</si>
  <si>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</si>
  <si>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</si>
  <si>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</si>
  <si>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</si>
  <si>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</si>
  <si>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</si>
  <si>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</si>
  <si>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</si>
  <si>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</si>
  <si>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</si>
  <si>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</si>
  <si>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</si>
  <si>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</si>
  <si>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</si>
  <si>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</si>
  <si>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</si>
  <si>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</si>
  <si>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</si>
  <si>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</si>
  <si>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</si>
  <si>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</si>
  <si>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</si>
  <si>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</si>
  <si>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</si>
  <si>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</si>
  <si>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</si>
  <si>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</si>
  <si>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</si>
  <si>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</si>
  <si>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</si>
  <si>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</si>
  <si>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</si>
  <si>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</si>
  <si>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</si>
  <si>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</si>
  <si>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</si>
  <si>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</si>
  <si>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</si>
  <si>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</si>
  <si>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</si>
  <si>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</si>
  <si>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</si>
  <si>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</si>
  <si>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</si>
  <si>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</si>
  <si>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</si>
  <si>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</si>
  <si>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</si>
  <si>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</si>
  <si>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</si>
  <si>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</si>
  <si>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</si>
  <si>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</si>
  <si>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</si>
  <si>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</si>
  <si>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</si>
  <si>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</si>
  <si>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</si>
  <si>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</si>
  <si>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</si>
  <si>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</si>
  <si>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</si>
  <si>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</si>
  <si>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</si>
  <si>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</si>
  <si>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</si>
  <si>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</si>
  <si>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</si>
  <si>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</si>
  <si>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</si>
  <si>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</si>
  <si>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</si>
  <si>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</si>
  <si>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</si>
  <si>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</si>
  <si>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</si>
  <si>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</si>
  <si>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</si>
  <si>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</si>
  <si>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</si>
  <si>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</si>
  <si>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</si>
  <si>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</si>
  <si>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</si>
  <si>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</si>
  <si>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</si>
  <si>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</si>
  <si>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</si>
  <si>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</si>
  <si>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</si>
  <si>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</si>
  <si>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</si>
  <si>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</si>
  <si>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</si>
  <si>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</si>
  <si>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</si>
  <si>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</si>
  <si>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</si>
  <si>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</si>
  <si>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</si>
  <si>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</si>
  <si>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</si>
  <si>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</si>
  <si>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</si>
  <si>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</si>
  <si>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</si>
  <si>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</si>
  <si>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</si>
  <si>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</si>
  <si>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</si>
  <si>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</si>
  <si>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</si>
  <si>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</si>
  <si>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</si>
  <si>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</si>
  <si>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</si>
  <si>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</si>
  <si>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</si>
  <si>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</si>
  <si>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</si>
  <si>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</si>
  <si>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</si>
  <si>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</si>
  <si>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</si>
  <si>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</si>
  <si>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</si>
  <si>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</si>
  <si>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</si>
  <si>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</si>
  <si>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</si>
  <si>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</si>
  <si>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</si>
  <si>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</si>
  <si>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</si>
  <si>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</si>
  <si>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</si>
  <si>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</si>
  <si>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</si>
  <si>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</si>
  <si>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</si>
  <si>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</si>
  <si>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</si>
  <si>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</si>
  <si>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</si>
  <si>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</si>
  <si>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</si>
  <si>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</si>
  <si>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</si>
  <si>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</si>
  <si>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</si>
  <si>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</si>
  <si>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</si>
  <si>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</si>
  <si>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</si>
  <si>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</si>
  <si>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</si>
  <si>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</si>
  <si>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</si>
  <si>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</si>
  <si>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</si>
  <si>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</si>
  <si>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</si>
  <si>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</si>
  <si>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</si>
  <si>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</si>
  <si>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</si>
  <si>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</si>
  <si>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</si>
  <si>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</si>
  <si>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</si>
  <si>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</si>
  <si>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</si>
  <si>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</si>
  <si>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</si>
  <si>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</si>
  <si>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</si>
  <si>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</si>
  <si>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</si>
  <si>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</si>
  <si>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</si>
  <si>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</si>
  <si>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</si>
  <si>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</si>
  <si>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</si>
  <si>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</si>
  <si>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</si>
  <si>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</si>
  <si>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</si>
  <si>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</si>
  <si>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</si>
  <si>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</si>
  <si>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</si>
  <si>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</si>
  <si>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</si>
  <si>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</si>
  <si>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</si>
  <si>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</si>
  <si>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</si>
  <si>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</si>
  <si>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</si>
  <si>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</si>
  <si>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</si>
  <si>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</si>
  <si>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</si>
  <si>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</si>
  <si>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</si>
  <si>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</si>
  <si>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</si>
  <si>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</si>
  <si>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</si>
  <si>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</si>
  <si>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</si>
  <si>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</si>
  <si>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</si>
  <si>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</si>
  <si>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</si>
  <si>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</si>
  <si>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</si>
  <si>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</si>
  <si>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</si>
  <si>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</si>
  <si>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</si>
  <si>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</si>
  <si>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</si>
  <si>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</si>
  <si>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</si>
  <si>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</si>
  <si>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</si>
  <si>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</si>
  <si>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</si>
  <si>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</si>
  <si>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</si>
  <si>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</si>
  <si>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</si>
  <si>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</si>
  <si>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</si>
  <si>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</si>
  <si>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</si>
  <si>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</si>
  <si>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</si>
  <si>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</si>
  <si>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</si>
  <si>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</si>
  <si>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</si>
  <si>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</si>
  <si>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</si>
  <si>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</si>
  <si>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</si>
  <si>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</si>
  <si>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</si>
  <si>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</si>
  <si>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Возможно реализовать в установленный срок</t>
  </si>
  <si>
    <t>Другое, шт.</t>
  </si>
  <si>
    <t>Городской округ "Город Калининград"</t>
  </si>
  <si>
    <t>2022 год</t>
  </si>
  <si>
    <t>2021 год</t>
  </si>
  <si>
    <t>Н</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</si>
  <si>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</si>
  <si>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</si>
  <si>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</si>
  <si>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</si>
  <si>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</si>
  <si>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</si>
  <si>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Сметная стоимость проекта в ценах 2023 года с НДС, млн. руб.</t>
  </si>
  <si>
    <t>L_99-прис-23</t>
  </si>
  <si>
    <t>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t>
  </si>
  <si>
    <t>Необходимость в обеспечении ремонтных бригад инструментом для выполнения регламентных работ по техническому обслуживанию и ремонту оборудования.</t>
  </si>
  <si>
    <t xml:space="preserve">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</si>
  <si>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 xml:space="preserve">Обеспечение текущей деятельности в сфере электроэнергетики, 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</si>
  <si>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2023 год: 
Бригадный штатный набор инструментов для монтажа и ремонта СИП - 1 шт.; 
Комплект инструмента IT-1000-001-CEE-02 - 1 шт.; 
Инструмент для удаления наружного покрова и изоляции IT-1000-024 - 1 шт.; 
Универсальный инструмент для удаления полупроводящего слоя IT-1000-017-20 - 1 шт.; 
Инверторный модуль - 1 шт.; 
INV222-220/230-50 Инверторный модуль (501-022-815.00) - 1 шт.; 
Высоторез НТ 133 STIHL - 1 шт.; 
Мотокоса FS 450K STIHL  - 1 шт.; 
Мотопила MS 361 STIHL - 1 шт.; 
Прецизионный скалыватель оптического волокна Fjikura CT-50 с контейнером для сбора осколков волокна - 1 шт.; 
Сварочный аппарат Fujikura 86S - 1 шт.; 
Машина контактной точечной сварки - 1 шт.; 
Подъемника ножничного несамоходного SJY-0.5-11 - 1 шт.; 
Лестница монтажная ЛС 2Н ЖАЛ с ползунком (низ) - 1 шт.; 
Трап ТРМ-0,6-(3+1,5) - 1 шт.; 
Мотолебедка для раскатки СИП с тросом LM 2060 - 1 шт.; 
Бензиновая мотопомпа для сильнозагрязненных вод Koshin KTH -100X o/s с двигателем Honda GX340 - 1 шт.; 
Мотопомпа бензиновая для cильнозагрязненной воды KOSHIN KTH-50X - 1 шт.; 
Стабилизатор напряжения ПКС 3-040-5 С - 1 шт.; 
Стабилизатор напряжения ПКС 3-063-5 С - 1 шт.; 
Стабилизатор напряжения ПКС 3-080-5 С - 1 шт.; 
Стабилизатор напряжения ПКТ 3-100-5 С - 1 шт.; 
Стабилизатор напряжения ПКТ 3-125-4 С  - 1 шт.; 
Безвоздушный окрасочный аппарат ASPRO-6000 - 1 шт.; 
Вертикальный сверлильный станок - 1 шт.; 
Отбойный молоток DeWALT D 25902 K - 1 шт.; 
Пескоструйный аппарат - 1 шт.; 
Подъемник для кабельного барабана - 1 шт.; 
Рубительная машина - 1 шт.; 
Настольного Точильно-шлифовального станка модели ТШ 3.2 - 1 шт.; 
Кабельный принтер для печати маркировки провода и кабеля на ПВХ трубке - 1 шт.; 
Бензиновый асфальторез - 1 шт.</t>
  </si>
  <si>
    <t>2023 год: 
Бригадный штатный набор инструментов для монтажа и ремонта СИП - 0,073 млн.руб.; 
Комплект инструмента IT-1000-001-CEE-02 - 0,061 млн.руб.; 
Инструмент для удаления наружного покрова и изоляции IT-1000-024 - 0,064 млн.руб.; 
Универсальный инструмент для удаления полупроводящего слоя IT-1000-017-20 - 0,043 млн.руб.; 
Инверторный модуль - 0,293 млн.руб.; 
INV222-220/230-50 Инверторный модуль (501-022-815.00) - 0,147 млн.руб.; 
Высоторез НТ 133 STIHL - 0,047 млн.руб.; 
Мотокоса FS 450K STIHL  - 0,045 млн.руб.; 
Мотопила MS 361 STIHL - 0,043 млн.руб.; 
Прецизионный скалыватель оптического волокна Fjikura CT-50 с контейнером для сбора осколков волокна - 0,055 млн.руб.; 
Сварочный аппарат Fujikura 86S - 0,316 млн.руб.; 
Машина контактной точечной сварки - 0,308 млн.руб.; 
Подъемника ножничного несамоходного SJY-0.5-11 - 0,358 млн.руб.; 
Лестница монтажная ЛС 2Н ЖАЛ с ползунком (низ) - 0,041 млн.руб.; 
Трап ТРМ-0,6-(3+1,5) - 0,064 млн.руб.; 
Мотолебедка для раскатки СИП с тросом LM 2060 - 1,015 млн.руб.; 
Бензиновая мотопомпа для сильнозагрязненных вод Koshin KTH -100X o/s с двигателем Honda GX340 - 0,13 млн.руб.; 
Мотопомпа бензиновая для cильнозагрязненной воды KOSHIN KTH-50X - 0,052 млн.руб.; 
Стабилизатор напряжения ПКС 3-040-5 С - 0,418 млн.руб.; 
Стабилизатор напряжения ПКС 3-063-5 С - 0,479 млн.руб.; 
Стабилизатор напряжения ПКС 3-080-5 С - 0,52 млн.руб.; 
Стабилизатор напряжения ПКТ 3-100-5 С - 0,624 млн.руб.; 
Стабилизатор напряжения ПКТ 3-125-4 С  - 0,683 млн.руб.; 
Безвоздушный окрасочный аппарат ASPRO-6000 - 0,188 млн.руб.; 
Вертикальный сверлильный станок - 0,141 млн.руб.; 
Отбойный молоток DeWALT D 25902 K - 0,046 млн.руб.; 
Пескоструйный аппарат - 0,114 млн.руб.; 
Подъемник для кабельного барабана - 0,09 млн.руб.; 
Рубительная машина - 1,442 млн.руб.; 
Настольного Точильно-шлифовального станка модели ТШ 3.2 - 0,071 млн.руб.; 
Кабельный принтер для печати маркировки провода и кабеля на ПВХ трубке - 0,083 млн.руб.; 
Бензиновый асфальторез - 0,085 млн.руб.</t>
  </si>
  <si>
    <t>Утвержденный план</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</si>
  <si>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</si>
  <si>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</si>
  <si>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</si>
  <si>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</si>
  <si>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</si>
  <si>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</si>
  <si>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</si>
  <si>
    <t>Поставка устройств регулирования напряжения ООО "ВЗПС" договор № 117 от 31.01.2023 в ценах 2023 года с НДС, млн. руб.</t>
  </si>
  <si>
    <t>МТРиО</t>
  </si>
  <si>
    <t>Поставка устройств регулирования напряжения в распределительных сетях 0,4 кВ</t>
  </si>
  <si>
    <t>Расчет предельной стоимости лота</t>
  </si>
  <si>
    <t>ЕП</t>
  </si>
  <si>
    <t>ООО "ВЗПС"</t>
  </si>
  <si>
    <t>неэлектронная</t>
  </si>
  <si>
    <t>117</t>
  </si>
  <si>
    <t>Поставка квадрокоптера ООО "ЭГРО-ТРЕЙД" договор № 001/23-К от 06.06.2023 в ценах 2023 года без НДС, млн. руб.</t>
  </si>
  <si>
    <t>Поставка квадрокоптера</t>
  </si>
  <si>
    <t>СЦ</t>
  </si>
  <si>
    <t>ВЗ</t>
  </si>
  <si>
    <t>ООО "ЭГРО-ТРЕЙД"</t>
  </si>
  <si>
    <t>НДС не облагается</t>
  </si>
  <si>
    <t>ООО "Айметро"</t>
  </si>
  <si>
    <t>ИП Буркеня К.А.</t>
  </si>
  <si>
    <t>Поставка кондиционеров ООО "Гольфстрим" договор № 735 от 20.06.2023 в ценах 2023 года без НДС, млн. руб.</t>
  </si>
  <si>
    <t xml:space="preserve">Поставка кондиционеров </t>
  </si>
  <si>
    <t>Мониторинг цен</t>
  </si>
  <si>
    <t>ОК</t>
  </si>
  <si>
    <t>ООО «ГОЛЬФСТРИМ»</t>
  </si>
  <si>
    <t>lot-online.ru</t>
  </si>
  <si>
    <t>ООО "ВЗПС" договор № 117 от 31.01.2023, ООО "ЭГРО-ТРЕЙД" договор № 001/23-К от 06.06.2023, ООО "Гольфстрим" договор № 735 от 20.06.2023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</si>
</sst>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5" fillId="0" borderId="43" xfId="49" applyNumberFormat="1" applyFont="1" applyBorder="1" applyAlignment="1">
      <alignment horizontal="center" vertical="center"/>
    </xf>
    <xf numFmtId="49" fontId="65"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37" fillId="0" borderId="46" xfId="49" applyNumberFormat="1" applyFont="1" applyBorder="1" applyAlignment="1">
      <alignment horizontal="center" vertical="center" wrapText="1"/>
    </xf>
    <xf numFmtId="1" fontId="65" fillId="0" borderId="47" xfId="49" applyNumberFormat="1" applyFont="1" applyBorder="1" applyAlignment="1">
      <alignment horizontal="center" vertical="center"/>
    </xf>
    <xf numFmtId="49" fontId="65"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176"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xf>
    <xf numFmtId="167"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49" xfId="67" applyNumberFormat="1" applyFont="1" applyFill="1" applyBorder="1" applyAlignment="1">
      <alignment vertical="center"/>
    </xf>
    <xf numFmtId="0" fontId="66"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0" fontId="40" fillId="0" borderId="48" xfId="67" applyNumberFormat="1" applyFont="1" applyFill="1" applyBorder="1" applyAlignment="1">
      <alignment horizontal="center" vertical="center"/>
    </xf>
    <xf numFmtId="171" fontId="41" fillId="0" borderId="48" xfId="67" applyNumberFormat="1" applyFont="1" applyFill="1" applyBorder="1" applyAlignment="1">
      <alignment vertical="center"/>
    </xf>
    <xf numFmtId="172" fontId="41" fillId="0" borderId="48" xfId="67" applyNumberFormat="1" applyFont="1" applyFill="1" applyBorder="1" applyAlignment="1">
      <alignment vertical="center"/>
    </xf>
    <xf numFmtId="0" fontId="62" fillId="0" borderId="48" xfId="62" applyFont="1" applyBorder="1" applyAlignment="1">
      <alignment wrapText="1"/>
    </xf>
    <xf numFmtId="0" fontId="62" fillId="0" borderId="48" xfId="62" applyFont="1" applyBorder="1"/>
    <xf numFmtId="10" fontId="62" fillId="25" borderId="48" xfId="62" applyNumberFormat="1" applyFont="1" applyFill="1" applyBorder="1"/>
    <xf numFmtId="10" fontId="36" fillId="25" borderId="48" xfId="67" applyNumberFormat="1" applyFont="1" applyFill="1" applyBorder="1" applyAlignment="1">
      <alignmen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5" xfId="2" applyFont="1" applyFill="1" applyBorder="1" applyAlignment="1">
      <alignment horizontal="center" vertical="center" wrapText="1"/>
    </xf>
    <xf numFmtId="0" fontId="49" fillId="0" borderId="0" xfId="2" applyFont="1" applyFill="1" applyAlignment="1">
      <alignment horizontal="center"/>
    </xf>
    <xf numFmtId="0" fontId="7" fillId="0" borderId="48" xfId="1" applyFont="1" applyBorder="1" applyAlignment="1">
      <alignment vertical="center"/>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49" fontId="7" fillId="0" borderId="48" xfId="1" applyNumberFormat="1" applyFont="1" applyBorder="1" applyAlignment="1">
      <alignment vertical="center"/>
    </xf>
    <xf numFmtId="49" fontId="7" fillId="0" borderId="50" xfId="1" applyNumberFormat="1" applyFont="1" applyBorder="1" applyAlignment="1">
      <alignment vertical="center"/>
    </xf>
    <xf numFmtId="0" fontId="11" fillId="0" borderId="50" xfId="2" applyFont="1" applyFill="1" applyBorder="1" applyAlignment="1">
      <alignment vertical="center" wrapText="1"/>
    </xf>
    <xf numFmtId="0" fontId="4" fillId="0" borderId="48" xfId="1" applyFont="1" applyBorder="1" applyAlignment="1">
      <alignment horizontal="center" vertical="center"/>
    </xf>
    <xf numFmtId="0" fontId="42" fillId="0" borderId="48" xfId="2" applyFont="1" applyFill="1" applyBorder="1" applyAlignment="1">
      <alignment horizontal="center" vertical="center" wrapText="1"/>
    </xf>
    <xf numFmtId="49" fontId="42" fillId="0" borderId="48" xfId="2" applyNumberFormat="1" applyFont="1" applyFill="1" applyBorder="1" applyAlignment="1">
      <alignment horizontal="center" vertical="center" wrapText="1"/>
    </xf>
    <xf numFmtId="0" fontId="42" fillId="0" borderId="48" xfId="2" applyFont="1" applyFill="1" applyBorder="1" applyAlignment="1">
      <alignment horizontal="left" vertical="center" wrapText="1"/>
    </xf>
    <xf numFmtId="175" fontId="42" fillId="0" borderId="48" xfId="2" applyNumberFormat="1" applyFont="1" applyFill="1" applyBorder="1" applyAlignment="1">
      <alignment horizontal="center" vertical="center" wrapText="1"/>
    </xf>
    <xf numFmtId="175" fontId="39" fillId="0" borderId="48" xfId="2" applyNumberFormat="1" applyFont="1" applyFill="1" applyBorder="1" applyAlignment="1">
      <alignment horizontal="center" vertical="center" wrapText="1"/>
    </xf>
    <xf numFmtId="49" fontId="11" fillId="0" borderId="48" xfId="2" applyNumberFormat="1" applyFont="1" applyFill="1" applyBorder="1" applyAlignment="1">
      <alignment horizontal="center" vertical="center" wrapText="1"/>
    </xf>
    <xf numFmtId="0" fontId="11" fillId="0" borderId="48" xfId="2" applyFont="1" applyFill="1" applyBorder="1" applyAlignment="1">
      <alignment horizontal="left" vertical="center" wrapText="1"/>
    </xf>
    <xf numFmtId="175" fontId="11" fillId="0" borderId="48" xfId="2" applyNumberFormat="1" applyFont="1" applyFill="1" applyBorder="1" applyAlignment="1">
      <alignment horizontal="center" vertical="center" wrapText="1"/>
    </xf>
    <xf numFmtId="175" fontId="11" fillId="0" borderId="48" xfId="0" applyNumberFormat="1" applyFont="1" applyFill="1" applyBorder="1" applyAlignment="1">
      <alignment horizontal="center" vertical="center"/>
    </xf>
    <xf numFmtId="175" fontId="42" fillId="0" borderId="48" xfId="0" applyNumberFormat="1" applyFont="1" applyFill="1" applyBorder="1" applyAlignment="1">
      <alignment horizontal="center" vertical="center"/>
    </xf>
    <xf numFmtId="0" fontId="47" fillId="0" borderId="48" xfId="45" applyFont="1" applyFill="1" applyBorder="1" applyAlignment="1">
      <alignment horizontal="left" vertical="center" wrapText="1"/>
    </xf>
    <xf numFmtId="175" fontId="43" fillId="0" borderId="48" xfId="45" applyNumberFormat="1" applyFont="1" applyFill="1" applyBorder="1" applyAlignment="1">
      <alignment horizontal="center" vertical="center" wrapText="1"/>
    </xf>
    <xf numFmtId="0" fontId="43" fillId="0" borderId="48"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8" xfId="1" applyFont="1" applyBorder="1" applyAlignment="1">
      <alignment vertical="center" wrapText="1"/>
    </xf>
    <xf numFmtId="175" fontId="11" fillId="0" borderId="48" xfId="2" applyNumberFormat="1" applyFont="1" applyFill="1" applyBorder="1" applyAlignment="1">
      <alignment horizontal="center" vertical="center" wrapText="1"/>
    </xf>
    <xf numFmtId="2" fontId="65" fillId="0" borderId="1" xfId="1" applyNumberFormat="1" applyFont="1" applyBorder="1" applyAlignment="1">
      <alignment horizontal="left" vertical="center" wrapText="1"/>
    </xf>
    <xf numFmtId="2" fontId="45" fillId="0" borderId="35" xfId="2" applyNumberFormat="1" applyFont="1" applyFill="1" applyBorder="1" applyAlignment="1">
      <alignment horizontal="justify" vertical="top" wrapText="1"/>
    </xf>
    <xf numFmtId="0" fontId="7" fillId="0" borderId="60" xfId="1" applyFont="1" applyBorder="1" applyAlignment="1">
      <alignment vertical="center" wrapText="1"/>
    </xf>
    <xf numFmtId="0" fontId="6" fillId="0" borderId="0" xfId="50" applyFont="1"/>
    <xf numFmtId="0" fontId="42" fillId="0" borderId="61" xfId="2" applyFont="1" applyFill="1" applyBorder="1" applyAlignment="1">
      <alignment horizontal="center" vertical="center" wrapText="1"/>
    </xf>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textRotation="90" wrapText="1"/>
    </xf>
    <xf numFmtId="0" fontId="63"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1" fontId="65" fillId="0" borderId="60" xfId="49" applyNumberFormat="1" applyFont="1" applyBorder="1" applyAlignment="1">
      <alignment horizontal="center" vertical="center"/>
    </xf>
    <xf numFmtId="49" fontId="65"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xf>
    <xf numFmtId="176" fontId="37" fillId="0" borderId="60" xfId="49" applyNumberFormat="1" applyFont="1" applyBorder="1" applyAlignment="1">
      <alignment horizontal="center" vertical="center"/>
    </xf>
    <xf numFmtId="1" fontId="37" fillId="0" borderId="60" xfId="49" applyNumberFormat="1" applyFont="1" applyBorder="1" applyAlignment="1">
      <alignment horizontal="center" vertical="center"/>
    </xf>
    <xf numFmtId="167"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50"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71" fillId="0" borderId="0" xfId="1" applyFont="1" applyAlignment="1">
      <alignment horizontal="center" vertical="center" wrapText="1"/>
    </xf>
    <xf numFmtId="0" fontId="65" fillId="0" borderId="50" xfId="67" applyFont="1" applyFill="1" applyBorder="1" applyAlignment="1">
      <alignment horizontal="center" vertic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3" fontId="65" fillId="0" borderId="50" xfId="67" applyNumberFormat="1" applyFont="1" applyFill="1" applyBorder="1" applyAlignment="1">
      <alignment horizontal="center" vertical="center"/>
    </xf>
    <xf numFmtId="3" fontId="65" fillId="0" borderId="52" xfId="67" applyNumberFormat="1" applyFont="1" applyFill="1" applyBorder="1" applyAlignment="1">
      <alignment horizontal="center" vertical="center"/>
    </xf>
    <xf numFmtId="0" fontId="65" fillId="0" borderId="50" xfId="67"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58" fillId="0" borderId="0" xfId="67" applyFont="1" applyFill="1" applyAlignment="1">
      <alignment horizontal="left" vertical="center" wrapText="1"/>
    </xf>
    <xf numFmtId="4" fontId="65" fillId="0" borderId="50" xfId="67" applyNumberFormat="1" applyFont="1" applyFill="1" applyBorder="1" applyAlignment="1">
      <alignment horizontal="center" vertical="center"/>
    </xf>
    <xf numFmtId="4" fontId="65"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0" xfId="2" applyFont="1" applyFill="1" applyBorder="1" applyAlignment="1">
      <alignment horizontal="center" vertical="center"/>
    </xf>
    <xf numFmtId="0" fontId="42" fillId="0" borderId="6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8"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39" fillId="0" borderId="6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0"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656711176"/>
        <c:axId val="656710000"/>
      </c:lineChart>
      <c:catAx>
        <c:axId val="656711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10000"/>
        <c:crosses val="autoZero"/>
        <c:auto val="1"/>
        <c:lblAlgn val="ctr"/>
        <c:lblOffset val="100"/>
        <c:noMultiLvlLbl val="0"/>
      </c:catAx>
      <c:valAx>
        <c:axId val="656710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111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656707648"/>
        <c:axId val="656709608"/>
      </c:lineChart>
      <c:catAx>
        <c:axId val="65670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09608"/>
        <c:crosses val="autoZero"/>
        <c:auto val="1"/>
        <c:lblAlgn val="ctr"/>
        <c:lblOffset val="100"/>
        <c:noMultiLvlLbl val="0"/>
      </c:catAx>
      <c:valAx>
        <c:axId val="65670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07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5D16-4CB0-8BD4-3F54D4C5490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5D16-4CB0-8BD4-3F54D4C5490A}"/>
            </c:ext>
          </c:extLst>
        </c:ser>
        <c:dLbls>
          <c:showLegendKey val="0"/>
          <c:showVal val="0"/>
          <c:showCatName val="0"/>
          <c:showSerName val="0"/>
          <c:showPercent val="0"/>
          <c:showBubbleSize val="0"/>
        </c:dLbls>
        <c:smooth val="0"/>
        <c:axId val="656706472"/>
        <c:axId val="656712744"/>
      </c:lineChart>
      <c:catAx>
        <c:axId val="656706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12744"/>
        <c:crosses val="autoZero"/>
        <c:auto val="1"/>
        <c:lblAlgn val="ctr"/>
        <c:lblOffset val="100"/>
        <c:noMultiLvlLbl val="0"/>
      </c:catAx>
      <c:valAx>
        <c:axId val="6567127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06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C22" sqref="C22"/>
    </sheetView>
  </sheetViews>
  <sheetFormatPr defaultColWidth="9.109375" defaultRowHeight="14.4" x14ac:dyDescent="0.3"/>
  <cols>
    <col min="1" max="1" width="6.109375" style="228" customWidth="1"/>
    <col min="2" max="2" width="53.5546875" style="228" customWidth="1"/>
    <col min="3" max="3" width="91.44140625" style="228" customWidth="1"/>
    <col min="4" max="4" width="12" style="228" customWidth="1"/>
    <col min="5" max="5" width="14.44140625" style="228" customWidth="1"/>
    <col min="6" max="6" width="36.5546875" style="228" customWidth="1"/>
    <col min="7" max="7" width="20" style="228" customWidth="1"/>
    <col min="8" max="8" width="25.5546875" style="228" customWidth="1"/>
    <col min="9" max="9" width="16.44140625" style="228" customWidth="1"/>
    <col min="10" max="16384" width="9.109375" style="228"/>
  </cols>
  <sheetData>
    <row r="1" spans="1:22" s="15" customFormat="1" ht="18.75" customHeight="1" x14ac:dyDescent="0.25">
      <c r="A1" s="210"/>
      <c r="C1" s="211" t="s">
        <v>66</v>
      </c>
    </row>
    <row r="2" spans="1:22" s="15" customFormat="1" ht="18.75" customHeight="1" x14ac:dyDescent="0.35">
      <c r="A2" s="210"/>
      <c r="C2" s="212" t="s">
        <v>8</v>
      </c>
    </row>
    <row r="3" spans="1:22" s="15" customFormat="1" ht="18" x14ac:dyDescent="0.35">
      <c r="A3" s="213"/>
      <c r="C3" s="212" t="s">
        <v>65</v>
      </c>
    </row>
    <row r="4" spans="1:22" s="15" customFormat="1" ht="18" x14ac:dyDescent="0.35">
      <c r="A4" s="213"/>
      <c r="H4" s="212"/>
    </row>
    <row r="5" spans="1:22" s="15" customFormat="1" ht="15.6" x14ac:dyDescent="0.3">
      <c r="A5" s="337" t="s">
        <v>573</v>
      </c>
      <c r="B5" s="337"/>
      <c r="C5" s="337"/>
      <c r="D5" s="148"/>
      <c r="E5" s="148"/>
      <c r="F5" s="148"/>
      <c r="G5" s="148"/>
      <c r="H5" s="148"/>
      <c r="I5" s="148"/>
      <c r="J5" s="148"/>
    </row>
    <row r="6" spans="1:22" s="15" customFormat="1" ht="18" x14ac:dyDescent="0.35">
      <c r="A6" s="213"/>
      <c r="H6" s="212"/>
    </row>
    <row r="7" spans="1:22" s="15" customFormat="1" ht="17.399999999999999" x14ac:dyDescent="0.25">
      <c r="A7" s="341" t="s">
        <v>7</v>
      </c>
      <c r="B7" s="341"/>
      <c r="C7" s="341"/>
      <c r="D7" s="214"/>
      <c r="E7" s="214"/>
      <c r="F7" s="214"/>
      <c r="G7" s="214"/>
      <c r="H7" s="214"/>
      <c r="I7" s="214"/>
      <c r="J7" s="214"/>
      <c r="K7" s="214"/>
      <c r="L7" s="214"/>
      <c r="M7" s="214"/>
      <c r="N7" s="214"/>
      <c r="O7" s="214"/>
      <c r="P7" s="214"/>
      <c r="Q7" s="214"/>
      <c r="R7" s="214"/>
      <c r="S7" s="214"/>
      <c r="T7" s="214"/>
      <c r="U7" s="214"/>
      <c r="V7" s="214"/>
    </row>
    <row r="8" spans="1:22" s="15" customFormat="1" ht="17.399999999999999" x14ac:dyDescent="0.25">
      <c r="A8" s="215"/>
      <c r="B8" s="215"/>
      <c r="C8" s="215"/>
      <c r="D8" s="215"/>
      <c r="E8" s="215"/>
      <c r="F8" s="215"/>
      <c r="G8" s="215"/>
      <c r="H8" s="215"/>
      <c r="I8" s="214"/>
      <c r="J8" s="214"/>
      <c r="K8" s="214"/>
      <c r="L8" s="214"/>
      <c r="M8" s="214"/>
      <c r="N8" s="214"/>
      <c r="O8" s="214"/>
      <c r="P8" s="214"/>
      <c r="Q8" s="214"/>
      <c r="R8" s="214"/>
      <c r="S8" s="214"/>
      <c r="T8" s="214"/>
      <c r="U8" s="214"/>
      <c r="V8" s="214"/>
    </row>
    <row r="9" spans="1:22" s="15" customFormat="1" ht="17.399999999999999" x14ac:dyDescent="0.25">
      <c r="A9" s="342" t="s">
        <v>570</v>
      </c>
      <c r="B9" s="342"/>
      <c r="C9" s="342"/>
      <c r="D9" s="216"/>
      <c r="E9" s="216"/>
      <c r="F9" s="216"/>
      <c r="G9" s="216"/>
      <c r="H9" s="216"/>
      <c r="I9" s="214"/>
      <c r="J9" s="214"/>
      <c r="K9" s="214"/>
      <c r="L9" s="214"/>
      <c r="M9" s="214"/>
      <c r="N9" s="214"/>
      <c r="O9" s="214"/>
      <c r="P9" s="214"/>
      <c r="Q9" s="214"/>
      <c r="R9" s="214"/>
      <c r="S9" s="214"/>
      <c r="T9" s="214"/>
      <c r="U9" s="214"/>
      <c r="V9" s="214"/>
    </row>
    <row r="10" spans="1:22" s="15" customFormat="1" ht="17.399999999999999" x14ac:dyDescent="0.25">
      <c r="A10" s="338" t="s">
        <v>6</v>
      </c>
      <c r="B10" s="338"/>
      <c r="C10" s="338"/>
      <c r="D10" s="217"/>
      <c r="E10" s="217"/>
      <c r="F10" s="217"/>
      <c r="G10" s="217"/>
      <c r="H10" s="217"/>
      <c r="I10" s="214"/>
      <c r="J10" s="214"/>
      <c r="K10" s="214"/>
      <c r="L10" s="214"/>
      <c r="M10" s="214"/>
      <c r="N10" s="214"/>
      <c r="O10" s="214"/>
      <c r="P10" s="214"/>
      <c r="Q10" s="214"/>
      <c r="R10" s="214"/>
      <c r="S10" s="214"/>
      <c r="T10" s="214"/>
      <c r="U10" s="214"/>
      <c r="V10" s="214"/>
    </row>
    <row r="11" spans="1:22" s="15" customFormat="1" ht="17.399999999999999" x14ac:dyDescent="0.25">
      <c r="A11" s="215"/>
      <c r="B11" s="215"/>
      <c r="C11" s="215"/>
      <c r="D11" s="215"/>
      <c r="E11" s="215"/>
      <c r="F11" s="215"/>
      <c r="G11" s="215"/>
      <c r="H11" s="215"/>
      <c r="I11" s="214"/>
      <c r="J11" s="214"/>
      <c r="K11" s="214"/>
      <c r="L11" s="214"/>
      <c r="M11" s="214"/>
      <c r="N11" s="214"/>
      <c r="O11" s="214"/>
      <c r="P11" s="214"/>
      <c r="Q11" s="214"/>
      <c r="R11" s="214"/>
      <c r="S11" s="214"/>
      <c r="T11" s="214"/>
      <c r="U11" s="214"/>
      <c r="V11" s="214"/>
    </row>
    <row r="12" spans="1:22" s="15" customFormat="1" ht="17.399999999999999" x14ac:dyDescent="0.25">
      <c r="A12" s="340" t="s">
        <v>561</v>
      </c>
      <c r="B12" s="340"/>
      <c r="C12" s="340"/>
      <c r="D12" s="216"/>
      <c r="E12" s="216"/>
      <c r="F12" s="216"/>
      <c r="G12" s="216"/>
      <c r="H12" s="216"/>
      <c r="I12" s="214"/>
      <c r="J12" s="214"/>
      <c r="K12" s="214"/>
      <c r="L12" s="214"/>
      <c r="M12" s="214"/>
      <c r="N12" s="214"/>
      <c r="O12" s="214"/>
      <c r="P12" s="214"/>
      <c r="Q12" s="214"/>
      <c r="R12" s="214"/>
      <c r="S12" s="214"/>
      <c r="T12" s="214"/>
      <c r="U12" s="214"/>
      <c r="V12" s="214"/>
    </row>
    <row r="13" spans="1:22" s="15" customFormat="1" ht="17.399999999999999" x14ac:dyDescent="0.25">
      <c r="A13" s="338" t="s">
        <v>5</v>
      </c>
      <c r="B13" s="338"/>
      <c r="C13" s="338"/>
      <c r="D13" s="217"/>
      <c r="E13" s="217"/>
      <c r="F13" s="217"/>
      <c r="G13" s="217"/>
      <c r="H13" s="217"/>
      <c r="I13" s="214"/>
      <c r="J13" s="214"/>
      <c r="K13" s="214"/>
      <c r="L13" s="214"/>
      <c r="M13" s="214"/>
      <c r="N13" s="214"/>
      <c r="O13" s="214"/>
      <c r="P13" s="214"/>
      <c r="Q13" s="214"/>
      <c r="R13" s="214"/>
      <c r="S13" s="214"/>
      <c r="T13" s="214"/>
      <c r="U13" s="214"/>
      <c r="V13" s="214"/>
    </row>
    <row r="14" spans="1:22" s="218" customFormat="1" ht="15.75"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s="219" customFormat="1" ht="153" customHeight="1" x14ac:dyDescent="0.25">
      <c r="A15" s="343" t="s">
        <v>562</v>
      </c>
      <c r="B15" s="343"/>
      <c r="C15" s="343"/>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5">
      <c r="A16" s="338" t="s">
        <v>4</v>
      </c>
      <c r="B16" s="338"/>
      <c r="C16" s="338"/>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5">
      <c r="A17" s="220"/>
      <c r="B17" s="220"/>
      <c r="C17" s="220"/>
      <c r="D17" s="220"/>
      <c r="E17" s="220"/>
      <c r="F17" s="220"/>
      <c r="G17" s="220"/>
      <c r="H17" s="220"/>
      <c r="I17" s="220"/>
      <c r="J17" s="220"/>
      <c r="K17" s="220"/>
      <c r="L17" s="220"/>
      <c r="M17" s="220"/>
      <c r="N17" s="220"/>
      <c r="O17" s="220"/>
      <c r="P17" s="220"/>
      <c r="Q17" s="220"/>
      <c r="R17" s="220"/>
      <c r="S17" s="220"/>
    </row>
    <row r="18" spans="1:22" s="219" customFormat="1" ht="15" customHeight="1" x14ac:dyDescent="0.25">
      <c r="A18" s="339" t="s">
        <v>509</v>
      </c>
      <c r="B18" s="340"/>
      <c r="C18" s="340"/>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5">
      <c r="A19" s="217"/>
      <c r="B19" s="217"/>
      <c r="C19" s="217"/>
      <c r="D19" s="217"/>
      <c r="E19" s="217"/>
      <c r="F19" s="217"/>
      <c r="G19" s="217"/>
      <c r="H19" s="217"/>
      <c r="I19" s="220"/>
      <c r="J19" s="220"/>
      <c r="K19" s="220"/>
      <c r="L19" s="220"/>
      <c r="M19" s="220"/>
      <c r="N19" s="220"/>
      <c r="O19" s="220"/>
      <c r="P19" s="220"/>
      <c r="Q19" s="220"/>
      <c r="R19" s="220"/>
      <c r="S19" s="220"/>
    </row>
    <row r="20" spans="1:22" s="219" customFormat="1" ht="39.75" customHeight="1" x14ac:dyDescent="0.25">
      <c r="A20" s="32" t="s">
        <v>3</v>
      </c>
      <c r="B20" s="222" t="s">
        <v>64</v>
      </c>
      <c r="C20" s="223" t="s">
        <v>63</v>
      </c>
      <c r="D20" s="224"/>
      <c r="E20" s="224"/>
      <c r="F20" s="224"/>
      <c r="G20" s="224"/>
      <c r="H20" s="224"/>
      <c r="I20" s="209"/>
      <c r="J20" s="209"/>
      <c r="K20" s="209"/>
      <c r="L20" s="209"/>
      <c r="M20" s="209"/>
      <c r="N20" s="209"/>
      <c r="O20" s="209"/>
      <c r="P20" s="209"/>
      <c r="Q20" s="209"/>
      <c r="R20" s="209"/>
      <c r="S20" s="209"/>
      <c r="T20" s="225"/>
      <c r="U20" s="225"/>
      <c r="V20" s="225"/>
    </row>
    <row r="21" spans="1:22" s="219" customFormat="1" ht="16.5" customHeight="1" x14ac:dyDescent="0.25">
      <c r="A21" s="223">
        <v>1</v>
      </c>
      <c r="B21" s="222">
        <v>2</v>
      </c>
      <c r="C21" s="223">
        <v>3</v>
      </c>
      <c r="D21" s="224"/>
      <c r="E21" s="224"/>
      <c r="F21" s="224"/>
      <c r="G21" s="224"/>
      <c r="H21" s="224"/>
      <c r="I21" s="209"/>
      <c r="J21" s="209"/>
      <c r="K21" s="209"/>
      <c r="L21" s="209"/>
      <c r="M21" s="209"/>
      <c r="N21" s="209"/>
      <c r="O21" s="209"/>
      <c r="P21" s="209"/>
      <c r="Q21" s="209"/>
      <c r="R21" s="209"/>
      <c r="S21" s="209"/>
      <c r="T21" s="225"/>
      <c r="U21" s="225"/>
      <c r="V21" s="225"/>
    </row>
    <row r="22" spans="1:22" s="219" customFormat="1" ht="39" customHeight="1" x14ac:dyDescent="0.25">
      <c r="A22" s="25" t="s">
        <v>62</v>
      </c>
      <c r="B22" s="226" t="s">
        <v>345</v>
      </c>
      <c r="C22" s="145" t="s">
        <v>541</v>
      </c>
      <c r="D22" s="224"/>
      <c r="E22" s="224"/>
      <c r="F22" s="224"/>
      <c r="G22" s="224"/>
      <c r="H22" s="224"/>
      <c r="I22" s="209"/>
      <c r="J22" s="209"/>
      <c r="K22" s="209"/>
      <c r="L22" s="209"/>
      <c r="M22" s="209"/>
      <c r="N22" s="209"/>
      <c r="O22" s="209"/>
      <c r="P22" s="209"/>
      <c r="Q22" s="209"/>
      <c r="R22" s="209"/>
      <c r="S22" s="209"/>
      <c r="T22" s="225"/>
      <c r="U22" s="225"/>
      <c r="V22" s="225"/>
    </row>
    <row r="23" spans="1:22" s="219" customFormat="1" ht="41.25" customHeight="1" x14ac:dyDescent="0.25">
      <c r="A23" s="25" t="s">
        <v>61</v>
      </c>
      <c r="B23" s="33" t="s">
        <v>544</v>
      </c>
      <c r="C23" s="145" t="s">
        <v>543</v>
      </c>
      <c r="D23" s="224"/>
      <c r="E23" s="224"/>
      <c r="F23" s="224"/>
      <c r="G23" s="224"/>
      <c r="H23" s="224"/>
      <c r="I23" s="209"/>
      <c r="J23" s="209"/>
      <c r="K23" s="209"/>
      <c r="L23" s="209"/>
      <c r="M23" s="209"/>
      <c r="N23" s="209"/>
      <c r="O23" s="209"/>
      <c r="P23" s="209"/>
      <c r="Q23" s="209"/>
      <c r="R23" s="209"/>
      <c r="S23" s="209"/>
      <c r="T23" s="225"/>
      <c r="U23" s="225"/>
      <c r="V23" s="225"/>
    </row>
    <row r="24" spans="1:22" s="219" customFormat="1" ht="22.5" customHeight="1" x14ac:dyDescent="0.25">
      <c r="A24" s="334"/>
      <c r="B24" s="335"/>
      <c r="C24" s="336"/>
      <c r="D24" s="224"/>
      <c r="E24" s="224"/>
      <c r="F24" s="224"/>
      <c r="G24" s="224"/>
      <c r="H24" s="224"/>
      <c r="I24" s="209"/>
      <c r="J24" s="209"/>
      <c r="K24" s="209"/>
      <c r="L24" s="209"/>
      <c r="M24" s="209"/>
      <c r="N24" s="209"/>
      <c r="O24" s="209"/>
      <c r="P24" s="209"/>
      <c r="Q24" s="209"/>
      <c r="R24" s="209"/>
      <c r="S24" s="209"/>
      <c r="T24" s="225"/>
      <c r="U24" s="225"/>
      <c r="V24" s="225"/>
    </row>
    <row r="25" spans="1:22" s="219" customFormat="1" ht="58.5" customHeight="1" x14ac:dyDescent="0.25">
      <c r="A25" s="25" t="s">
        <v>60</v>
      </c>
      <c r="B25" s="145" t="s">
        <v>458</v>
      </c>
      <c r="C25" s="32" t="s">
        <v>540</v>
      </c>
      <c r="D25" s="224"/>
      <c r="E25" s="224"/>
      <c r="F25" s="224"/>
      <c r="G25" s="224"/>
      <c r="H25" s="209"/>
      <c r="I25" s="209"/>
      <c r="J25" s="209"/>
      <c r="K25" s="209"/>
      <c r="L25" s="209"/>
      <c r="M25" s="209"/>
      <c r="N25" s="209"/>
      <c r="O25" s="209"/>
      <c r="P25" s="209"/>
      <c r="Q25" s="209"/>
      <c r="R25" s="209"/>
      <c r="S25" s="225"/>
      <c r="T25" s="225"/>
      <c r="U25" s="225"/>
      <c r="V25" s="225"/>
    </row>
    <row r="26" spans="1:22" s="219" customFormat="1" ht="42.75" customHeight="1" x14ac:dyDescent="0.25">
      <c r="A26" s="25" t="s">
        <v>59</v>
      </c>
      <c r="B26" s="145" t="s">
        <v>72</v>
      </c>
      <c r="C26" s="32" t="s">
        <v>527</v>
      </c>
      <c r="D26" s="224"/>
      <c r="E26" s="224"/>
      <c r="F26" s="224"/>
      <c r="G26" s="224"/>
      <c r="H26" s="209"/>
      <c r="I26" s="209"/>
      <c r="J26" s="209"/>
      <c r="K26" s="209"/>
      <c r="L26" s="209"/>
      <c r="M26" s="209"/>
      <c r="N26" s="209"/>
      <c r="O26" s="209"/>
      <c r="P26" s="209"/>
      <c r="Q26" s="209"/>
      <c r="R26" s="209"/>
      <c r="S26" s="225"/>
      <c r="T26" s="225"/>
      <c r="U26" s="225"/>
      <c r="V26" s="225"/>
    </row>
    <row r="27" spans="1:22" s="219" customFormat="1" ht="51.75" customHeight="1" x14ac:dyDescent="0.25">
      <c r="A27" s="25" t="s">
        <v>57</v>
      </c>
      <c r="B27" s="145" t="s">
        <v>71</v>
      </c>
      <c r="C27" s="32" t="s">
        <v>550</v>
      </c>
      <c r="D27" s="224"/>
      <c r="E27" s="224"/>
      <c r="F27" s="224"/>
      <c r="G27" s="224"/>
      <c r="H27" s="209"/>
      <c r="I27" s="209"/>
      <c r="J27" s="209"/>
      <c r="K27" s="209"/>
      <c r="L27" s="209"/>
      <c r="M27" s="209"/>
      <c r="N27" s="209"/>
      <c r="O27" s="209"/>
      <c r="P27" s="209"/>
      <c r="Q27" s="209"/>
      <c r="R27" s="209"/>
      <c r="S27" s="225"/>
      <c r="T27" s="225"/>
      <c r="U27" s="225"/>
      <c r="V27" s="225"/>
    </row>
    <row r="28" spans="1:22" s="219" customFormat="1" ht="42.75" customHeight="1" x14ac:dyDescent="0.25">
      <c r="A28" s="25" t="s">
        <v>56</v>
      </c>
      <c r="B28" s="145" t="s">
        <v>459</v>
      </c>
      <c r="C28" s="32" t="s">
        <v>528</v>
      </c>
      <c r="D28" s="224"/>
      <c r="E28" s="224"/>
      <c r="F28" s="224"/>
      <c r="G28" s="224"/>
      <c r="H28" s="209"/>
      <c r="I28" s="209"/>
      <c r="J28" s="209"/>
      <c r="K28" s="209"/>
      <c r="L28" s="209"/>
      <c r="M28" s="209"/>
      <c r="N28" s="209"/>
      <c r="O28" s="209"/>
      <c r="P28" s="209"/>
      <c r="Q28" s="209"/>
      <c r="R28" s="209"/>
      <c r="S28" s="225"/>
      <c r="T28" s="225"/>
      <c r="U28" s="225"/>
      <c r="V28" s="225"/>
    </row>
    <row r="29" spans="1:22" s="219" customFormat="1" ht="51.75" customHeight="1" x14ac:dyDescent="0.25">
      <c r="A29" s="25" t="s">
        <v>54</v>
      </c>
      <c r="B29" s="145" t="s">
        <v>460</v>
      </c>
      <c r="C29" s="32" t="s">
        <v>528</v>
      </c>
      <c r="D29" s="224"/>
      <c r="E29" s="224"/>
      <c r="F29" s="224"/>
      <c r="G29" s="224"/>
      <c r="H29" s="209"/>
      <c r="I29" s="209"/>
      <c r="J29" s="209"/>
      <c r="K29" s="209"/>
      <c r="L29" s="209"/>
      <c r="M29" s="209"/>
      <c r="N29" s="209"/>
      <c r="O29" s="209"/>
      <c r="P29" s="209"/>
      <c r="Q29" s="209"/>
      <c r="R29" s="209"/>
      <c r="S29" s="225"/>
      <c r="T29" s="225"/>
      <c r="U29" s="225"/>
      <c r="V29" s="225"/>
    </row>
    <row r="30" spans="1:22" s="219" customFormat="1" ht="51.75" customHeight="1" x14ac:dyDescent="0.25">
      <c r="A30" s="25" t="s">
        <v>52</v>
      </c>
      <c r="B30" s="145" t="s">
        <v>461</v>
      </c>
      <c r="C30" s="32" t="s">
        <v>528</v>
      </c>
      <c r="D30" s="224"/>
      <c r="E30" s="224"/>
      <c r="F30" s="224"/>
      <c r="G30" s="224"/>
      <c r="H30" s="209"/>
      <c r="I30" s="209"/>
      <c r="J30" s="209"/>
      <c r="K30" s="209"/>
      <c r="L30" s="209"/>
      <c r="M30" s="209"/>
      <c r="N30" s="209"/>
      <c r="O30" s="209"/>
      <c r="P30" s="209"/>
      <c r="Q30" s="209"/>
      <c r="R30" s="209"/>
      <c r="S30" s="225"/>
      <c r="T30" s="225"/>
      <c r="U30" s="225"/>
      <c r="V30" s="225"/>
    </row>
    <row r="31" spans="1:22" s="219" customFormat="1" ht="51.75" customHeight="1" x14ac:dyDescent="0.25">
      <c r="A31" s="25" t="s">
        <v>70</v>
      </c>
      <c r="B31" s="145" t="s">
        <v>462</v>
      </c>
      <c r="C31" s="32" t="s">
        <v>528</v>
      </c>
      <c r="D31" s="224"/>
      <c r="E31" s="224"/>
      <c r="F31" s="224"/>
      <c r="G31" s="224"/>
      <c r="H31" s="209"/>
      <c r="I31" s="209"/>
      <c r="J31" s="209"/>
      <c r="K31" s="209"/>
      <c r="L31" s="209"/>
      <c r="M31" s="209"/>
      <c r="N31" s="209"/>
      <c r="O31" s="209"/>
      <c r="P31" s="209"/>
      <c r="Q31" s="209"/>
      <c r="R31" s="209"/>
      <c r="S31" s="225"/>
      <c r="T31" s="225"/>
      <c r="U31" s="225"/>
      <c r="V31" s="225"/>
    </row>
    <row r="32" spans="1:22" s="219" customFormat="1" ht="51.75" customHeight="1" x14ac:dyDescent="0.25">
      <c r="A32" s="25" t="s">
        <v>68</v>
      </c>
      <c r="B32" s="145" t="s">
        <v>463</v>
      </c>
      <c r="C32" s="32" t="s">
        <v>528</v>
      </c>
      <c r="D32" s="224"/>
      <c r="E32" s="224"/>
      <c r="F32" s="224"/>
      <c r="G32" s="224"/>
      <c r="H32" s="209"/>
      <c r="I32" s="209"/>
      <c r="J32" s="209"/>
      <c r="K32" s="209"/>
      <c r="L32" s="209"/>
      <c r="M32" s="209"/>
      <c r="N32" s="209"/>
      <c r="O32" s="209"/>
      <c r="P32" s="209"/>
      <c r="Q32" s="209"/>
      <c r="R32" s="209"/>
      <c r="S32" s="225"/>
      <c r="T32" s="225"/>
      <c r="U32" s="225"/>
      <c r="V32" s="225"/>
    </row>
    <row r="33" spans="1:22" s="219" customFormat="1" ht="101.25" customHeight="1" x14ac:dyDescent="0.25">
      <c r="A33" s="25" t="s">
        <v>67</v>
      </c>
      <c r="B33" s="145" t="s">
        <v>464</v>
      </c>
      <c r="C33" s="32" t="s">
        <v>545</v>
      </c>
      <c r="D33" s="224"/>
      <c r="E33" s="224"/>
      <c r="F33" s="224"/>
      <c r="G33" s="224"/>
      <c r="H33" s="209"/>
      <c r="I33" s="209"/>
      <c r="J33" s="209"/>
      <c r="K33" s="209"/>
      <c r="L33" s="209"/>
      <c r="M33" s="209"/>
      <c r="N33" s="209"/>
      <c r="O33" s="209"/>
      <c r="P33" s="209"/>
      <c r="Q33" s="209"/>
      <c r="R33" s="209"/>
      <c r="S33" s="225"/>
      <c r="T33" s="225"/>
      <c r="U33" s="225"/>
      <c r="V33" s="225"/>
    </row>
    <row r="34" spans="1:22" ht="111" customHeight="1" x14ac:dyDescent="0.3">
      <c r="A34" s="25" t="s">
        <v>478</v>
      </c>
      <c r="B34" s="145" t="s">
        <v>465</v>
      </c>
      <c r="C34" s="32" t="s">
        <v>528</v>
      </c>
      <c r="D34" s="227"/>
      <c r="E34" s="227"/>
      <c r="F34" s="227"/>
      <c r="G34" s="227"/>
      <c r="H34" s="227"/>
      <c r="I34" s="227"/>
      <c r="J34" s="227"/>
      <c r="K34" s="227"/>
      <c r="L34" s="227"/>
      <c r="M34" s="227"/>
      <c r="N34" s="227"/>
      <c r="O34" s="227"/>
      <c r="P34" s="227"/>
      <c r="Q34" s="227"/>
      <c r="R34" s="227"/>
      <c r="S34" s="227"/>
      <c r="T34" s="227"/>
      <c r="U34" s="227"/>
      <c r="V34" s="227"/>
    </row>
    <row r="35" spans="1:22" ht="58.5" customHeight="1" x14ac:dyDescent="0.3">
      <c r="A35" s="25" t="s">
        <v>468</v>
      </c>
      <c r="B35" s="145" t="s">
        <v>69</v>
      </c>
      <c r="C35" s="32" t="s">
        <v>528</v>
      </c>
      <c r="D35" s="227"/>
      <c r="E35" s="227"/>
      <c r="F35" s="227"/>
      <c r="G35" s="227"/>
      <c r="H35" s="227"/>
      <c r="I35" s="227"/>
      <c r="J35" s="227"/>
      <c r="K35" s="227"/>
      <c r="L35" s="227"/>
      <c r="M35" s="227"/>
      <c r="N35" s="227"/>
      <c r="O35" s="227"/>
      <c r="P35" s="227"/>
      <c r="Q35" s="227"/>
      <c r="R35" s="227"/>
      <c r="S35" s="227"/>
      <c r="T35" s="227"/>
      <c r="U35" s="227"/>
      <c r="V35" s="227"/>
    </row>
    <row r="36" spans="1:22" ht="51.75" customHeight="1" x14ac:dyDescent="0.3">
      <c r="A36" s="25" t="s">
        <v>479</v>
      </c>
      <c r="B36" s="145" t="s">
        <v>466</v>
      </c>
      <c r="C36" s="32" t="s">
        <v>528</v>
      </c>
      <c r="D36" s="227"/>
      <c r="E36" s="227"/>
      <c r="F36" s="227"/>
      <c r="G36" s="227"/>
      <c r="H36" s="227"/>
      <c r="I36" s="227"/>
      <c r="J36" s="227"/>
      <c r="K36" s="227"/>
      <c r="L36" s="227"/>
      <c r="M36" s="227"/>
      <c r="N36" s="227"/>
      <c r="O36" s="227"/>
      <c r="P36" s="227"/>
      <c r="Q36" s="227"/>
      <c r="R36" s="227"/>
      <c r="S36" s="227"/>
      <c r="T36" s="227"/>
      <c r="U36" s="227"/>
      <c r="V36" s="227"/>
    </row>
    <row r="37" spans="1:22" ht="43.5" customHeight="1" x14ac:dyDescent="0.3">
      <c r="A37" s="25" t="s">
        <v>469</v>
      </c>
      <c r="B37" s="145" t="s">
        <v>467</v>
      </c>
      <c r="C37" s="32" t="s">
        <v>528</v>
      </c>
      <c r="D37" s="227"/>
      <c r="E37" s="227"/>
      <c r="F37" s="227"/>
      <c r="G37" s="227"/>
      <c r="H37" s="227"/>
      <c r="I37" s="227"/>
      <c r="J37" s="227"/>
      <c r="K37" s="227"/>
      <c r="L37" s="227"/>
      <c r="M37" s="227"/>
      <c r="N37" s="227"/>
      <c r="O37" s="227"/>
      <c r="P37" s="227"/>
      <c r="Q37" s="227"/>
      <c r="R37" s="227"/>
      <c r="S37" s="227"/>
      <c r="T37" s="227"/>
      <c r="U37" s="227"/>
      <c r="V37" s="227"/>
    </row>
    <row r="38" spans="1:22" ht="43.5" customHeight="1" x14ac:dyDescent="0.3">
      <c r="A38" s="25" t="s">
        <v>480</v>
      </c>
      <c r="B38" s="145" t="s">
        <v>226</v>
      </c>
      <c r="C38" s="32" t="s">
        <v>528</v>
      </c>
      <c r="D38" s="227"/>
      <c r="E38" s="227"/>
      <c r="F38" s="227"/>
      <c r="G38" s="227"/>
      <c r="H38" s="227"/>
      <c r="I38" s="227"/>
      <c r="J38" s="227"/>
      <c r="K38" s="227"/>
      <c r="L38" s="227"/>
      <c r="M38" s="227"/>
      <c r="N38" s="227"/>
      <c r="O38" s="227"/>
      <c r="P38" s="227"/>
      <c r="Q38" s="227"/>
      <c r="R38" s="227"/>
      <c r="S38" s="227"/>
      <c r="T38" s="227"/>
      <c r="U38" s="227"/>
      <c r="V38" s="227"/>
    </row>
    <row r="39" spans="1:22" ht="23.25" customHeight="1" x14ac:dyDescent="0.3">
      <c r="A39" s="334"/>
      <c r="B39" s="335"/>
      <c r="C39" s="336"/>
      <c r="D39" s="227"/>
      <c r="E39" s="227"/>
      <c r="F39" s="227"/>
      <c r="G39" s="227"/>
      <c r="H39" s="227"/>
      <c r="I39" s="227"/>
      <c r="J39" s="227"/>
      <c r="K39" s="227"/>
      <c r="L39" s="227"/>
      <c r="M39" s="227"/>
      <c r="N39" s="227"/>
      <c r="O39" s="227"/>
      <c r="P39" s="227"/>
      <c r="Q39" s="227"/>
      <c r="R39" s="227"/>
      <c r="S39" s="227"/>
      <c r="T39" s="227"/>
      <c r="U39" s="227"/>
      <c r="V39" s="227"/>
    </row>
    <row r="40" spans="1:22" ht="62.4" x14ac:dyDescent="0.3">
      <c r="A40" s="25" t="s">
        <v>470</v>
      </c>
      <c r="B40" s="145" t="s">
        <v>522</v>
      </c>
      <c r="C40" s="240" t="str">
        <f>CONCATENATE("Фхо=",ROUND('6.2. Паспорт фин осв ввод'!D24,2)," млн.руб.")</f>
        <v>Фхо=0 млн.руб.</v>
      </c>
      <c r="D40" s="227"/>
      <c r="E40" s="227"/>
      <c r="F40" s="227"/>
      <c r="G40" s="227"/>
      <c r="H40" s="227"/>
      <c r="I40" s="227"/>
      <c r="J40" s="227"/>
      <c r="K40" s="227"/>
      <c r="L40" s="227"/>
      <c r="M40" s="227"/>
      <c r="N40" s="227"/>
      <c r="O40" s="227"/>
      <c r="P40" s="227"/>
      <c r="Q40" s="227"/>
      <c r="R40" s="227"/>
      <c r="S40" s="227"/>
      <c r="T40" s="227"/>
      <c r="U40" s="227"/>
      <c r="V40" s="227"/>
    </row>
    <row r="41" spans="1:22" ht="105.75" customHeight="1" x14ac:dyDescent="0.3">
      <c r="A41" s="25" t="s">
        <v>481</v>
      </c>
      <c r="B41" s="145" t="s">
        <v>504</v>
      </c>
      <c r="C41" s="32" t="s">
        <v>528</v>
      </c>
      <c r="D41" s="227"/>
      <c r="E41" s="227"/>
      <c r="F41" s="227"/>
      <c r="G41" s="227"/>
      <c r="H41" s="227"/>
      <c r="I41" s="227"/>
      <c r="J41" s="227"/>
      <c r="K41" s="227"/>
      <c r="L41" s="227"/>
      <c r="M41" s="227"/>
      <c r="N41" s="227"/>
      <c r="O41" s="227"/>
      <c r="P41" s="227"/>
      <c r="Q41" s="227"/>
      <c r="R41" s="227"/>
      <c r="S41" s="227"/>
      <c r="T41" s="227"/>
      <c r="U41" s="227"/>
      <c r="V41" s="227"/>
    </row>
    <row r="42" spans="1:22" ht="83.25" customHeight="1" x14ac:dyDescent="0.3">
      <c r="A42" s="25" t="s">
        <v>471</v>
      </c>
      <c r="B42" s="145" t="s">
        <v>519</v>
      </c>
      <c r="C42" s="32" t="s">
        <v>528</v>
      </c>
      <c r="D42" s="227"/>
      <c r="E42" s="227"/>
      <c r="F42" s="227"/>
      <c r="G42" s="227"/>
      <c r="H42" s="227"/>
      <c r="I42" s="227"/>
      <c r="J42" s="227"/>
      <c r="K42" s="227"/>
      <c r="L42" s="227"/>
      <c r="M42" s="227"/>
      <c r="N42" s="227"/>
      <c r="O42" s="227"/>
      <c r="P42" s="227"/>
      <c r="Q42" s="227"/>
      <c r="R42" s="227"/>
      <c r="S42" s="227"/>
      <c r="T42" s="227"/>
      <c r="U42" s="227"/>
      <c r="V42" s="227"/>
    </row>
    <row r="43" spans="1:22" ht="186" customHeight="1" x14ac:dyDescent="0.3">
      <c r="A43" s="25" t="s">
        <v>484</v>
      </c>
      <c r="B43" s="145" t="s">
        <v>485</v>
      </c>
      <c r="C43" s="32" t="s">
        <v>540</v>
      </c>
      <c r="D43" s="227"/>
      <c r="E43" s="227"/>
      <c r="F43" s="227"/>
      <c r="G43" s="227"/>
      <c r="H43" s="227"/>
      <c r="I43" s="227"/>
      <c r="J43" s="227"/>
      <c r="K43" s="227"/>
      <c r="L43" s="227"/>
      <c r="M43" s="227"/>
      <c r="N43" s="227"/>
      <c r="O43" s="227"/>
      <c r="P43" s="227"/>
      <c r="Q43" s="227"/>
      <c r="R43" s="227"/>
      <c r="S43" s="227"/>
      <c r="T43" s="227"/>
      <c r="U43" s="227"/>
      <c r="V43" s="227"/>
    </row>
    <row r="44" spans="1:22" ht="111" customHeight="1" x14ac:dyDescent="0.3">
      <c r="A44" s="25" t="s">
        <v>472</v>
      </c>
      <c r="B44" s="145" t="s">
        <v>510</v>
      </c>
      <c r="C44" s="32" t="s">
        <v>540</v>
      </c>
      <c r="D44" s="227"/>
      <c r="E44" s="227"/>
      <c r="F44" s="227"/>
      <c r="G44" s="227"/>
      <c r="H44" s="227"/>
      <c r="I44" s="227"/>
      <c r="J44" s="227"/>
      <c r="K44" s="227"/>
      <c r="L44" s="227"/>
      <c r="M44" s="227"/>
      <c r="N44" s="227"/>
      <c r="O44" s="227"/>
      <c r="P44" s="227"/>
      <c r="Q44" s="227"/>
      <c r="R44" s="227"/>
      <c r="S44" s="227"/>
      <c r="T44" s="227"/>
      <c r="U44" s="227"/>
      <c r="V44" s="227"/>
    </row>
    <row r="45" spans="1:22" ht="120" customHeight="1" x14ac:dyDescent="0.3">
      <c r="A45" s="25" t="s">
        <v>505</v>
      </c>
      <c r="B45" s="145" t="s">
        <v>511</v>
      </c>
      <c r="C45" s="32" t="s">
        <v>540</v>
      </c>
      <c r="D45" s="227"/>
      <c r="E45" s="227"/>
      <c r="F45" s="227"/>
      <c r="G45" s="227"/>
      <c r="H45" s="227"/>
      <c r="I45" s="227"/>
      <c r="J45" s="227"/>
      <c r="K45" s="227"/>
      <c r="L45" s="227"/>
      <c r="M45" s="227"/>
      <c r="N45" s="227"/>
      <c r="O45" s="227"/>
      <c r="P45" s="227"/>
      <c r="Q45" s="227"/>
      <c r="R45" s="227"/>
      <c r="S45" s="227"/>
      <c r="T45" s="227"/>
      <c r="U45" s="227"/>
      <c r="V45" s="227"/>
    </row>
    <row r="46" spans="1:22" ht="101.25" customHeight="1" x14ac:dyDescent="0.3">
      <c r="A46" s="25" t="s">
        <v>473</v>
      </c>
      <c r="B46" s="145" t="s">
        <v>512</v>
      </c>
      <c r="C46" s="32" t="s">
        <v>540</v>
      </c>
      <c r="D46" s="227"/>
      <c r="E46" s="227"/>
      <c r="F46" s="227"/>
      <c r="G46" s="227"/>
      <c r="H46" s="227"/>
      <c r="I46" s="227"/>
      <c r="J46" s="227"/>
      <c r="K46" s="227"/>
      <c r="L46" s="227"/>
      <c r="M46" s="227"/>
      <c r="N46" s="227"/>
      <c r="O46" s="227"/>
      <c r="P46" s="227"/>
      <c r="Q46" s="227"/>
      <c r="R46" s="227"/>
      <c r="S46" s="227"/>
      <c r="T46" s="227"/>
      <c r="U46" s="227"/>
      <c r="V46" s="227"/>
    </row>
    <row r="47" spans="1:22" ht="18.75" customHeight="1" x14ac:dyDescent="0.3">
      <c r="A47" s="334"/>
      <c r="B47" s="335"/>
      <c r="C47" s="336"/>
      <c r="D47" s="227"/>
      <c r="E47" s="227"/>
      <c r="F47" s="227"/>
      <c r="G47" s="227"/>
      <c r="H47" s="227"/>
      <c r="I47" s="227"/>
      <c r="J47" s="227"/>
      <c r="K47" s="227"/>
      <c r="L47" s="227"/>
      <c r="M47" s="227"/>
      <c r="N47" s="227"/>
      <c r="O47" s="227"/>
      <c r="P47" s="227"/>
      <c r="Q47" s="227"/>
      <c r="R47" s="227"/>
      <c r="S47" s="227"/>
      <c r="T47" s="227"/>
      <c r="U47" s="227"/>
      <c r="V47" s="227"/>
    </row>
    <row r="48" spans="1:22" ht="78" customHeight="1" x14ac:dyDescent="0.3">
      <c r="A48" s="25" t="s">
        <v>506</v>
      </c>
      <c r="B48" s="145" t="s">
        <v>520</v>
      </c>
      <c r="C48" s="278" t="str">
        <f>CONCATENATE(ROUND('6.2. Паспорт фин осв ввод'!U27,2)," млн.рублей")</f>
        <v>10,66 млн.рублей</v>
      </c>
      <c r="D48" s="227"/>
      <c r="E48" s="227"/>
      <c r="F48" s="227"/>
      <c r="G48" s="227"/>
      <c r="H48" s="227"/>
      <c r="I48" s="227"/>
      <c r="J48" s="227"/>
      <c r="K48" s="227"/>
      <c r="L48" s="227"/>
      <c r="M48" s="227"/>
      <c r="N48" s="227"/>
      <c r="O48" s="227"/>
      <c r="P48" s="227"/>
      <c r="Q48" s="227"/>
      <c r="R48" s="227"/>
      <c r="S48" s="227"/>
      <c r="T48" s="227"/>
      <c r="U48" s="227"/>
      <c r="V48" s="227"/>
    </row>
    <row r="49" spans="1:22" ht="78" customHeight="1" x14ac:dyDescent="0.3">
      <c r="A49" s="25" t="s">
        <v>474</v>
      </c>
      <c r="B49" s="145" t="s">
        <v>521</v>
      </c>
      <c r="C49" s="278" t="str">
        <f>CONCATENATE(ROUND('6.2. Паспорт фин осв ввод'!U33,2)," млн.рублей")</f>
        <v>8,94 млн.рублей</v>
      </c>
      <c r="D49" s="227"/>
      <c r="E49" s="227"/>
      <c r="F49" s="227"/>
      <c r="G49" s="227"/>
      <c r="H49" s="227"/>
      <c r="I49" s="227"/>
      <c r="J49" s="227"/>
      <c r="K49" s="227"/>
      <c r="L49" s="227"/>
      <c r="M49" s="227"/>
      <c r="N49" s="227"/>
      <c r="O49" s="227"/>
      <c r="P49" s="227"/>
      <c r="Q49" s="227"/>
      <c r="R49" s="227"/>
      <c r="S49" s="227"/>
      <c r="T49" s="227"/>
      <c r="U49" s="227"/>
      <c r="V49" s="227"/>
    </row>
    <row r="50" spans="1:22" x14ac:dyDescent="0.3">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x14ac:dyDescent="0.3">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x14ac:dyDescent="0.3">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x14ac:dyDescent="0.3">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x14ac:dyDescent="0.3">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x14ac:dyDescent="0.3">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x14ac:dyDescent="0.3">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x14ac:dyDescent="0.3">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x14ac:dyDescent="0.3">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x14ac:dyDescent="0.3">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x14ac:dyDescent="0.3">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x14ac:dyDescent="0.3">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x14ac:dyDescent="0.3">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x14ac:dyDescent="0.3">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x14ac:dyDescent="0.3">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x14ac:dyDescent="0.3">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x14ac:dyDescent="0.3">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x14ac:dyDescent="0.3">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x14ac:dyDescent="0.3">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x14ac:dyDescent="0.3">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x14ac:dyDescent="0.3">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x14ac:dyDescent="0.3">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x14ac:dyDescent="0.3">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x14ac:dyDescent="0.3">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x14ac:dyDescent="0.3">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x14ac:dyDescent="0.3">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x14ac:dyDescent="0.3">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x14ac:dyDescent="0.3">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x14ac:dyDescent="0.3">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x14ac:dyDescent="0.3">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x14ac:dyDescent="0.3">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x14ac:dyDescent="0.3">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x14ac:dyDescent="0.3">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x14ac:dyDescent="0.3">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x14ac:dyDescent="0.3">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x14ac:dyDescent="0.3">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x14ac:dyDescent="0.3">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x14ac:dyDescent="0.3">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x14ac:dyDescent="0.3">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x14ac:dyDescent="0.3">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x14ac:dyDescent="0.3">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x14ac:dyDescent="0.3">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x14ac:dyDescent="0.3">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x14ac:dyDescent="0.3">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x14ac:dyDescent="0.3">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x14ac:dyDescent="0.3">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x14ac:dyDescent="0.3">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x14ac:dyDescent="0.3">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x14ac:dyDescent="0.3">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x14ac:dyDescent="0.3">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x14ac:dyDescent="0.3">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x14ac:dyDescent="0.3">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x14ac:dyDescent="0.3">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x14ac:dyDescent="0.3">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x14ac:dyDescent="0.3">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x14ac:dyDescent="0.3">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x14ac:dyDescent="0.3">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x14ac:dyDescent="0.3">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x14ac:dyDescent="0.3">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x14ac:dyDescent="0.3">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x14ac:dyDescent="0.3">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x14ac:dyDescent="0.3">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x14ac:dyDescent="0.3">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x14ac:dyDescent="0.3">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x14ac:dyDescent="0.3">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x14ac:dyDescent="0.3">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x14ac:dyDescent="0.3">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x14ac:dyDescent="0.3">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x14ac:dyDescent="0.3">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x14ac:dyDescent="0.3">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x14ac:dyDescent="0.3">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x14ac:dyDescent="0.3">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x14ac:dyDescent="0.3">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x14ac:dyDescent="0.3">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x14ac:dyDescent="0.3">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x14ac:dyDescent="0.3">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x14ac:dyDescent="0.3">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x14ac:dyDescent="0.3">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x14ac:dyDescent="0.3">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x14ac:dyDescent="0.3">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x14ac:dyDescent="0.3">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x14ac:dyDescent="0.3">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x14ac:dyDescent="0.3">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x14ac:dyDescent="0.3">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x14ac:dyDescent="0.3">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x14ac:dyDescent="0.3">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x14ac:dyDescent="0.3">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x14ac:dyDescent="0.3">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x14ac:dyDescent="0.3">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x14ac:dyDescent="0.3">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x14ac:dyDescent="0.3">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x14ac:dyDescent="0.3">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x14ac:dyDescent="0.3">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x14ac:dyDescent="0.3">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x14ac:dyDescent="0.3">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x14ac:dyDescent="0.3">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x14ac:dyDescent="0.3">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x14ac:dyDescent="0.3">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x14ac:dyDescent="0.3">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x14ac:dyDescent="0.3">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x14ac:dyDescent="0.3">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x14ac:dyDescent="0.3">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x14ac:dyDescent="0.3">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x14ac:dyDescent="0.3">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x14ac:dyDescent="0.3">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x14ac:dyDescent="0.3">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x14ac:dyDescent="0.3">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x14ac:dyDescent="0.3">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x14ac:dyDescent="0.3">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x14ac:dyDescent="0.3">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x14ac:dyDescent="0.3">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x14ac:dyDescent="0.3">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x14ac:dyDescent="0.3">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x14ac:dyDescent="0.3">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x14ac:dyDescent="0.3">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x14ac:dyDescent="0.3">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x14ac:dyDescent="0.3">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x14ac:dyDescent="0.3">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x14ac:dyDescent="0.3">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x14ac:dyDescent="0.3">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x14ac:dyDescent="0.3">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x14ac:dyDescent="0.3">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x14ac:dyDescent="0.3">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x14ac:dyDescent="0.3">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x14ac:dyDescent="0.3">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x14ac:dyDescent="0.3">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x14ac:dyDescent="0.3">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x14ac:dyDescent="0.3">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x14ac:dyDescent="0.3">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x14ac:dyDescent="0.3">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x14ac:dyDescent="0.3">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x14ac:dyDescent="0.3">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x14ac:dyDescent="0.3">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x14ac:dyDescent="0.3">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x14ac:dyDescent="0.3">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x14ac:dyDescent="0.3">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x14ac:dyDescent="0.3">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x14ac:dyDescent="0.3">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x14ac:dyDescent="0.3">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x14ac:dyDescent="0.3">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x14ac:dyDescent="0.3">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x14ac:dyDescent="0.3">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x14ac:dyDescent="0.3">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x14ac:dyDescent="0.3">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x14ac:dyDescent="0.3">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x14ac:dyDescent="0.3">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x14ac:dyDescent="0.3">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x14ac:dyDescent="0.3">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x14ac:dyDescent="0.3">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x14ac:dyDescent="0.3">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x14ac:dyDescent="0.3">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x14ac:dyDescent="0.3">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x14ac:dyDescent="0.3">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x14ac:dyDescent="0.3">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x14ac:dyDescent="0.3">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x14ac:dyDescent="0.3">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x14ac:dyDescent="0.3">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x14ac:dyDescent="0.3">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x14ac:dyDescent="0.3">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x14ac:dyDescent="0.3">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x14ac:dyDescent="0.3">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x14ac:dyDescent="0.3">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x14ac:dyDescent="0.3">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x14ac:dyDescent="0.3">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x14ac:dyDescent="0.3">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x14ac:dyDescent="0.3">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x14ac:dyDescent="0.3">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x14ac:dyDescent="0.3">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x14ac:dyDescent="0.3">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x14ac:dyDescent="0.3">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x14ac:dyDescent="0.3">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x14ac:dyDescent="0.3">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x14ac:dyDescent="0.3">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x14ac:dyDescent="0.3">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x14ac:dyDescent="0.3">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x14ac:dyDescent="0.3">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x14ac:dyDescent="0.3">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x14ac:dyDescent="0.3">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x14ac:dyDescent="0.3">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x14ac:dyDescent="0.3">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x14ac:dyDescent="0.3">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x14ac:dyDescent="0.3">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x14ac:dyDescent="0.3">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x14ac:dyDescent="0.3">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x14ac:dyDescent="0.3">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x14ac:dyDescent="0.3">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x14ac:dyDescent="0.3">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x14ac:dyDescent="0.3">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x14ac:dyDescent="0.3">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x14ac:dyDescent="0.3">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x14ac:dyDescent="0.3">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x14ac:dyDescent="0.3">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x14ac:dyDescent="0.3">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x14ac:dyDescent="0.3">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x14ac:dyDescent="0.3">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x14ac:dyDescent="0.3">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x14ac:dyDescent="0.3">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x14ac:dyDescent="0.3">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x14ac:dyDescent="0.3">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x14ac:dyDescent="0.3">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x14ac:dyDescent="0.3">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x14ac:dyDescent="0.3">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x14ac:dyDescent="0.3">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x14ac:dyDescent="0.3">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x14ac:dyDescent="0.3">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x14ac:dyDescent="0.3">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x14ac:dyDescent="0.3">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x14ac:dyDescent="0.3">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x14ac:dyDescent="0.3">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x14ac:dyDescent="0.3">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x14ac:dyDescent="0.3">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x14ac:dyDescent="0.3">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x14ac:dyDescent="0.3">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x14ac:dyDescent="0.3">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x14ac:dyDescent="0.3">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x14ac:dyDescent="0.3">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x14ac:dyDescent="0.3">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x14ac:dyDescent="0.3">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x14ac:dyDescent="0.3">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x14ac:dyDescent="0.3">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x14ac:dyDescent="0.3">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x14ac:dyDescent="0.3">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x14ac:dyDescent="0.3">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x14ac:dyDescent="0.3">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x14ac:dyDescent="0.3">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x14ac:dyDescent="0.3">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x14ac:dyDescent="0.3">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x14ac:dyDescent="0.3">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x14ac:dyDescent="0.3">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x14ac:dyDescent="0.3">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x14ac:dyDescent="0.3">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x14ac:dyDescent="0.3">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x14ac:dyDescent="0.3">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x14ac:dyDescent="0.3">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x14ac:dyDescent="0.3">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x14ac:dyDescent="0.3">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x14ac:dyDescent="0.3">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x14ac:dyDescent="0.3">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x14ac:dyDescent="0.3">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x14ac:dyDescent="0.3">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x14ac:dyDescent="0.3">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x14ac:dyDescent="0.3">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x14ac:dyDescent="0.3">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x14ac:dyDescent="0.3">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x14ac:dyDescent="0.3">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x14ac:dyDescent="0.3">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x14ac:dyDescent="0.3">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x14ac:dyDescent="0.3">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x14ac:dyDescent="0.3">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x14ac:dyDescent="0.3">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x14ac:dyDescent="0.3">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x14ac:dyDescent="0.3">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x14ac:dyDescent="0.3">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x14ac:dyDescent="0.3">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x14ac:dyDescent="0.3">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x14ac:dyDescent="0.3">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x14ac:dyDescent="0.3">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x14ac:dyDescent="0.3">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x14ac:dyDescent="0.3">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x14ac:dyDescent="0.3">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x14ac:dyDescent="0.3">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x14ac:dyDescent="0.3">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x14ac:dyDescent="0.3">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x14ac:dyDescent="0.3">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x14ac:dyDescent="0.3">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x14ac:dyDescent="0.3">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x14ac:dyDescent="0.3">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x14ac:dyDescent="0.3">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x14ac:dyDescent="0.3">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x14ac:dyDescent="0.3">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x14ac:dyDescent="0.3">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x14ac:dyDescent="0.3">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x14ac:dyDescent="0.3">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x14ac:dyDescent="0.3">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x14ac:dyDescent="0.3">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x14ac:dyDescent="0.3">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x14ac:dyDescent="0.3">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x14ac:dyDescent="0.3">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x14ac:dyDescent="0.3">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x14ac:dyDescent="0.3">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x14ac:dyDescent="0.3">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x14ac:dyDescent="0.3">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x14ac:dyDescent="0.3">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x14ac:dyDescent="0.3">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x14ac:dyDescent="0.3">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G25" activePane="bottomRight" state="frozen"/>
      <selection activeCell="A20" sqref="A20"/>
      <selection pane="topRight" activeCell="E20" sqref="E20"/>
      <selection pane="bottomLeft" activeCell="A25" sqref="A25"/>
      <selection pane="bottomRight" activeCell="R27" sqref="R27:S27"/>
    </sheetView>
  </sheetViews>
  <sheetFormatPr defaultColWidth="9.109375" defaultRowHeight="15.6" x14ac:dyDescent="0.3"/>
  <cols>
    <col min="1" max="1" width="9.109375" style="56"/>
    <col min="2" max="2" width="57.88671875" style="56" customWidth="1"/>
    <col min="3" max="3" width="13" style="56" customWidth="1"/>
    <col min="4" max="4" width="17.88671875" style="56" customWidth="1"/>
    <col min="5" max="5" width="20.44140625" style="56" customWidth="1"/>
    <col min="6" max="6" width="18.6640625" style="56" customWidth="1"/>
    <col min="7" max="7" width="12.88671875" style="57" customWidth="1"/>
    <col min="8" max="19" width="9" style="57" customWidth="1"/>
    <col min="20" max="20" width="13.109375" style="56" customWidth="1"/>
    <col min="21" max="21" width="24.88671875" style="56" customWidth="1"/>
    <col min="22" max="16384" width="9.109375" style="56"/>
  </cols>
  <sheetData>
    <row r="1" spans="1:21" ht="18" x14ac:dyDescent="0.3">
      <c r="A1" s="57"/>
      <c r="B1" s="57"/>
      <c r="C1" s="57"/>
      <c r="D1" s="57"/>
      <c r="E1" s="57"/>
      <c r="F1" s="57"/>
      <c r="U1" s="36" t="s">
        <v>66</v>
      </c>
    </row>
    <row r="2" spans="1:21" ht="18" x14ac:dyDescent="0.35">
      <c r="A2" s="57"/>
      <c r="B2" s="57"/>
      <c r="C2" s="57"/>
      <c r="D2" s="57"/>
      <c r="E2" s="57"/>
      <c r="F2" s="57"/>
      <c r="U2" s="14" t="s">
        <v>8</v>
      </c>
    </row>
    <row r="3" spans="1:21" ht="18" x14ac:dyDescent="0.35">
      <c r="A3" s="57"/>
      <c r="B3" s="57"/>
      <c r="C3" s="57"/>
      <c r="D3" s="57"/>
      <c r="E3" s="57"/>
      <c r="F3" s="57"/>
      <c r="U3" s="14" t="s">
        <v>65</v>
      </c>
    </row>
    <row r="4" spans="1:21" ht="18.75" customHeight="1" x14ac:dyDescent="0.3">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row>
    <row r="5" spans="1:21" ht="18" x14ac:dyDescent="0.35">
      <c r="A5" s="57"/>
      <c r="B5" s="57"/>
      <c r="C5" s="57"/>
      <c r="D5" s="57"/>
      <c r="E5" s="57"/>
      <c r="F5" s="57"/>
      <c r="U5" s="14"/>
    </row>
    <row r="6" spans="1:21" ht="17.399999999999999" x14ac:dyDescent="0.3">
      <c r="A6" s="345" t="s">
        <v>7</v>
      </c>
      <c r="B6" s="345"/>
      <c r="C6" s="345"/>
      <c r="D6" s="345"/>
      <c r="E6" s="345"/>
      <c r="F6" s="345"/>
      <c r="G6" s="345"/>
      <c r="H6" s="345"/>
      <c r="I6" s="345"/>
      <c r="J6" s="345"/>
      <c r="K6" s="345"/>
      <c r="L6" s="345"/>
      <c r="M6" s="345"/>
      <c r="N6" s="345"/>
      <c r="O6" s="345"/>
      <c r="P6" s="345"/>
      <c r="Q6" s="345"/>
      <c r="R6" s="345"/>
      <c r="S6" s="345"/>
      <c r="T6" s="345"/>
      <c r="U6" s="345"/>
    </row>
    <row r="7" spans="1:21" ht="17.399999999999999" x14ac:dyDescent="0.3">
      <c r="A7" s="141"/>
      <c r="B7" s="141"/>
      <c r="C7" s="141"/>
      <c r="D7" s="141"/>
      <c r="E7" s="141"/>
      <c r="F7" s="141"/>
      <c r="G7" s="141"/>
      <c r="H7" s="141"/>
      <c r="I7" s="141"/>
      <c r="J7" s="69"/>
      <c r="K7" s="69"/>
      <c r="L7" s="69"/>
      <c r="M7" s="69"/>
      <c r="N7" s="69"/>
      <c r="O7" s="69"/>
      <c r="P7" s="69"/>
      <c r="Q7" s="69"/>
      <c r="R7" s="69"/>
      <c r="S7" s="69"/>
      <c r="T7" s="69"/>
      <c r="U7" s="69"/>
    </row>
    <row r="8" spans="1:21" x14ac:dyDescent="0.3">
      <c r="A8" s="346" t="str">
        <f>'1. паспорт местоположение'!A9:C9</f>
        <v>Акционерное общество "Россети Янтарь"</v>
      </c>
      <c r="B8" s="346"/>
      <c r="C8" s="346"/>
      <c r="D8" s="346"/>
      <c r="E8" s="346"/>
      <c r="F8" s="346"/>
      <c r="G8" s="346"/>
      <c r="H8" s="346"/>
      <c r="I8" s="346"/>
      <c r="J8" s="346"/>
      <c r="K8" s="346"/>
      <c r="L8" s="346"/>
      <c r="M8" s="346"/>
      <c r="N8" s="346"/>
      <c r="O8" s="346"/>
      <c r="P8" s="346"/>
      <c r="Q8" s="346"/>
      <c r="R8" s="346"/>
      <c r="S8" s="346"/>
      <c r="T8" s="346"/>
      <c r="U8" s="346"/>
    </row>
    <row r="9" spans="1:21" ht="18.75" customHeight="1" x14ac:dyDescent="0.3">
      <c r="A9" s="350" t="s">
        <v>6</v>
      </c>
      <c r="B9" s="350"/>
      <c r="C9" s="350"/>
      <c r="D9" s="350"/>
      <c r="E9" s="350"/>
      <c r="F9" s="350"/>
      <c r="G9" s="350"/>
      <c r="H9" s="350"/>
      <c r="I9" s="350"/>
      <c r="J9" s="350"/>
      <c r="K9" s="350"/>
      <c r="L9" s="350"/>
      <c r="M9" s="350"/>
      <c r="N9" s="350"/>
      <c r="O9" s="350"/>
      <c r="P9" s="350"/>
      <c r="Q9" s="350"/>
      <c r="R9" s="350"/>
      <c r="S9" s="350"/>
      <c r="T9" s="350"/>
      <c r="U9" s="350"/>
    </row>
    <row r="10" spans="1:21" ht="17.399999999999999" x14ac:dyDescent="0.3">
      <c r="A10" s="141"/>
      <c r="B10" s="141"/>
      <c r="C10" s="141"/>
      <c r="D10" s="141"/>
      <c r="E10" s="141"/>
      <c r="F10" s="141"/>
      <c r="G10" s="141"/>
      <c r="H10" s="141"/>
      <c r="I10" s="141"/>
      <c r="J10" s="69"/>
      <c r="K10" s="69"/>
      <c r="L10" s="69"/>
      <c r="M10" s="69"/>
      <c r="N10" s="69"/>
      <c r="O10" s="69"/>
      <c r="P10" s="69"/>
      <c r="Q10" s="69"/>
      <c r="R10" s="69"/>
      <c r="S10" s="69"/>
      <c r="T10" s="69"/>
      <c r="U10" s="69"/>
    </row>
    <row r="11" spans="1:21" x14ac:dyDescent="0.3">
      <c r="A11" s="346" t="str">
        <f>'1. паспорт местоположение'!A12:C12</f>
        <v>L_99-прис-23</v>
      </c>
      <c r="B11" s="346"/>
      <c r="C11" s="346"/>
      <c r="D11" s="346"/>
      <c r="E11" s="346"/>
      <c r="F11" s="346"/>
      <c r="G11" s="346"/>
      <c r="H11" s="346"/>
      <c r="I11" s="346"/>
      <c r="J11" s="346"/>
      <c r="K11" s="346"/>
      <c r="L11" s="346"/>
      <c r="M11" s="346"/>
      <c r="N11" s="346"/>
      <c r="O11" s="346"/>
      <c r="P11" s="346"/>
      <c r="Q11" s="346"/>
      <c r="R11" s="346"/>
      <c r="S11" s="346"/>
      <c r="T11" s="346"/>
      <c r="U11" s="346"/>
    </row>
    <row r="12" spans="1:21" x14ac:dyDescent="0.3">
      <c r="A12" s="350" t="s">
        <v>5</v>
      </c>
      <c r="B12" s="350"/>
      <c r="C12" s="350"/>
      <c r="D12" s="350"/>
      <c r="E12" s="350"/>
      <c r="F12" s="350"/>
      <c r="G12" s="350"/>
      <c r="H12" s="350"/>
      <c r="I12" s="350"/>
      <c r="J12" s="350"/>
      <c r="K12" s="350"/>
      <c r="L12" s="350"/>
      <c r="M12" s="350"/>
      <c r="N12" s="350"/>
      <c r="O12" s="350"/>
      <c r="P12" s="350"/>
      <c r="Q12" s="350"/>
      <c r="R12" s="350"/>
      <c r="S12" s="350"/>
      <c r="T12" s="350"/>
      <c r="U12" s="350"/>
    </row>
    <row r="13" spans="1:21" ht="16.5" customHeight="1" x14ac:dyDescent="0.35">
      <c r="A13" s="10"/>
      <c r="B13" s="10"/>
      <c r="C13" s="10"/>
      <c r="D13" s="10"/>
      <c r="E13" s="10"/>
      <c r="F13" s="10"/>
      <c r="G13" s="10"/>
      <c r="H13" s="10"/>
      <c r="I13" s="10"/>
      <c r="J13" s="68"/>
      <c r="K13" s="68"/>
      <c r="L13" s="68"/>
      <c r="M13" s="68"/>
      <c r="N13" s="68"/>
      <c r="O13" s="68"/>
      <c r="P13" s="68"/>
      <c r="Q13" s="68"/>
      <c r="R13" s="68"/>
      <c r="S13" s="68"/>
      <c r="T13" s="68"/>
      <c r="U13" s="68"/>
    </row>
    <row r="14" spans="1:21" ht="45.75" customHeight="1" x14ac:dyDescent="0.3">
      <c r="A14"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4" s="352"/>
      <c r="C14" s="352"/>
      <c r="D14" s="352"/>
      <c r="E14" s="352"/>
      <c r="F14" s="352"/>
      <c r="G14" s="352"/>
      <c r="H14" s="352"/>
      <c r="I14" s="352"/>
      <c r="J14" s="352"/>
      <c r="K14" s="352"/>
      <c r="L14" s="352"/>
      <c r="M14" s="352"/>
      <c r="N14" s="352"/>
      <c r="O14" s="352"/>
      <c r="P14" s="352"/>
      <c r="Q14" s="352"/>
      <c r="R14" s="352"/>
      <c r="S14" s="352"/>
      <c r="T14" s="352"/>
      <c r="U14" s="352"/>
    </row>
    <row r="15" spans="1:21" ht="15.75" customHeight="1" x14ac:dyDescent="0.3">
      <c r="A15" s="350" t="s">
        <v>4</v>
      </c>
      <c r="B15" s="350"/>
      <c r="C15" s="350"/>
      <c r="D15" s="350"/>
      <c r="E15" s="350"/>
      <c r="F15" s="350"/>
      <c r="G15" s="350"/>
      <c r="H15" s="350"/>
      <c r="I15" s="350"/>
      <c r="J15" s="350"/>
      <c r="K15" s="350"/>
      <c r="L15" s="350"/>
      <c r="M15" s="350"/>
      <c r="N15" s="350"/>
      <c r="O15" s="350"/>
      <c r="P15" s="350"/>
      <c r="Q15" s="350"/>
      <c r="R15" s="350"/>
      <c r="S15" s="350"/>
      <c r="T15" s="350"/>
      <c r="U15" s="350"/>
    </row>
    <row r="16" spans="1:21" x14ac:dyDescent="0.3">
      <c r="A16" s="415"/>
      <c r="B16" s="415"/>
      <c r="C16" s="415"/>
      <c r="D16" s="415"/>
      <c r="E16" s="415"/>
      <c r="F16" s="415"/>
      <c r="G16" s="415"/>
      <c r="H16" s="415"/>
      <c r="I16" s="415"/>
      <c r="J16" s="415"/>
      <c r="K16" s="415"/>
      <c r="L16" s="415"/>
      <c r="M16" s="415"/>
      <c r="N16" s="415"/>
      <c r="O16" s="415"/>
      <c r="P16" s="415"/>
      <c r="Q16" s="415"/>
      <c r="R16" s="415"/>
      <c r="S16" s="415"/>
      <c r="T16" s="415"/>
      <c r="U16" s="415"/>
    </row>
    <row r="17" spans="1:24" x14ac:dyDescent="0.3">
      <c r="A17" s="57"/>
      <c r="T17" s="57"/>
    </row>
    <row r="18" spans="1:24" x14ac:dyDescent="0.3">
      <c r="A18" s="416" t="s">
        <v>494</v>
      </c>
      <c r="B18" s="416"/>
      <c r="C18" s="416"/>
      <c r="D18" s="416"/>
      <c r="E18" s="416"/>
      <c r="F18" s="416"/>
      <c r="G18" s="416"/>
      <c r="H18" s="416"/>
      <c r="I18" s="416"/>
      <c r="J18" s="416"/>
      <c r="K18" s="416"/>
      <c r="L18" s="416"/>
      <c r="M18" s="416"/>
      <c r="N18" s="416"/>
      <c r="O18" s="416"/>
      <c r="P18" s="416"/>
      <c r="Q18" s="416"/>
      <c r="R18" s="416"/>
      <c r="S18" s="416"/>
      <c r="T18" s="416"/>
      <c r="U18" s="416"/>
    </row>
    <row r="19" spans="1:24" x14ac:dyDescent="0.3">
      <c r="A19" s="57"/>
      <c r="B19" s="57"/>
      <c r="C19" s="57"/>
      <c r="D19" s="57"/>
      <c r="E19" s="57"/>
      <c r="F19" s="57"/>
      <c r="T19" s="57"/>
    </row>
    <row r="20" spans="1:24" ht="33" customHeight="1" x14ac:dyDescent="0.3">
      <c r="A20" s="417" t="s">
        <v>182</v>
      </c>
      <c r="B20" s="417" t="s">
        <v>181</v>
      </c>
      <c r="C20" s="412" t="s">
        <v>180</v>
      </c>
      <c r="D20" s="412"/>
      <c r="E20" s="425" t="s">
        <v>179</v>
      </c>
      <c r="F20" s="425"/>
      <c r="G20" s="422" t="s">
        <v>569</v>
      </c>
      <c r="H20" s="420" t="s">
        <v>552</v>
      </c>
      <c r="I20" s="421"/>
      <c r="J20" s="421"/>
      <c r="K20" s="421"/>
      <c r="L20" s="420" t="s">
        <v>551</v>
      </c>
      <c r="M20" s="421"/>
      <c r="N20" s="421"/>
      <c r="O20" s="421"/>
      <c r="P20" s="420" t="s">
        <v>554</v>
      </c>
      <c r="Q20" s="421"/>
      <c r="R20" s="421"/>
      <c r="S20" s="421"/>
      <c r="T20" s="414" t="s">
        <v>178</v>
      </c>
      <c r="U20" s="414"/>
      <c r="V20" s="67"/>
      <c r="W20" s="67"/>
      <c r="X20" s="67"/>
    </row>
    <row r="21" spans="1:24" ht="99.75" customHeight="1" x14ac:dyDescent="0.3">
      <c r="A21" s="418"/>
      <c r="B21" s="418"/>
      <c r="C21" s="412"/>
      <c r="D21" s="412"/>
      <c r="E21" s="425"/>
      <c r="F21" s="425"/>
      <c r="G21" s="423"/>
      <c r="H21" s="412" t="s">
        <v>2</v>
      </c>
      <c r="I21" s="412"/>
      <c r="J21" s="412" t="s">
        <v>9</v>
      </c>
      <c r="K21" s="412"/>
      <c r="L21" s="412" t="s">
        <v>2</v>
      </c>
      <c r="M21" s="412"/>
      <c r="N21" s="412" t="s">
        <v>9</v>
      </c>
      <c r="O21" s="412"/>
      <c r="P21" s="412" t="s">
        <v>2</v>
      </c>
      <c r="Q21" s="412"/>
      <c r="R21" s="412" t="s">
        <v>9</v>
      </c>
      <c r="S21" s="412"/>
      <c r="T21" s="414"/>
      <c r="U21" s="414"/>
    </row>
    <row r="22" spans="1:24" ht="89.25" customHeight="1" x14ac:dyDescent="0.3">
      <c r="A22" s="419"/>
      <c r="B22" s="419"/>
      <c r="C22" s="317" t="s">
        <v>2</v>
      </c>
      <c r="D22" s="317" t="s">
        <v>177</v>
      </c>
      <c r="E22" s="318" t="s">
        <v>555</v>
      </c>
      <c r="F22" s="318" t="s">
        <v>575</v>
      </c>
      <c r="G22" s="424"/>
      <c r="H22" s="319" t="s">
        <v>475</v>
      </c>
      <c r="I22" s="319" t="s">
        <v>476</v>
      </c>
      <c r="J22" s="319" t="s">
        <v>475</v>
      </c>
      <c r="K22" s="319" t="s">
        <v>476</v>
      </c>
      <c r="L22" s="319" t="s">
        <v>475</v>
      </c>
      <c r="M22" s="319" t="s">
        <v>476</v>
      </c>
      <c r="N22" s="319" t="s">
        <v>475</v>
      </c>
      <c r="O22" s="319" t="s">
        <v>476</v>
      </c>
      <c r="P22" s="319" t="s">
        <v>475</v>
      </c>
      <c r="Q22" s="319" t="s">
        <v>476</v>
      </c>
      <c r="R22" s="319" t="s">
        <v>475</v>
      </c>
      <c r="S22" s="319" t="s">
        <v>476</v>
      </c>
      <c r="T22" s="276" t="s">
        <v>2</v>
      </c>
      <c r="U22" s="276" t="s">
        <v>9</v>
      </c>
    </row>
    <row r="23" spans="1:24" ht="19.5" customHeight="1" x14ac:dyDescent="0.3">
      <c r="A23" s="286">
        <v>1</v>
      </c>
      <c r="B23" s="286">
        <v>2</v>
      </c>
      <c r="C23" s="286">
        <v>3</v>
      </c>
      <c r="D23" s="286">
        <v>4</v>
      </c>
      <c r="E23" s="286">
        <v>5</v>
      </c>
      <c r="F23" s="286">
        <v>6</v>
      </c>
      <c r="G23" s="286">
        <v>7</v>
      </c>
      <c r="H23" s="286">
        <v>8</v>
      </c>
      <c r="I23" s="286">
        <v>9</v>
      </c>
      <c r="J23" s="286">
        <v>10</v>
      </c>
      <c r="K23" s="286">
        <v>11</v>
      </c>
      <c r="L23" s="286">
        <v>12</v>
      </c>
      <c r="M23" s="286">
        <v>13</v>
      </c>
      <c r="N23" s="286">
        <v>14</v>
      </c>
      <c r="O23" s="286">
        <v>15</v>
      </c>
      <c r="P23" s="286">
        <v>16</v>
      </c>
      <c r="Q23" s="286">
        <v>17</v>
      </c>
      <c r="R23" s="286">
        <v>18</v>
      </c>
      <c r="S23" s="286">
        <v>19</v>
      </c>
      <c r="T23" s="286">
        <v>20</v>
      </c>
      <c r="U23" s="286">
        <v>21</v>
      </c>
    </row>
    <row r="24" spans="1:24" ht="46.8" x14ac:dyDescent="0.3">
      <c r="A24" s="287">
        <v>1</v>
      </c>
      <c r="B24" s="288" t="s">
        <v>176</v>
      </c>
      <c r="C24" s="289">
        <f>SUM(C25:C29)</f>
        <v>9.6854256399999983</v>
      </c>
      <c r="D24" s="289">
        <f t="shared" ref="D24:S24" si="0">SUM(D25:D29)</f>
        <v>0</v>
      </c>
      <c r="E24" s="289">
        <f t="shared" si="0"/>
        <v>9.6854256399999983</v>
      </c>
      <c r="F24" s="289">
        <f t="shared" si="0"/>
        <v>9.6854256399999983</v>
      </c>
      <c r="G24" s="289">
        <f t="shared" si="0"/>
        <v>0</v>
      </c>
      <c r="H24" s="289">
        <f t="shared" si="0"/>
        <v>0</v>
      </c>
      <c r="I24" s="289">
        <f t="shared" si="0"/>
        <v>0</v>
      </c>
      <c r="J24" s="289">
        <f t="shared" si="0"/>
        <v>0</v>
      </c>
      <c r="K24" s="289">
        <f t="shared" si="0"/>
        <v>0</v>
      </c>
      <c r="L24" s="289">
        <f t="shared" si="0"/>
        <v>0</v>
      </c>
      <c r="M24" s="289">
        <f t="shared" si="0"/>
        <v>0</v>
      </c>
      <c r="N24" s="289">
        <f t="shared" si="0"/>
        <v>0</v>
      </c>
      <c r="O24" s="289">
        <f t="shared" si="0"/>
        <v>0</v>
      </c>
      <c r="P24" s="289">
        <f t="shared" si="0"/>
        <v>9.6854256399999983</v>
      </c>
      <c r="Q24" s="289">
        <f t="shared" si="0"/>
        <v>0</v>
      </c>
      <c r="R24" s="289">
        <f t="shared" ref="R24" si="1">SUM(R25:R29)</f>
        <v>10.661562</v>
      </c>
      <c r="S24" s="289">
        <f t="shared" si="0"/>
        <v>10.661562</v>
      </c>
      <c r="T24" s="289">
        <f t="shared" ref="T24:T64" si="2">H24+L24+P24</f>
        <v>9.6854256399999983</v>
      </c>
      <c r="U24" s="290">
        <f>J24+N24+R24</f>
        <v>10.661562</v>
      </c>
    </row>
    <row r="25" spans="1:24" ht="24" customHeight="1" x14ac:dyDescent="0.3">
      <c r="A25" s="291" t="s">
        <v>175</v>
      </c>
      <c r="B25" s="292" t="s">
        <v>174</v>
      </c>
      <c r="C25" s="289">
        <v>0</v>
      </c>
      <c r="D25" s="289">
        <v>0</v>
      </c>
      <c r="E25" s="289">
        <f>C25</f>
        <v>0</v>
      </c>
      <c r="F25" s="289">
        <f>E25-G25-J25</f>
        <v>0</v>
      </c>
      <c r="G25" s="293">
        <v>0</v>
      </c>
      <c r="H25" s="293">
        <v>0</v>
      </c>
      <c r="I25" s="293">
        <v>0</v>
      </c>
      <c r="J25" s="293">
        <v>0</v>
      </c>
      <c r="K25" s="293">
        <v>0</v>
      </c>
      <c r="L25" s="293">
        <v>0</v>
      </c>
      <c r="M25" s="293">
        <v>0</v>
      </c>
      <c r="N25" s="293">
        <v>0</v>
      </c>
      <c r="O25" s="293">
        <v>0</v>
      </c>
      <c r="P25" s="293">
        <v>0</v>
      </c>
      <c r="Q25" s="293">
        <v>0</v>
      </c>
      <c r="R25" s="312">
        <v>0</v>
      </c>
      <c r="S25" s="293">
        <f>R25</f>
        <v>0</v>
      </c>
      <c r="T25" s="289">
        <f t="shared" si="2"/>
        <v>0</v>
      </c>
      <c r="U25" s="290">
        <f t="shared" ref="U25:U64" si="3">J25+N25+R25</f>
        <v>0</v>
      </c>
    </row>
    <row r="26" spans="1:24" x14ac:dyDescent="0.3">
      <c r="A26" s="291" t="s">
        <v>173</v>
      </c>
      <c r="B26" s="292" t="s">
        <v>172</v>
      </c>
      <c r="C26" s="289">
        <v>0</v>
      </c>
      <c r="D26" s="289">
        <v>0</v>
      </c>
      <c r="E26" s="289">
        <f>C26</f>
        <v>0</v>
      </c>
      <c r="F26" s="289">
        <f t="shared" ref="F26:F64" si="4">E26-G26-J26</f>
        <v>0</v>
      </c>
      <c r="G26" s="293">
        <v>0</v>
      </c>
      <c r="H26" s="293">
        <v>0</v>
      </c>
      <c r="I26" s="293">
        <v>0</v>
      </c>
      <c r="J26" s="293">
        <v>0</v>
      </c>
      <c r="K26" s="293">
        <v>0</v>
      </c>
      <c r="L26" s="293">
        <v>0</v>
      </c>
      <c r="M26" s="293">
        <v>0</v>
      </c>
      <c r="N26" s="293">
        <v>0</v>
      </c>
      <c r="O26" s="293">
        <v>0</v>
      </c>
      <c r="P26" s="312">
        <v>0</v>
      </c>
      <c r="Q26" s="293">
        <v>0</v>
      </c>
      <c r="R26" s="312">
        <v>0</v>
      </c>
      <c r="S26" s="293">
        <f t="shared" ref="S26:S57" si="5">R26</f>
        <v>0</v>
      </c>
      <c r="T26" s="289">
        <f t="shared" si="2"/>
        <v>0</v>
      </c>
      <c r="U26" s="290">
        <f t="shared" si="3"/>
        <v>0</v>
      </c>
    </row>
    <row r="27" spans="1:24" ht="31.2" x14ac:dyDescent="0.3">
      <c r="A27" s="291" t="s">
        <v>171</v>
      </c>
      <c r="B27" s="292" t="s">
        <v>431</v>
      </c>
      <c r="C27" s="289">
        <v>9.6854256399999983</v>
      </c>
      <c r="D27" s="289">
        <v>0</v>
      </c>
      <c r="E27" s="289">
        <f>C27</f>
        <v>9.6854256399999983</v>
      </c>
      <c r="F27" s="289">
        <f t="shared" si="4"/>
        <v>9.6854256399999983</v>
      </c>
      <c r="G27" s="293">
        <v>0</v>
      </c>
      <c r="H27" s="293">
        <v>0</v>
      </c>
      <c r="I27" s="293">
        <v>0</v>
      </c>
      <c r="J27" s="293">
        <v>0</v>
      </c>
      <c r="K27" s="293">
        <v>0</v>
      </c>
      <c r="L27" s="293">
        <v>0</v>
      </c>
      <c r="M27" s="293">
        <v>0</v>
      </c>
      <c r="N27" s="294">
        <v>0</v>
      </c>
      <c r="O27" s="293">
        <v>0</v>
      </c>
      <c r="P27" s="312">
        <v>9.6854256399999983</v>
      </c>
      <c r="Q27" s="293">
        <v>0</v>
      </c>
      <c r="R27" s="312">
        <v>10.661562</v>
      </c>
      <c r="S27" s="293">
        <v>10.661562</v>
      </c>
      <c r="T27" s="289">
        <f t="shared" si="2"/>
        <v>9.6854256399999983</v>
      </c>
      <c r="U27" s="290">
        <f t="shared" si="3"/>
        <v>10.661562</v>
      </c>
    </row>
    <row r="28" spans="1:24" x14ac:dyDescent="0.3">
      <c r="A28" s="291" t="s">
        <v>170</v>
      </c>
      <c r="B28" s="292" t="s">
        <v>169</v>
      </c>
      <c r="C28" s="289">
        <v>0</v>
      </c>
      <c r="D28" s="289">
        <v>0</v>
      </c>
      <c r="E28" s="289">
        <f>C28</f>
        <v>0</v>
      </c>
      <c r="F28" s="289">
        <f t="shared" si="4"/>
        <v>0</v>
      </c>
      <c r="G28" s="293">
        <v>0</v>
      </c>
      <c r="H28" s="293">
        <v>0</v>
      </c>
      <c r="I28" s="293">
        <v>0</v>
      </c>
      <c r="J28" s="293">
        <v>0</v>
      </c>
      <c r="K28" s="293">
        <v>0</v>
      </c>
      <c r="L28" s="293">
        <v>0</v>
      </c>
      <c r="M28" s="293">
        <v>0</v>
      </c>
      <c r="N28" s="293">
        <v>0</v>
      </c>
      <c r="O28" s="293">
        <v>0</v>
      </c>
      <c r="P28" s="312">
        <v>0</v>
      </c>
      <c r="Q28" s="293">
        <v>0</v>
      </c>
      <c r="R28" s="312">
        <v>0</v>
      </c>
      <c r="S28" s="293">
        <f t="shared" si="5"/>
        <v>0</v>
      </c>
      <c r="T28" s="289">
        <f t="shared" si="2"/>
        <v>0</v>
      </c>
      <c r="U28" s="290">
        <f t="shared" si="3"/>
        <v>0</v>
      </c>
    </row>
    <row r="29" spans="1:24" x14ac:dyDescent="0.3">
      <c r="A29" s="291" t="s">
        <v>168</v>
      </c>
      <c r="B29" s="66" t="s">
        <v>167</v>
      </c>
      <c r="C29" s="289">
        <v>0</v>
      </c>
      <c r="D29" s="289">
        <v>0</v>
      </c>
      <c r="E29" s="289">
        <f>C29</f>
        <v>0</v>
      </c>
      <c r="F29" s="289">
        <f t="shared" si="4"/>
        <v>0</v>
      </c>
      <c r="G29" s="293">
        <v>0</v>
      </c>
      <c r="H29" s="293">
        <v>0</v>
      </c>
      <c r="I29" s="293">
        <v>0</v>
      </c>
      <c r="J29" s="293">
        <v>0</v>
      </c>
      <c r="K29" s="293">
        <v>0</v>
      </c>
      <c r="L29" s="293">
        <v>0</v>
      </c>
      <c r="M29" s="293">
        <v>0</v>
      </c>
      <c r="N29" s="293">
        <v>0</v>
      </c>
      <c r="O29" s="293">
        <v>0</v>
      </c>
      <c r="P29" s="312">
        <v>0</v>
      </c>
      <c r="Q29" s="293">
        <v>0</v>
      </c>
      <c r="R29" s="312">
        <v>0</v>
      </c>
      <c r="S29" s="293">
        <f t="shared" si="5"/>
        <v>0</v>
      </c>
      <c r="T29" s="289">
        <f t="shared" si="2"/>
        <v>0</v>
      </c>
      <c r="U29" s="290">
        <f t="shared" si="3"/>
        <v>0</v>
      </c>
    </row>
    <row r="30" spans="1:24" ht="46.8" x14ac:dyDescent="0.3">
      <c r="A30" s="287" t="s">
        <v>61</v>
      </c>
      <c r="B30" s="288" t="s">
        <v>166</v>
      </c>
      <c r="C30" s="289">
        <f t="shared" ref="C30:Q30" si="6">SUM(C31:C34)</f>
        <v>8.1365697000000008</v>
      </c>
      <c r="D30" s="289">
        <v>0</v>
      </c>
      <c r="E30" s="289">
        <f t="shared" si="6"/>
        <v>8.1365697000000008</v>
      </c>
      <c r="F30" s="289">
        <f t="shared" si="6"/>
        <v>8.1365697000000008</v>
      </c>
      <c r="G30" s="289">
        <f t="shared" si="6"/>
        <v>0</v>
      </c>
      <c r="H30" s="289">
        <f t="shared" si="6"/>
        <v>0</v>
      </c>
      <c r="I30" s="289">
        <f t="shared" ref="I30" si="7">SUM(I31:I34)</f>
        <v>0</v>
      </c>
      <c r="J30" s="289">
        <f t="shared" si="6"/>
        <v>0</v>
      </c>
      <c r="K30" s="289">
        <f t="shared" si="6"/>
        <v>0</v>
      </c>
      <c r="L30" s="289">
        <f t="shared" si="6"/>
        <v>0</v>
      </c>
      <c r="M30" s="289">
        <f t="shared" si="6"/>
        <v>0</v>
      </c>
      <c r="N30" s="289">
        <f t="shared" si="6"/>
        <v>0</v>
      </c>
      <c r="O30" s="289">
        <f t="shared" si="6"/>
        <v>0</v>
      </c>
      <c r="P30" s="289">
        <f t="shared" si="6"/>
        <v>8.1365697000000008</v>
      </c>
      <c r="Q30" s="289">
        <f t="shared" si="6"/>
        <v>0</v>
      </c>
      <c r="R30" s="289">
        <f t="shared" ref="R30:S30" si="8">SUM(R31:R34)</f>
        <v>8.9367349999999988</v>
      </c>
      <c r="S30" s="289">
        <f t="shared" si="8"/>
        <v>8.9367349999999988</v>
      </c>
      <c r="T30" s="289">
        <f t="shared" si="2"/>
        <v>8.1365697000000008</v>
      </c>
      <c r="U30" s="290">
        <f t="shared" si="3"/>
        <v>8.9367349999999988</v>
      </c>
    </row>
    <row r="31" spans="1:24" x14ac:dyDescent="0.3">
      <c r="A31" s="287" t="s">
        <v>165</v>
      </c>
      <c r="B31" s="292" t="s">
        <v>164</v>
      </c>
      <c r="C31" s="289">
        <v>0</v>
      </c>
      <c r="D31" s="289">
        <v>0</v>
      </c>
      <c r="E31" s="289">
        <f t="shared" ref="E31:E64" si="9">C31</f>
        <v>0</v>
      </c>
      <c r="F31" s="289">
        <f t="shared" si="4"/>
        <v>0</v>
      </c>
      <c r="G31" s="293">
        <v>0</v>
      </c>
      <c r="H31" s="293">
        <v>0</v>
      </c>
      <c r="I31" s="293">
        <v>0</v>
      </c>
      <c r="J31" s="293">
        <v>0</v>
      </c>
      <c r="K31" s="293">
        <v>0</v>
      </c>
      <c r="L31" s="293">
        <v>0</v>
      </c>
      <c r="M31" s="293">
        <v>0</v>
      </c>
      <c r="N31" s="293">
        <v>0</v>
      </c>
      <c r="O31" s="293">
        <v>0</v>
      </c>
      <c r="P31" s="293">
        <v>0</v>
      </c>
      <c r="Q31" s="293">
        <v>0</v>
      </c>
      <c r="R31" s="312">
        <v>0</v>
      </c>
      <c r="S31" s="293">
        <f t="shared" si="5"/>
        <v>0</v>
      </c>
      <c r="T31" s="289">
        <f t="shared" si="2"/>
        <v>0</v>
      </c>
      <c r="U31" s="290">
        <f t="shared" si="3"/>
        <v>0</v>
      </c>
    </row>
    <row r="32" spans="1:24" ht="31.2" x14ac:dyDescent="0.3">
      <c r="A32" s="287" t="s">
        <v>163</v>
      </c>
      <c r="B32" s="292" t="s">
        <v>162</v>
      </c>
      <c r="C32" s="289">
        <v>0</v>
      </c>
      <c r="D32" s="289">
        <v>0</v>
      </c>
      <c r="E32" s="289">
        <f t="shared" si="9"/>
        <v>0</v>
      </c>
      <c r="F32" s="289">
        <f t="shared" si="4"/>
        <v>0</v>
      </c>
      <c r="G32" s="293">
        <v>0</v>
      </c>
      <c r="H32" s="293">
        <v>0</v>
      </c>
      <c r="I32" s="293">
        <v>0</v>
      </c>
      <c r="J32" s="293">
        <v>0</v>
      </c>
      <c r="K32" s="293">
        <v>0</v>
      </c>
      <c r="L32" s="293">
        <v>0</v>
      </c>
      <c r="M32" s="293">
        <v>0</v>
      </c>
      <c r="N32" s="293">
        <v>0</v>
      </c>
      <c r="O32" s="293">
        <v>0</v>
      </c>
      <c r="P32" s="293">
        <v>0</v>
      </c>
      <c r="Q32" s="293">
        <v>0</v>
      </c>
      <c r="R32" s="312">
        <v>0</v>
      </c>
      <c r="S32" s="293">
        <f t="shared" si="5"/>
        <v>0</v>
      </c>
      <c r="T32" s="289">
        <f t="shared" si="2"/>
        <v>0</v>
      </c>
      <c r="U32" s="290">
        <f t="shared" si="3"/>
        <v>0</v>
      </c>
    </row>
    <row r="33" spans="1:21" x14ac:dyDescent="0.3">
      <c r="A33" s="287" t="s">
        <v>161</v>
      </c>
      <c r="B33" s="292" t="s">
        <v>160</v>
      </c>
      <c r="C33" s="289">
        <v>8.1365697000000008</v>
      </c>
      <c r="D33" s="289">
        <v>0</v>
      </c>
      <c r="E33" s="289">
        <f t="shared" si="9"/>
        <v>8.1365697000000008</v>
      </c>
      <c r="F33" s="289">
        <f t="shared" si="4"/>
        <v>8.1365697000000008</v>
      </c>
      <c r="G33" s="293">
        <v>0</v>
      </c>
      <c r="H33" s="293">
        <v>0</v>
      </c>
      <c r="I33" s="293">
        <v>0</v>
      </c>
      <c r="J33" s="293">
        <v>0</v>
      </c>
      <c r="K33" s="293">
        <v>0</v>
      </c>
      <c r="L33" s="293">
        <v>0</v>
      </c>
      <c r="M33" s="293">
        <v>0</v>
      </c>
      <c r="N33" s="293">
        <v>0</v>
      </c>
      <c r="O33" s="293">
        <v>0</v>
      </c>
      <c r="P33" s="293">
        <v>8.1365697000000008</v>
      </c>
      <c r="Q33" s="293">
        <v>0</v>
      </c>
      <c r="R33" s="312">
        <f>4.20746834+4.41666666+0.3126</f>
        <v>8.9367349999999988</v>
      </c>
      <c r="S33" s="293">
        <f t="shared" si="5"/>
        <v>8.9367349999999988</v>
      </c>
      <c r="T33" s="289">
        <f t="shared" si="2"/>
        <v>8.1365697000000008</v>
      </c>
      <c r="U33" s="290">
        <f t="shared" si="3"/>
        <v>8.9367349999999988</v>
      </c>
    </row>
    <row r="34" spans="1:21" x14ac:dyDescent="0.3">
      <c r="A34" s="287" t="s">
        <v>159</v>
      </c>
      <c r="B34" s="292" t="s">
        <v>158</v>
      </c>
      <c r="C34" s="289">
        <v>0</v>
      </c>
      <c r="D34" s="289">
        <v>0</v>
      </c>
      <c r="E34" s="289">
        <f t="shared" si="9"/>
        <v>0</v>
      </c>
      <c r="F34" s="289">
        <f t="shared" si="4"/>
        <v>0</v>
      </c>
      <c r="G34" s="293">
        <v>0</v>
      </c>
      <c r="H34" s="293">
        <v>0</v>
      </c>
      <c r="I34" s="293">
        <v>0</v>
      </c>
      <c r="J34" s="293">
        <v>0</v>
      </c>
      <c r="K34" s="293">
        <v>0</v>
      </c>
      <c r="L34" s="293">
        <v>0</v>
      </c>
      <c r="M34" s="293">
        <v>0</v>
      </c>
      <c r="N34" s="293">
        <v>0</v>
      </c>
      <c r="O34" s="293">
        <v>0</v>
      </c>
      <c r="P34" s="293">
        <v>0</v>
      </c>
      <c r="Q34" s="293">
        <v>0</v>
      </c>
      <c r="R34" s="312">
        <v>0</v>
      </c>
      <c r="S34" s="293">
        <f t="shared" si="5"/>
        <v>0</v>
      </c>
      <c r="T34" s="289">
        <f t="shared" si="2"/>
        <v>0</v>
      </c>
      <c r="U34" s="290">
        <f t="shared" si="3"/>
        <v>0</v>
      </c>
    </row>
    <row r="35" spans="1:21" ht="31.2" x14ac:dyDescent="0.3">
      <c r="A35" s="287" t="s">
        <v>60</v>
      </c>
      <c r="B35" s="288" t="s">
        <v>157</v>
      </c>
      <c r="C35" s="289">
        <v>0</v>
      </c>
      <c r="D35" s="289">
        <v>0</v>
      </c>
      <c r="E35" s="289">
        <f t="shared" si="9"/>
        <v>0</v>
      </c>
      <c r="F35" s="289">
        <f t="shared" si="4"/>
        <v>0</v>
      </c>
      <c r="G35" s="289">
        <v>0</v>
      </c>
      <c r="H35" s="289">
        <v>0</v>
      </c>
      <c r="I35" s="289">
        <v>0</v>
      </c>
      <c r="J35" s="289">
        <v>0</v>
      </c>
      <c r="K35" s="289">
        <v>0</v>
      </c>
      <c r="L35" s="289">
        <v>0</v>
      </c>
      <c r="M35" s="289">
        <v>0</v>
      </c>
      <c r="N35" s="295">
        <v>0</v>
      </c>
      <c r="O35" s="289">
        <v>0</v>
      </c>
      <c r="P35" s="289">
        <v>0</v>
      </c>
      <c r="Q35" s="289">
        <v>0</v>
      </c>
      <c r="R35" s="289">
        <v>0</v>
      </c>
      <c r="S35" s="289">
        <f t="shared" si="5"/>
        <v>0</v>
      </c>
      <c r="T35" s="289">
        <f t="shared" si="2"/>
        <v>0</v>
      </c>
      <c r="U35" s="290">
        <f t="shared" si="3"/>
        <v>0</v>
      </c>
    </row>
    <row r="36" spans="1:21" ht="31.2" x14ac:dyDescent="0.3">
      <c r="A36" s="291" t="s">
        <v>156</v>
      </c>
      <c r="B36" s="296" t="s">
        <v>155</v>
      </c>
      <c r="C36" s="297">
        <v>0</v>
      </c>
      <c r="D36" s="289">
        <v>0</v>
      </c>
      <c r="E36" s="289">
        <f t="shared" si="9"/>
        <v>0</v>
      </c>
      <c r="F36" s="289">
        <f t="shared" si="4"/>
        <v>0</v>
      </c>
      <c r="G36" s="293">
        <v>0</v>
      </c>
      <c r="H36" s="293">
        <v>0</v>
      </c>
      <c r="I36" s="293">
        <v>0</v>
      </c>
      <c r="J36" s="293">
        <v>0</v>
      </c>
      <c r="K36" s="293">
        <v>0</v>
      </c>
      <c r="L36" s="293">
        <v>0</v>
      </c>
      <c r="M36" s="293">
        <v>0</v>
      </c>
      <c r="N36" s="293">
        <v>0</v>
      </c>
      <c r="O36" s="293">
        <v>0</v>
      </c>
      <c r="P36" s="293">
        <v>0</v>
      </c>
      <c r="Q36" s="293">
        <v>0</v>
      </c>
      <c r="R36" s="312">
        <v>0</v>
      </c>
      <c r="S36" s="293">
        <f t="shared" si="5"/>
        <v>0</v>
      </c>
      <c r="T36" s="289">
        <f t="shared" si="2"/>
        <v>0</v>
      </c>
      <c r="U36" s="290">
        <f t="shared" si="3"/>
        <v>0</v>
      </c>
    </row>
    <row r="37" spans="1:21" x14ac:dyDescent="0.3">
      <c r="A37" s="291" t="s">
        <v>154</v>
      </c>
      <c r="B37" s="296" t="s">
        <v>144</v>
      </c>
      <c r="C37" s="297">
        <v>0</v>
      </c>
      <c r="D37" s="289">
        <v>0</v>
      </c>
      <c r="E37" s="289">
        <f t="shared" si="9"/>
        <v>0</v>
      </c>
      <c r="F37" s="289">
        <f t="shared" si="4"/>
        <v>0</v>
      </c>
      <c r="G37" s="293">
        <v>0</v>
      </c>
      <c r="H37" s="293">
        <v>0</v>
      </c>
      <c r="I37" s="293">
        <v>0</v>
      </c>
      <c r="J37" s="293">
        <v>0</v>
      </c>
      <c r="K37" s="293">
        <v>0</v>
      </c>
      <c r="L37" s="293">
        <v>0</v>
      </c>
      <c r="M37" s="293">
        <v>0</v>
      </c>
      <c r="N37" s="294">
        <v>0</v>
      </c>
      <c r="O37" s="293">
        <v>0</v>
      </c>
      <c r="P37" s="293">
        <v>0</v>
      </c>
      <c r="Q37" s="293">
        <v>0</v>
      </c>
      <c r="R37" s="312">
        <v>0</v>
      </c>
      <c r="S37" s="293">
        <f t="shared" si="5"/>
        <v>0</v>
      </c>
      <c r="T37" s="289">
        <f t="shared" si="2"/>
        <v>0</v>
      </c>
      <c r="U37" s="290">
        <f t="shared" si="3"/>
        <v>0</v>
      </c>
    </row>
    <row r="38" spans="1:21" x14ac:dyDescent="0.3">
      <c r="A38" s="291" t="s">
        <v>153</v>
      </c>
      <c r="B38" s="296" t="s">
        <v>142</v>
      </c>
      <c r="C38" s="297">
        <v>0</v>
      </c>
      <c r="D38" s="289">
        <v>0</v>
      </c>
      <c r="E38" s="289">
        <f t="shared" si="9"/>
        <v>0</v>
      </c>
      <c r="F38" s="289">
        <f t="shared" si="4"/>
        <v>0</v>
      </c>
      <c r="G38" s="293">
        <v>0</v>
      </c>
      <c r="H38" s="293">
        <v>0</v>
      </c>
      <c r="I38" s="293">
        <v>0</v>
      </c>
      <c r="J38" s="293">
        <v>0</v>
      </c>
      <c r="K38" s="293">
        <v>0</v>
      </c>
      <c r="L38" s="293">
        <v>0</v>
      </c>
      <c r="M38" s="293">
        <v>0</v>
      </c>
      <c r="N38" s="293">
        <v>0</v>
      </c>
      <c r="O38" s="293">
        <v>0</v>
      </c>
      <c r="P38" s="293">
        <v>0</v>
      </c>
      <c r="Q38" s="293">
        <v>0</v>
      </c>
      <c r="R38" s="312">
        <v>0</v>
      </c>
      <c r="S38" s="293">
        <f t="shared" si="5"/>
        <v>0</v>
      </c>
      <c r="T38" s="289">
        <f t="shared" si="2"/>
        <v>0</v>
      </c>
      <c r="U38" s="290">
        <f t="shared" si="3"/>
        <v>0</v>
      </c>
    </row>
    <row r="39" spans="1:21" ht="31.2" x14ac:dyDescent="0.3">
      <c r="A39" s="291" t="s">
        <v>152</v>
      </c>
      <c r="B39" s="292" t="s">
        <v>140</v>
      </c>
      <c r="C39" s="289">
        <v>0</v>
      </c>
      <c r="D39" s="289">
        <v>0</v>
      </c>
      <c r="E39" s="289">
        <f t="shared" si="9"/>
        <v>0</v>
      </c>
      <c r="F39" s="289">
        <f t="shared" si="4"/>
        <v>0</v>
      </c>
      <c r="G39" s="293">
        <v>0</v>
      </c>
      <c r="H39" s="293">
        <v>0</v>
      </c>
      <c r="I39" s="293">
        <v>0</v>
      </c>
      <c r="J39" s="293">
        <v>0</v>
      </c>
      <c r="K39" s="293">
        <v>0</v>
      </c>
      <c r="L39" s="293">
        <v>0</v>
      </c>
      <c r="M39" s="293">
        <v>0</v>
      </c>
      <c r="N39" s="293">
        <v>0</v>
      </c>
      <c r="O39" s="293">
        <v>0</v>
      </c>
      <c r="P39" s="293">
        <v>0</v>
      </c>
      <c r="Q39" s="293">
        <v>0</v>
      </c>
      <c r="R39" s="312">
        <v>0</v>
      </c>
      <c r="S39" s="293">
        <f t="shared" si="5"/>
        <v>0</v>
      </c>
      <c r="T39" s="289">
        <f t="shared" si="2"/>
        <v>0</v>
      </c>
      <c r="U39" s="290">
        <f t="shared" si="3"/>
        <v>0</v>
      </c>
    </row>
    <row r="40" spans="1:21" ht="31.2" x14ac:dyDescent="0.3">
      <c r="A40" s="291" t="s">
        <v>151</v>
      </c>
      <c r="B40" s="292" t="s">
        <v>138</v>
      </c>
      <c r="C40" s="289">
        <v>0</v>
      </c>
      <c r="D40" s="289">
        <v>0</v>
      </c>
      <c r="E40" s="289">
        <f t="shared" si="9"/>
        <v>0</v>
      </c>
      <c r="F40" s="289">
        <f t="shared" si="4"/>
        <v>0</v>
      </c>
      <c r="G40" s="293">
        <v>0</v>
      </c>
      <c r="H40" s="293">
        <v>0</v>
      </c>
      <c r="I40" s="293">
        <v>0</v>
      </c>
      <c r="J40" s="293">
        <v>0</v>
      </c>
      <c r="K40" s="293">
        <v>0</v>
      </c>
      <c r="L40" s="293">
        <v>0</v>
      </c>
      <c r="M40" s="293">
        <v>0</v>
      </c>
      <c r="N40" s="293">
        <v>0</v>
      </c>
      <c r="O40" s="293">
        <v>0</v>
      </c>
      <c r="P40" s="293">
        <v>0</v>
      </c>
      <c r="Q40" s="293">
        <v>0</v>
      </c>
      <c r="R40" s="312">
        <v>0</v>
      </c>
      <c r="S40" s="293">
        <f t="shared" si="5"/>
        <v>0</v>
      </c>
      <c r="T40" s="289">
        <f t="shared" si="2"/>
        <v>0</v>
      </c>
      <c r="U40" s="290">
        <f t="shared" si="3"/>
        <v>0</v>
      </c>
    </row>
    <row r="41" spans="1:21" x14ac:dyDescent="0.3">
      <c r="A41" s="291" t="s">
        <v>150</v>
      </c>
      <c r="B41" s="292" t="s">
        <v>136</v>
      </c>
      <c r="C41" s="289">
        <v>0</v>
      </c>
      <c r="D41" s="289">
        <v>0</v>
      </c>
      <c r="E41" s="289">
        <f t="shared" si="9"/>
        <v>0</v>
      </c>
      <c r="F41" s="289">
        <f t="shared" si="4"/>
        <v>0</v>
      </c>
      <c r="G41" s="293">
        <v>0</v>
      </c>
      <c r="H41" s="293">
        <v>0</v>
      </c>
      <c r="I41" s="293">
        <v>0</v>
      </c>
      <c r="J41" s="293">
        <v>0</v>
      </c>
      <c r="K41" s="293">
        <v>0</v>
      </c>
      <c r="L41" s="293">
        <v>0</v>
      </c>
      <c r="M41" s="293">
        <v>0</v>
      </c>
      <c r="N41" s="293">
        <v>0</v>
      </c>
      <c r="O41" s="293">
        <v>0</v>
      </c>
      <c r="P41" s="293">
        <v>0</v>
      </c>
      <c r="Q41" s="293">
        <v>0</v>
      </c>
      <c r="R41" s="312">
        <v>0</v>
      </c>
      <c r="S41" s="293">
        <f t="shared" si="5"/>
        <v>0</v>
      </c>
      <c r="T41" s="289">
        <f t="shared" si="2"/>
        <v>0</v>
      </c>
      <c r="U41" s="290">
        <f t="shared" si="3"/>
        <v>0</v>
      </c>
    </row>
    <row r="42" spans="1:21" ht="18.600000000000001" x14ac:dyDescent="0.3">
      <c r="A42" s="291" t="s">
        <v>149</v>
      </c>
      <c r="B42" s="296" t="s">
        <v>556</v>
      </c>
      <c r="C42" s="297">
        <v>0</v>
      </c>
      <c r="D42" s="289">
        <v>0</v>
      </c>
      <c r="E42" s="289">
        <f t="shared" si="9"/>
        <v>0</v>
      </c>
      <c r="F42" s="289">
        <f t="shared" si="4"/>
        <v>0</v>
      </c>
      <c r="G42" s="293">
        <v>0</v>
      </c>
      <c r="H42" s="293">
        <v>0</v>
      </c>
      <c r="I42" s="293">
        <v>0</v>
      </c>
      <c r="J42" s="293">
        <v>0</v>
      </c>
      <c r="K42" s="293">
        <v>0</v>
      </c>
      <c r="L42" s="293">
        <v>0</v>
      </c>
      <c r="M42" s="293">
        <v>0</v>
      </c>
      <c r="N42" s="293">
        <v>0</v>
      </c>
      <c r="O42" s="293">
        <v>0</v>
      </c>
      <c r="P42" s="293">
        <v>0</v>
      </c>
      <c r="Q42" s="293">
        <v>0</v>
      </c>
      <c r="R42" s="312">
        <v>0</v>
      </c>
      <c r="S42" s="293">
        <f t="shared" si="5"/>
        <v>0</v>
      </c>
      <c r="T42" s="289">
        <f t="shared" si="2"/>
        <v>0</v>
      </c>
      <c r="U42" s="290">
        <f t="shared" si="3"/>
        <v>0</v>
      </c>
    </row>
    <row r="43" spans="1:21" x14ac:dyDescent="0.3">
      <c r="A43" s="287" t="s">
        <v>59</v>
      </c>
      <c r="B43" s="288" t="s">
        <v>148</v>
      </c>
      <c r="C43" s="289">
        <v>0</v>
      </c>
      <c r="D43" s="289">
        <v>0</v>
      </c>
      <c r="E43" s="289">
        <f t="shared" si="9"/>
        <v>0</v>
      </c>
      <c r="F43" s="289">
        <f t="shared" si="4"/>
        <v>0</v>
      </c>
      <c r="G43" s="289">
        <v>0</v>
      </c>
      <c r="H43" s="289">
        <v>0</v>
      </c>
      <c r="I43" s="289">
        <v>0</v>
      </c>
      <c r="J43" s="289">
        <v>0</v>
      </c>
      <c r="K43" s="289">
        <v>0</v>
      </c>
      <c r="L43" s="289">
        <v>0</v>
      </c>
      <c r="M43" s="289">
        <v>0</v>
      </c>
      <c r="N43" s="295">
        <v>0</v>
      </c>
      <c r="O43" s="289">
        <v>0</v>
      </c>
      <c r="P43" s="289">
        <v>0</v>
      </c>
      <c r="Q43" s="289">
        <v>0</v>
      </c>
      <c r="R43" s="289">
        <v>0</v>
      </c>
      <c r="S43" s="289">
        <f t="shared" si="5"/>
        <v>0</v>
      </c>
      <c r="T43" s="289">
        <f t="shared" si="2"/>
        <v>0</v>
      </c>
      <c r="U43" s="290">
        <f t="shared" si="3"/>
        <v>0</v>
      </c>
    </row>
    <row r="44" spans="1:21" x14ac:dyDescent="0.3">
      <c r="A44" s="291" t="s">
        <v>147</v>
      </c>
      <c r="B44" s="292" t="s">
        <v>146</v>
      </c>
      <c r="C44" s="289">
        <v>0</v>
      </c>
      <c r="D44" s="289">
        <v>0</v>
      </c>
      <c r="E44" s="289">
        <f t="shared" si="9"/>
        <v>0</v>
      </c>
      <c r="F44" s="289">
        <f t="shared" si="4"/>
        <v>0</v>
      </c>
      <c r="G44" s="293">
        <v>0</v>
      </c>
      <c r="H44" s="293">
        <v>0</v>
      </c>
      <c r="I44" s="293">
        <v>0</v>
      </c>
      <c r="J44" s="293">
        <v>0</v>
      </c>
      <c r="K44" s="293">
        <v>0</v>
      </c>
      <c r="L44" s="293">
        <v>0</v>
      </c>
      <c r="M44" s="293">
        <v>0</v>
      </c>
      <c r="N44" s="293">
        <v>0</v>
      </c>
      <c r="O44" s="293">
        <v>0</v>
      </c>
      <c r="P44" s="293">
        <v>0</v>
      </c>
      <c r="Q44" s="293">
        <v>0</v>
      </c>
      <c r="R44" s="312">
        <v>0</v>
      </c>
      <c r="S44" s="293">
        <f t="shared" si="5"/>
        <v>0</v>
      </c>
      <c r="T44" s="289">
        <f t="shared" si="2"/>
        <v>0</v>
      </c>
      <c r="U44" s="290">
        <f t="shared" si="3"/>
        <v>0</v>
      </c>
    </row>
    <row r="45" spans="1:21" x14ac:dyDescent="0.3">
      <c r="A45" s="291" t="s">
        <v>145</v>
      </c>
      <c r="B45" s="292" t="s">
        <v>144</v>
      </c>
      <c r="C45" s="289">
        <v>0</v>
      </c>
      <c r="D45" s="289">
        <v>0</v>
      </c>
      <c r="E45" s="289">
        <f t="shared" si="9"/>
        <v>0</v>
      </c>
      <c r="F45" s="289">
        <f t="shared" si="4"/>
        <v>0</v>
      </c>
      <c r="G45" s="293">
        <v>0</v>
      </c>
      <c r="H45" s="293">
        <v>0</v>
      </c>
      <c r="I45" s="293">
        <v>0</v>
      </c>
      <c r="J45" s="293">
        <v>0</v>
      </c>
      <c r="K45" s="293">
        <v>0</v>
      </c>
      <c r="L45" s="293">
        <v>0</v>
      </c>
      <c r="M45" s="293">
        <v>0</v>
      </c>
      <c r="N45" s="294">
        <v>0</v>
      </c>
      <c r="O45" s="293">
        <v>0</v>
      </c>
      <c r="P45" s="293">
        <v>0</v>
      </c>
      <c r="Q45" s="293">
        <v>0</v>
      </c>
      <c r="R45" s="312">
        <v>0</v>
      </c>
      <c r="S45" s="293">
        <f t="shared" si="5"/>
        <v>0</v>
      </c>
      <c r="T45" s="289">
        <f t="shared" si="2"/>
        <v>0</v>
      </c>
      <c r="U45" s="290">
        <f t="shared" si="3"/>
        <v>0</v>
      </c>
    </row>
    <row r="46" spans="1:21" x14ac:dyDescent="0.3">
      <c r="A46" s="291" t="s">
        <v>143</v>
      </c>
      <c r="B46" s="292" t="s">
        <v>142</v>
      </c>
      <c r="C46" s="289">
        <v>0</v>
      </c>
      <c r="D46" s="289">
        <v>0</v>
      </c>
      <c r="E46" s="289">
        <f t="shared" si="9"/>
        <v>0</v>
      </c>
      <c r="F46" s="289">
        <f t="shared" si="4"/>
        <v>0</v>
      </c>
      <c r="G46" s="293">
        <v>0</v>
      </c>
      <c r="H46" s="293">
        <v>0</v>
      </c>
      <c r="I46" s="293">
        <v>0</v>
      </c>
      <c r="J46" s="293">
        <v>0</v>
      </c>
      <c r="K46" s="293">
        <v>0</v>
      </c>
      <c r="L46" s="293">
        <v>0</v>
      </c>
      <c r="M46" s="293">
        <v>0</v>
      </c>
      <c r="N46" s="293">
        <v>0</v>
      </c>
      <c r="O46" s="293">
        <v>0</v>
      </c>
      <c r="P46" s="293">
        <v>0</v>
      </c>
      <c r="Q46" s="293">
        <v>0</v>
      </c>
      <c r="R46" s="312">
        <v>0</v>
      </c>
      <c r="S46" s="293">
        <f t="shared" si="5"/>
        <v>0</v>
      </c>
      <c r="T46" s="289">
        <f t="shared" si="2"/>
        <v>0</v>
      </c>
      <c r="U46" s="290">
        <f t="shared" si="3"/>
        <v>0</v>
      </c>
    </row>
    <row r="47" spans="1:21" ht="31.2" x14ac:dyDescent="0.3">
      <c r="A47" s="291" t="s">
        <v>141</v>
      </c>
      <c r="B47" s="292" t="s">
        <v>140</v>
      </c>
      <c r="C47" s="289">
        <v>0</v>
      </c>
      <c r="D47" s="289">
        <v>0</v>
      </c>
      <c r="E47" s="289">
        <f t="shared" si="9"/>
        <v>0</v>
      </c>
      <c r="F47" s="289">
        <f t="shared" si="4"/>
        <v>0</v>
      </c>
      <c r="G47" s="293">
        <v>0</v>
      </c>
      <c r="H47" s="293">
        <v>0</v>
      </c>
      <c r="I47" s="293">
        <v>0</v>
      </c>
      <c r="J47" s="293">
        <v>0</v>
      </c>
      <c r="K47" s="293">
        <v>0</v>
      </c>
      <c r="L47" s="293">
        <v>0</v>
      </c>
      <c r="M47" s="293">
        <v>0</v>
      </c>
      <c r="N47" s="293">
        <v>0</v>
      </c>
      <c r="O47" s="293">
        <v>0</v>
      </c>
      <c r="P47" s="293">
        <v>0</v>
      </c>
      <c r="Q47" s="293">
        <v>0</v>
      </c>
      <c r="R47" s="312">
        <v>0</v>
      </c>
      <c r="S47" s="293">
        <f t="shared" si="5"/>
        <v>0</v>
      </c>
      <c r="T47" s="289">
        <f t="shared" si="2"/>
        <v>0</v>
      </c>
      <c r="U47" s="290">
        <f t="shared" si="3"/>
        <v>0</v>
      </c>
    </row>
    <row r="48" spans="1:21" ht="31.2" x14ac:dyDescent="0.3">
      <c r="A48" s="291" t="s">
        <v>139</v>
      </c>
      <c r="B48" s="292" t="s">
        <v>138</v>
      </c>
      <c r="C48" s="289">
        <v>0</v>
      </c>
      <c r="D48" s="289">
        <v>0</v>
      </c>
      <c r="E48" s="289">
        <f t="shared" si="9"/>
        <v>0</v>
      </c>
      <c r="F48" s="289">
        <f t="shared" si="4"/>
        <v>0</v>
      </c>
      <c r="G48" s="293">
        <v>0</v>
      </c>
      <c r="H48" s="293">
        <v>0</v>
      </c>
      <c r="I48" s="293">
        <v>0</v>
      </c>
      <c r="J48" s="293">
        <v>0</v>
      </c>
      <c r="K48" s="293">
        <v>0</v>
      </c>
      <c r="L48" s="293">
        <v>0</v>
      </c>
      <c r="M48" s="293">
        <v>0</v>
      </c>
      <c r="N48" s="293">
        <v>0</v>
      </c>
      <c r="O48" s="293">
        <v>0</v>
      </c>
      <c r="P48" s="293">
        <v>0</v>
      </c>
      <c r="Q48" s="293">
        <v>0</v>
      </c>
      <c r="R48" s="312">
        <v>0</v>
      </c>
      <c r="S48" s="293">
        <f t="shared" si="5"/>
        <v>0</v>
      </c>
      <c r="T48" s="289">
        <f t="shared" si="2"/>
        <v>0</v>
      </c>
      <c r="U48" s="290">
        <f t="shared" si="3"/>
        <v>0</v>
      </c>
    </row>
    <row r="49" spans="1:21" x14ac:dyDescent="0.3">
      <c r="A49" s="291" t="s">
        <v>137</v>
      </c>
      <c r="B49" s="292" t="s">
        <v>136</v>
      </c>
      <c r="C49" s="289">
        <v>0</v>
      </c>
      <c r="D49" s="289">
        <v>0</v>
      </c>
      <c r="E49" s="289">
        <f t="shared" si="9"/>
        <v>0</v>
      </c>
      <c r="F49" s="289">
        <f t="shared" si="4"/>
        <v>0</v>
      </c>
      <c r="G49" s="293">
        <v>0</v>
      </c>
      <c r="H49" s="293">
        <v>0</v>
      </c>
      <c r="I49" s="293">
        <v>0</v>
      </c>
      <c r="J49" s="293">
        <v>0</v>
      </c>
      <c r="K49" s="293">
        <v>0</v>
      </c>
      <c r="L49" s="293">
        <v>0</v>
      </c>
      <c r="M49" s="293">
        <v>0</v>
      </c>
      <c r="N49" s="293">
        <v>0</v>
      </c>
      <c r="O49" s="293">
        <v>0</v>
      </c>
      <c r="P49" s="293">
        <v>0</v>
      </c>
      <c r="Q49" s="293">
        <v>0</v>
      </c>
      <c r="R49" s="312">
        <v>0</v>
      </c>
      <c r="S49" s="293">
        <f t="shared" si="5"/>
        <v>0</v>
      </c>
      <c r="T49" s="289">
        <f t="shared" si="2"/>
        <v>0</v>
      </c>
      <c r="U49" s="290">
        <f t="shared" si="3"/>
        <v>0</v>
      </c>
    </row>
    <row r="50" spans="1:21" ht="18.600000000000001" x14ac:dyDescent="0.3">
      <c r="A50" s="291" t="s">
        <v>135</v>
      </c>
      <c r="B50" s="296" t="s">
        <v>556</v>
      </c>
      <c r="C50" s="297">
        <v>32</v>
      </c>
      <c r="D50" s="289">
        <v>0</v>
      </c>
      <c r="E50" s="289">
        <f t="shared" si="9"/>
        <v>32</v>
      </c>
      <c r="F50" s="289">
        <f t="shared" si="4"/>
        <v>32</v>
      </c>
      <c r="G50" s="293">
        <v>0</v>
      </c>
      <c r="H50" s="293">
        <v>0</v>
      </c>
      <c r="I50" s="293">
        <v>0</v>
      </c>
      <c r="J50" s="293">
        <v>0</v>
      </c>
      <c r="K50" s="293">
        <v>0</v>
      </c>
      <c r="L50" s="293">
        <v>0</v>
      </c>
      <c r="M50" s="293">
        <v>0</v>
      </c>
      <c r="N50" s="293">
        <v>0</v>
      </c>
      <c r="O50" s="293">
        <v>0</v>
      </c>
      <c r="P50" s="293">
        <v>32</v>
      </c>
      <c r="Q50" s="293">
        <v>0</v>
      </c>
      <c r="R50" s="312">
        <f>14+1</f>
        <v>15</v>
      </c>
      <c r="S50" s="293">
        <f t="shared" si="5"/>
        <v>15</v>
      </c>
      <c r="T50" s="289">
        <f t="shared" si="2"/>
        <v>32</v>
      </c>
      <c r="U50" s="290">
        <f t="shared" si="3"/>
        <v>15</v>
      </c>
    </row>
    <row r="51" spans="1:21" ht="35.25" customHeight="1" x14ac:dyDescent="0.3">
      <c r="A51" s="287" t="s">
        <v>57</v>
      </c>
      <c r="B51" s="288" t="s">
        <v>134</v>
      </c>
      <c r="C51" s="289">
        <v>0</v>
      </c>
      <c r="D51" s="289">
        <v>0</v>
      </c>
      <c r="E51" s="289">
        <f t="shared" si="9"/>
        <v>0</v>
      </c>
      <c r="F51" s="289">
        <f t="shared" si="4"/>
        <v>0</v>
      </c>
      <c r="G51" s="289">
        <v>0</v>
      </c>
      <c r="H51" s="289">
        <v>0</v>
      </c>
      <c r="I51" s="289">
        <v>0</v>
      </c>
      <c r="J51" s="289">
        <v>0</v>
      </c>
      <c r="K51" s="289">
        <v>0</v>
      </c>
      <c r="L51" s="289">
        <v>0</v>
      </c>
      <c r="M51" s="289">
        <v>0</v>
      </c>
      <c r="N51" s="295">
        <v>0</v>
      </c>
      <c r="O51" s="289">
        <v>0</v>
      </c>
      <c r="P51" s="289">
        <v>0</v>
      </c>
      <c r="Q51" s="289">
        <v>0</v>
      </c>
      <c r="R51" s="289">
        <v>0</v>
      </c>
      <c r="S51" s="289">
        <f t="shared" si="5"/>
        <v>0</v>
      </c>
      <c r="T51" s="289">
        <f t="shared" si="2"/>
        <v>0</v>
      </c>
      <c r="U51" s="290">
        <f t="shared" si="3"/>
        <v>0</v>
      </c>
    </row>
    <row r="52" spans="1:21" x14ac:dyDescent="0.3">
      <c r="A52" s="291" t="s">
        <v>133</v>
      </c>
      <c r="B52" s="292" t="s">
        <v>132</v>
      </c>
      <c r="C52" s="289">
        <v>8.1365697000000008</v>
      </c>
      <c r="D52" s="289">
        <v>0</v>
      </c>
      <c r="E52" s="289">
        <f t="shared" si="9"/>
        <v>8.1365697000000008</v>
      </c>
      <c r="F52" s="289">
        <f t="shared" si="4"/>
        <v>8.1365697000000008</v>
      </c>
      <c r="G52" s="293">
        <v>0</v>
      </c>
      <c r="H52" s="293">
        <v>0</v>
      </c>
      <c r="I52" s="293">
        <v>0</v>
      </c>
      <c r="J52" s="293">
        <v>0</v>
      </c>
      <c r="K52" s="293">
        <v>0</v>
      </c>
      <c r="L52" s="293">
        <v>0</v>
      </c>
      <c r="M52" s="293">
        <v>0</v>
      </c>
      <c r="N52" s="293">
        <v>0</v>
      </c>
      <c r="O52" s="293">
        <v>0</v>
      </c>
      <c r="P52" s="293">
        <v>8.1365697000000008</v>
      </c>
      <c r="Q52" s="293">
        <v>0</v>
      </c>
      <c r="R52" s="312">
        <f>R30</f>
        <v>8.9367349999999988</v>
      </c>
      <c r="S52" s="293">
        <f t="shared" si="5"/>
        <v>8.9367349999999988</v>
      </c>
      <c r="T52" s="289">
        <f t="shared" si="2"/>
        <v>8.1365697000000008</v>
      </c>
      <c r="U52" s="290">
        <f t="shared" si="3"/>
        <v>8.9367349999999988</v>
      </c>
    </row>
    <row r="53" spans="1:21" x14ac:dyDescent="0.3">
      <c r="A53" s="291" t="s">
        <v>131</v>
      </c>
      <c r="B53" s="292" t="s">
        <v>125</v>
      </c>
      <c r="C53" s="289">
        <v>0</v>
      </c>
      <c r="D53" s="289">
        <v>0</v>
      </c>
      <c r="E53" s="289">
        <f t="shared" si="9"/>
        <v>0</v>
      </c>
      <c r="F53" s="289">
        <f t="shared" si="4"/>
        <v>0</v>
      </c>
      <c r="G53" s="293">
        <v>0</v>
      </c>
      <c r="H53" s="293">
        <v>0</v>
      </c>
      <c r="I53" s="293">
        <v>0</v>
      </c>
      <c r="J53" s="293">
        <v>0</v>
      </c>
      <c r="K53" s="293">
        <v>0</v>
      </c>
      <c r="L53" s="293">
        <v>0</v>
      </c>
      <c r="M53" s="293">
        <v>0</v>
      </c>
      <c r="N53" s="294">
        <v>0</v>
      </c>
      <c r="O53" s="293">
        <v>0</v>
      </c>
      <c r="P53" s="293">
        <v>0</v>
      </c>
      <c r="Q53" s="293">
        <v>0</v>
      </c>
      <c r="R53" s="312">
        <v>0</v>
      </c>
      <c r="S53" s="293">
        <f t="shared" si="5"/>
        <v>0</v>
      </c>
      <c r="T53" s="289">
        <f t="shared" si="2"/>
        <v>0</v>
      </c>
      <c r="U53" s="290">
        <f t="shared" si="3"/>
        <v>0</v>
      </c>
    </row>
    <row r="54" spans="1:21" x14ac:dyDescent="0.3">
      <c r="A54" s="291" t="s">
        <v>130</v>
      </c>
      <c r="B54" s="296" t="s">
        <v>124</v>
      </c>
      <c r="C54" s="297">
        <v>0</v>
      </c>
      <c r="D54" s="289">
        <v>0</v>
      </c>
      <c r="E54" s="289">
        <f t="shared" si="9"/>
        <v>0</v>
      </c>
      <c r="F54" s="289">
        <f t="shared" si="4"/>
        <v>0</v>
      </c>
      <c r="G54" s="293">
        <v>0</v>
      </c>
      <c r="H54" s="293">
        <v>0</v>
      </c>
      <c r="I54" s="293">
        <v>0</v>
      </c>
      <c r="J54" s="293">
        <v>0</v>
      </c>
      <c r="K54" s="293">
        <v>0</v>
      </c>
      <c r="L54" s="293">
        <v>0</v>
      </c>
      <c r="M54" s="293">
        <v>0</v>
      </c>
      <c r="N54" s="293">
        <v>0</v>
      </c>
      <c r="O54" s="293">
        <v>0</v>
      </c>
      <c r="P54" s="293">
        <v>0</v>
      </c>
      <c r="Q54" s="293">
        <v>0</v>
      </c>
      <c r="R54" s="312">
        <v>0</v>
      </c>
      <c r="S54" s="293">
        <f t="shared" si="5"/>
        <v>0</v>
      </c>
      <c r="T54" s="289">
        <f t="shared" si="2"/>
        <v>0</v>
      </c>
      <c r="U54" s="290">
        <f t="shared" si="3"/>
        <v>0</v>
      </c>
    </row>
    <row r="55" spans="1:21" x14ac:dyDescent="0.3">
      <c r="A55" s="291" t="s">
        <v>129</v>
      </c>
      <c r="B55" s="296" t="s">
        <v>123</v>
      </c>
      <c r="C55" s="297">
        <v>0</v>
      </c>
      <c r="D55" s="289">
        <v>0</v>
      </c>
      <c r="E55" s="289">
        <f t="shared" si="9"/>
        <v>0</v>
      </c>
      <c r="F55" s="289">
        <f t="shared" si="4"/>
        <v>0</v>
      </c>
      <c r="G55" s="293">
        <v>0</v>
      </c>
      <c r="H55" s="293">
        <v>0</v>
      </c>
      <c r="I55" s="293">
        <v>0</v>
      </c>
      <c r="J55" s="293">
        <v>0</v>
      </c>
      <c r="K55" s="293">
        <v>0</v>
      </c>
      <c r="L55" s="293">
        <v>0</v>
      </c>
      <c r="M55" s="293">
        <v>0</v>
      </c>
      <c r="N55" s="293">
        <v>0</v>
      </c>
      <c r="O55" s="293">
        <v>0</v>
      </c>
      <c r="P55" s="293">
        <v>0</v>
      </c>
      <c r="Q55" s="293">
        <v>0</v>
      </c>
      <c r="R55" s="312">
        <v>0</v>
      </c>
      <c r="S55" s="293">
        <f t="shared" si="5"/>
        <v>0</v>
      </c>
      <c r="T55" s="289">
        <f t="shared" si="2"/>
        <v>0</v>
      </c>
      <c r="U55" s="290">
        <f t="shared" si="3"/>
        <v>0</v>
      </c>
    </row>
    <row r="56" spans="1:21" x14ac:dyDescent="0.3">
      <c r="A56" s="291" t="s">
        <v>128</v>
      </c>
      <c r="B56" s="296" t="s">
        <v>122</v>
      </c>
      <c r="C56" s="297">
        <v>0</v>
      </c>
      <c r="D56" s="289">
        <v>0</v>
      </c>
      <c r="E56" s="289">
        <f t="shared" si="9"/>
        <v>0</v>
      </c>
      <c r="F56" s="289">
        <f t="shared" si="4"/>
        <v>0</v>
      </c>
      <c r="G56" s="293">
        <v>0</v>
      </c>
      <c r="H56" s="293">
        <v>0</v>
      </c>
      <c r="I56" s="293">
        <v>0</v>
      </c>
      <c r="J56" s="293">
        <v>0</v>
      </c>
      <c r="K56" s="293">
        <v>0</v>
      </c>
      <c r="L56" s="293">
        <v>0</v>
      </c>
      <c r="M56" s="293">
        <v>0</v>
      </c>
      <c r="N56" s="293">
        <v>0</v>
      </c>
      <c r="O56" s="293">
        <v>0</v>
      </c>
      <c r="P56" s="293">
        <v>0</v>
      </c>
      <c r="Q56" s="293">
        <v>0</v>
      </c>
      <c r="R56" s="312">
        <v>0</v>
      </c>
      <c r="S56" s="293">
        <f t="shared" si="5"/>
        <v>0</v>
      </c>
      <c r="T56" s="289">
        <f t="shared" si="2"/>
        <v>0</v>
      </c>
      <c r="U56" s="290">
        <f t="shared" si="3"/>
        <v>0</v>
      </c>
    </row>
    <row r="57" spans="1:21" ht="18.600000000000001" x14ac:dyDescent="0.3">
      <c r="A57" s="291" t="s">
        <v>127</v>
      </c>
      <c r="B57" s="296" t="s">
        <v>556</v>
      </c>
      <c r="C57" s="297">
        <v>32</v>
      </c>
      <c r="D57" s="289">
        <v>0</v>
      </c>
      <c r="E57" s="289">
        <f t="shared" si="9"/>
        <v>32</v>
      </c>
      <c r="F57" s="289">
        <f t="shared" si="4"/>
        <v>32</v>
      </c>
      <c r="G57" s="293">
        <v>0</v>
      </c>
      <c r="H57" s="293">
        <v>0</v>
      </c>
      <c r="I57" s="293">
        <v>0</v>
      </c>
      <c r="J57" s="293">
        <v>0</v>
      </c>
      <c r="K57" s="293">
        <v>0</v>
      </c>
      <c r="L57" s="293">
        <v>0</v>
      </c>
      <c r="M57" s="293">
        <v>0</v>
      </c>
      <c r="N57" s="293">
        <v>0</v>
      </c>
      <c r="O57" s="293">
        <v>0</v>
      </c>
      <c r="P57" s="293">
        <v>32</v>
      </c>
      <c r="Q57" s="293">
        <v>0</v>
      </c>
      <c r="R57" s="312">
        <f>R50</f>
        <v>15</v>
      </c>
      <c r="S57" s="293">
        <f t="shared" si="5"/>
        <v>15</v>
      </c>
      <c r="T57" s="289">
        <f t="shared" si="2"/>
        <v>32</v>
      </c>
      <c r="U57" s="290">
        <f t="shared" si="3"/>
        <v>15</v>
      </c>
    </row>
    <row r="58" spans="1:21" ht="36.75" customHeight="1" x14ac:dyDescent="0.3">
      <c r="A58" s="287" t="s">
        <v>56</v>
      </c>
      <c r="B58" s="298" t="s">
        <v>224</v>
      </c>
      <c r="C58" s="297">
        <v>0</v>
      </c>
      <c r="D58" s="289">
        <v>0</v>
      </c>
      <c r="E58" s="289">
        <f t="shared" si="9"/>
        <v>0</v>
      </c>
      <c r="F58" s="289">
        <f t="shared" si="4"/>
        <v>0</v>
      </c>
      <c r="G58" s="289">
        <v>0</v>
      </c>
      <c r="H58" s="289">
        <v>0</v>
      </c>
      <c r="I58" s="289">
        <v>0</v>
      </c>
      <c r="J58" s="289">
        <v>0</v>
      </c>
      <c r="K58" s="289">
        <v>0</v>
      </c>
      <c r="L58" s="289">
        <v>0</v>
      </c>
      <c r="M58" s="289">
        <v>0</v>
      </c>
      <c r="N58" s="295">
        <v>0</v>
      </c>
      <c r="O58" s="289">
        <v>0</v>
      </c>
      <c r="P58" s="289">
        <v>0</v>
      </c>
      <c r="Q58" s="289">
        <v>0</v>
      </c>
      <c r="R58" s="289">
        <v>0</v>
      </c>
      <c r="S58" s="289">
        <v>0</v>
      </c>
      <c r="T58" s="289">
        <f t="shared" si="2"/>
        <v>0</v>
      </c>
      <c r="U58" s="290">
        <f t="shared" si="3"/>
        <v>0</v>
      </c>
    </row>
    <row r="59" spans="1:21" x14ac:dyDescent="0.3">
      <c r="A59" s="287" t="s">
        <v>54</v>
      </c>
      <c r="B59" s="288" t="s">
        <v>126</v>
      </c>
      <c r="C59" s="289">
        <v>0</v>
      </c>
      <c r="D59" s="289">
        <v>0</v>
      </c>
      <c r="E59" s="289">
        <f t="shared" si="9"/>
        <v>0</v>
      </c>
      <c r="F59" s="289">
        <f t="shared" si="4"/>
        <v>0</v>
      </c>
      <c r="G59" s="289">
        <v>0</v>
      </c>
      <c r="H59" s="289">
        <v>0</v>
      </c>
      <c r="I59" s="289">
        <v>0</v>
      </c>
      <c r="J59" s="289">
        <v>0</v>
      </c>
      <c r="K59" s="289">
        <v>0</v>
      </c>
      <c r="L59" s="289">
        <v>0</v>
      </c>
      <c r="M59" s="289">
        <v>0</v>
      </c>
      <c r="N59" s="295">
        <v>0</v>
      </c>
      <c r="O59" s="289">
        <v>0</v>
      </c>
      <c r="P59" s="289">
        <v>0</v>
      </c>
      <c r="Q59" s="289">
        <v>0</v>
      </c>
      <c r="R59" s="289">
        <v>0</v>
      </c>
      <c r="S59" s="289">
        <v>0</v>
      </c>
      <c r="T59" s="289">
        <f t="shared" si="2"/>
        <v>0</v>
      </c>
      <c r="U59" s="290">
        <f t="shared" si="3"/>
        <v>0</v>
      </c>
    </row>
    <row r="60" spans="1:21" x14ac:dyDescent="0.3">
      <c r="A60" s="291" t="s">
        <v>218</v>
      </c>
      <c r="B60" s="65" t="s">
        <v>146</v>
      </c>
      <c r="C60" s="299">
        <v>0</v>
      </c>
      <c r="D60" s="289">
        <v>0</v>
      </c>
      <c r="E60" s="289">
        <f t="shared" si="9"/>
        <v>0</v>
      </c>
      <c r="F60" s="289">
        <f t="shared" si="4"/>
        <v>0</v>
      </c>
      <c r="G60" s="293">
        <v>0</v>
      </c>
      <c r="H60" s="293">
        <v>0</v>
      </c>
      <c r="I60" s="293">
        <v>0</v>
      </c>
      <c r="J60" s="293">
        <v>0</v>
      </c>
      <c r="K60" s="293">
        <v>0</v>
      </c>
      <c r="L60" s="293">
        <v>0</v>
      </c>
      <c r="M60" s="293">
        <v>0</v>
      </c>
      <c r="N60" s="293">
        <v>0</v>
      </c>
      <c r="O60" s="293">
        <v>0</v>
      </c>
      <c r="P60" s="293">
        <v>0</v>
      </c>
      <c r="Q60" s="293">
        <v>0</v>
      </c>
      <c r="R60" s="312">
        <v>0</v>
      </c>
      <c r="S60" s="293">
        <v>0</v>
      </c>
      <c r="T60" s="289">
        <f t="shared" si="2"/>
        <v>0</v>
      </c>
      <c r="U60" s="290">
        <f t="shared" si="3"/>
        <v>0</v>
      </c>
    </row>
    <row r="61" spans="1:21" x14ac:dyDescent="0.3">
      <c r="A61" s="291" t="s">
        <v>219</v>
      </c>
      <c r="B61" s="65" t="s">
        <v>144</v>
      </c>
      <c r="C61" s="299">
        <v>0</v>
      </c>
      <c r="D61" s="289">
        <v>0</v>
      </c>
      <c r="E61" s="289">
        <f t="shared" si="9"/>
        <v>0</v>
      </c>
      <c r="F61" s="289">
        <f t="shared" si="4"/>
        <v>0</v>
      </c>
      <c r="G61" s="293">
        <v>0</v>
      </c>
      <c r="H61" s="293">
        <v>0</v>
      </c>
      <c r="I61" s="293">
        <v>0</v>
      </c>
      <c r="J61" s="293">
        <v>0</v>
      </c>
      <c r="K61" s="293">
        <v>0</v>
      </c>
      <c r="L61" s="293">
        <v>0</v>
      </c>
      <c r="M61" s="293">
        <v>0</v>
      </c>
      <c r="N61" s="293">
        <v>0</v>
      </c>
      <c r="O61" s="293">
        <v>0</v>
      </c>
      <c r="P61" s="293">
        <v>0</v>
      </c>
      <c r="Q61" s="293">
        <v>0</v>
      </c>
      <c r="R61" s="312">
        <v>0</v>
      </c>
      <c r="S61" s="293">
        <v>0</v>
      </c>
      <c r="T61" s="289">
        <f t="shared" si="2"/>
        <v>0</v>
      </c>
      <c r="U61" s="290">
        <f t="shared" si="3"/>
        <v>0</v>
      </c>
    </row>
    <row r="62" spans="1:21" x14ac:dyDescent="0.3">
      <c r="A62" s="291" t="s">
        <v>220</v>
      </c>
      <c r="B62" s="65" t="s">
        <v>142</v>
      </c>
      <c r="C62" s="299">
        <v>0</v>
      </c>
      <c r="D62" s="289">
        <f t="shared" ref="D62" si="10">C62</f>
        <v>0</v>
      </c>
      <c r="E62" s="289">
        <f t="shared" si="9"/>
        <v>0</v>
      </c>
      <c r="F62" s="289">
        <f t="shared" si="4"/>
        <v>0</v>
      </c>
      <c r="G62" s="293">
        <v>0</v>
      </c>
      <c r="H62" s="293">
        <v>0</v>
      </c>
      <c r="I62" s="293">
        <v>0</v>
      </c>
      <c r="J62" s="293">
        <v>0</v>
      </c>
      <c r="K62" s="293">
        <v>0</v>
      </c>
      <c r="L62" s="293">
        <v>0</v>
      </c>
      <c r="M62" s="293">
        <v>0</v>
      </c>
      <c r="N62" s="293">
        <v>0</v>
      </c>
      <c r="O62" s="293">
        <v>0</v>
      </c>
      <c r="P62" s="293">
        <v>0</v>
      </c>
      <c r="Q62" s="293">
        <v>0</v>
      </c>
      <c r="R62" s="312">
        <v>0</v>
      </c>
      <c r="S62" s="293">
        <v>0</v>
      </c>
      <c r="T62" s="289">
        <f t="shared" si="2"/>
        <v>0</v>
      </c>
      <c r="U62" s="290">
        <f t="shared" si="3"/>
        <v>0</v>
      </c>
    </row>
    <row r="63" spans="1:21" x14ac:dyDescent="0.3">
      <c r="A63" s="291" t="s">
        <v>221</v>
      </c>
      <c r="B63" s="65" t="s">
        <v>223</v>
      </c>
      <c r="C63" s="299">
        <v>0</v>
      </c>
      <c r="D63" s="289">
        <f t="shared" ref="D63" si="11">C63</f>
        <v>0</v>
      </c>
      <c r="E63" s="289">
        <f t="shared" si="9"/>
        <v>0</v>
      </c>
      <c r="F63" s="289">
        <f t="shared" si="4"/>
        <v>0</v>
      </c>
      <c r="G63" s="293">
        <v>0</v>
      </c>
      <c r="H63" s="293">
        <v>0</v>
      </c>
      <c r="I63" s="293">
        <v>0</v>
      </c>
      <c r="J63" s="293">
        <v>0</v>
      </c>
      <c r="K63" s="293">
        <v>0</v>
      </c>
      <c r="L63" s="293">
        <v>0</v>
      </c>
      <c r="M63" s="293">
        <v>0</v>
      </c>
      <c r="N63" s="293">
        <v>0</v>
      </c>
      <c r="O63" s="293">
        <v>0</v>
      </c>
      <c r="P63" s="293">
        <v>0</v>
      </c>
      <c r="Q63" s="293">
        <v>0</v>
      </c>
      <c r="R63" s="312">
        <v>0</v>
      </c>
      <c r="S63" s="293">
        <v>0</v>
      </c>
      <c r="T63" s="289">
        <f t="shared" si="2"/>
        <v>0</v>
      </c>
      <c r="U63" s="290">
        <f t="shared" si="3"/>
        <v>0</v>
      </c>
    </row>
    <row r="64" spans="1:21" ht="18.600000000000001" x14ac:dyDescent="0.3">
      <c r="A64" s="291" t="s">
        <v>222</v>
      </c>
      <c r="B64" s="296" t="s">
        <v>556</v>
      </c>
      <c r="C64" s="297">
        <v>0</v>
      </c>
      <c r="D64" s="289">
        <f t="shared" ref="D64" si="12">C64</f>
        <v>0</v>
      </c>
      <c r="E64" s="289">
        <f t="shared" si="9"/>
        <v>0</v>
      </c>
      <c r="F64" s="289">
        <f t="shared" si="4"/>
        <v>0</v>
      </c>
      <c r="G64" s="293">
        <v>0</v>
      </c>
      <c r="H64" s="293">
        <v>0</v>
      </c>
      <c r="I64" s="293">
        <v>0</v>
      </c>
      <c r="J64" s="293">
        <v>0</v>
      </c>
      <c r="K64" s="293">
        <v>0</v>
      </c>
      <c r="L64" s="293">
        <v>0</v>
      </c>
      <c r="M64" s="293">
        <v>0</v>
      </c>
      <c r="N64" s="293">
        <v>0</v>
      </c>
      <c r="O64" s="293">
        <v>0</v>
      </c>
      <c r="P64" s="293">
        <v>0</v>
      </c>
      <c r="Q64" s="293">
        <v>0</v>
      </c>
      <c r="R64" s="312">
        <v>0</v>
      </c>
      <c r="S64" s="293">
        <v>0</v>
      </c>
      <c r="T64" s="289">
        <f t="shared" si="2"/>
        <v>0</v>
      </c>
      <c r="U64" s="290">
        <f t="shared" si="3"/>
        <v>0</v>
      </c>
    </row>
    <row r="65" spans="1:20" x14ac:dyDescent="0.3">
      <c r="A65" s="62"/>
      <c r="B65" s="63"/>
      <c r="C65" s="63"/>
      <c r="D65" s="63"/>
      <c r="E65" s="63"/>
      <c r="F65" s="63"/>
      <c r="G65" s="63"/>
      <c r="H65" s="63"/>
      <c r="I65" s="63"/>
      <c r="J65" s="63"/>
      <c r="K65" s="63"/>
      <c r="L65" s="63"/>
      <c r="M65" s="63"/>
      <c r="N65" s="63"/>
      <c r="O65" s="63"/>
      <c r="P65" s="63"/>
      <c r="Q65" s="63"/>
      <c r="R65" s="63"/>
      <c r="S65" s="63"/>
      <c r="T65" s="57"/>
    </row>
    <row r="66" spans="1:20" ht="54" customHeight="1" x14ac:dyDescent="0.3">
      <c r="A66" s="57"/>
      <c r="B66" s="427"/>
      <c r="C66" s="427"/>
      <c r="D66" s="427"/>
      <c r="E66" s="427"/>
      <c r="F66" s="427"/>
      <c r="G66" s="427"/>
      <c r="H66" s="427"/>
      <c r="I66" s="427"/>
      <c r="J66" s="274"/>
      <c r="K66" s="274"/>
      <c r="L66" s="274"/>
      <c r="M66" s="274"/>
      <c r="N66" s="274"/>
      <c r="O66" s="274"/>
      <c r="P66" s="274"/>
      <c r="Q66" s="274"/>
      <c r="R66" s="274"/>
      <c r="S66" s="274"/>
      <c r="T66" s="61"/>
    </row>
    <row r="67" spans="1:20" x14ac:dyDescent="0.3">
      <c r="A67" s="57"/>
      <c r="B67" s="57"/>
      <c r="C67" s="57"/>
      <c r="D67" s="57"/>
      <c r="E67" s="57"/>
      <c r="F67" s="57"/>
      <c r="T67" s="57"/>
    </row>
    <row r="68" spans="1:20" ht="50.25" customHeight="1" x14ac:dyDescent="0.3">
      <c r="A68" s="57"/>
      <c r="B68" s="428"/>
      <c r="C68" s="428"/>
      <c r="D68" s="428"/>
      <c r="E68" s="428"/>
      <c r="F68" s="428"/>
      <c r="G68" s="428"/>
      <c r="H68" s="428"/>
      <c r="I68" s="428"/>
      <c r="J68" s="275"/>
      <c r="K68" s="275"/>
      <c r="L68" s="275"/>
      <c r="M68" s="275"/>
      <c r="N68" s="275"/>
      <c r="O68" s="275"/>
      <c r="P68" s="275"/>
      <c r="Q68" s="275"/>
      <c r="R68" s="275"/>
      <c r="S68" s="275"/>
      <c r="T68" s="57"/>
    </row>
    <row r="69" spans="1:20" x14ac:dyDescent="0.3">
      <c r="A69" s="57"/>
      <c r="B69" s="57"/>
      <c r="C69" s="57"/>
      <c r="D69" s="57"/>
      <c r="E69" s="57"/>
      <c r="F69" s="57"/>
      <c r="T69" s="57"/>
    </row>
    <row r="70" spans="1:20" ht="36.75" customHeight="1" x14ac:dyDescent="0.3">
      <c r="A70" s="57"/>
      <c r="B70" s="427"/>
      <c r="C70" s="427"/>
      <c r="D70" s="427"/>
      <c r="E70" s="427"/>
      <c r="F70" s="427"/>
      <c r="G70" s="427"/>
      <c r="H70" s="427"/>
      <c r="I70" s="427"/>
      <c r="J70" s="274"/>
      <c r="K70" s="274"/>
      <c r="L70" s="274"/>
      <c r="M70" s="274"/>
      <c r="N70" s="274"/>
      <c r="O70" s="274"/>
      <c r="P70" s="274"/>
      <c r="Q70" s="274"/>
      <c r="R70" s="274"/>
      <c r="S70" s="274"/>
      <c r="T70" s="57"/>
    </row>
    <row r="71" spans="1:20" x14ac:dyDescent="0.3">
      <c r="A71" s="57"/>
      <c r="B71" s="60"/>
      <c r="C71" s="60"/>
      <c r="D71" s="60"/>
      <c r="E71" s="60"/>
      <c r="F71" s="60"/>
      <c r="T71" s="57"/>
    </row>
    <row r="72" spans="1:20" ht="51" customHeight="1" x14ac:dyDescent="0.3">
      <c r="A72" s="57"/>
      <c r="B72" s="427"/>
      <c r="C72" s="427"/>
      <c r="D72" s="427"/>
      <c r="E72" s="427"/>
      <c r="F72" s="427"/>
      <c r="G72" s="427"/>
      <c r="H72" s="427"/>
      <c r="I72" s="427"/>
      <c r="J72" s="274"/>
      <c r="K72" s="274"/>
      <c r="L72" s="274"/>
      <c r="M72" s="274"/>
      <c r="N72" s="274"/>
      <c r="O72" s="274"/>
      <c r="P72" s="274"/>
      <c r="Q72" s="274"/>
      <c r="R72" s="274"/>
      <c r="S72" s="274"/>
      <c r="T72" s="57"/>
    </row>
    <row r="73" spans="1:20" ht="32.25" customHeight="1" x14ac:dyDescent="0.3">
      <c r="A73" s="57"/>
      <c r="B73" s="428"/>
      <c r="C73" s="428"/>
      <c r="D73" s="428"/>
      <c r="E73" s="428"/>
      <c r="F73" s="428"/>
      <c r="G73" s="428"/>
      <c r="H73" s="428"/>
      <c r="I73" s="428"/>
      <c r="J73" s="275"/>
      <c r="K73" s="275"/>
      <c r="L73" s="275"/>
      <c r="M73" s="275"/>
      <c r="N73" s="275"/>
      <c r="O73" s="275"/>
      <c r="P73" s="275"/>
      <c r="Q73" s="275"/>
      <c r="R73" s="275"/>
      <c r="S73" s="275"/>
      <c r="T73" s="57"/>
    </row>
    <row r="74" spans="1:20" ht="51.75" customHeight="1" x14ac:dyDescent="0.3">
      <c r="A74" s="57"/>
      <c r="B74" s="427"/>
      <c r="C74" s="427"/>
      <c r="D74" s="427"/>
      <c r="E74" s="427"/>
      <c r="F74" s="427"/>
      <c r="G74" s="427"/>
      <c r="H74" s="427"/>
      <c r="I74" s="427"/>
      <c r="J74" s="274"/>
      <c r="K74" s="274"/>
      <c r="L74" s="274"/>
      <c r="M74" s="274"/>
      <c r="N74" s="274"/>
      <c r="O74" s="274"/>
      <c r="P74" s="274"/>
      <c r="Q74" s="274"/>
      <c r="R74" s="274"/>
      <c r="S74" s="274"/>
      <c r="T74" s="57"/>
    </row>
    <row r="75" spans="1:20" ht="21.75" customHeight="1" x14ac:dyDescent="0.3">
      <c r="A75" s="57"/>
      <c r="B75" s="429"/>
      <c r="C75" s="429"/>
      <c r="D75" s="429"/>
      <c r="E75" s="429"/>
      <c r="F75" s="429"/>
      <c r="G75" s="429"/>
      <c r="H75" s="429"/>
      <c r="I75" s="429"/>
      <c r="J75" s="272"/>
      <c r="K75" s="272"/>
      <c r="L75" s="272"/>
      <c r="M75" s="272"/>
      <c r="N75" s="272"/>
      <c r="O75" s="272"/>
      <c r="P75" s="272"/>
      <c r="Q75" s="272"/>
      <c r="R75" s="272"/>
      <c r="S75" s="272"/>
      <c r="T75" s="57"/>
    </row>
    <row r="76" spans="1:20" ht="23.25" customHeight="1" x14ac:dyDescent="0.3">
      <c r="A76" s="57"/>
      <c r="B76" s="58"/>
      <c r="C76" s="58"/>
      <c r="D76" s="58"/>
      <c r="E76" s="58"/>
      <c r="F76" s="58"/>
      <c r="T76" s="57"/>
    </row>
    <row r="77" spans="1:20" ht="18.75" customHeight="1" x14ac:dyDescent="0.3">
      <c r="A77" s="57"/>
      <c r="B77" s="426"/>
      <c r="C77" s="426"/>
      <c r="D77" s="426"/>
      <c r="E77" s="426"/>
      <c r="F77" s="426"/>
      <c r="G77" s="426"/>
      <c r="H77" s="426"/>
      <c r="I77" s="426"/>
      <c r="J77" s="273"/>
      <c r="K77" s="273"/>
      <c r="L77" s="273"/>
      <c r="M77" s="273"/>
      <c r="N77" s="273"/>
      <c r="O77" s="273"/>
      <c r="P77" s="273"/>
      <c r="Q77" s="273"/>
      <c r="R77" s="273"/>
      <c r="S77" s="273"/>
      <c r="T77" s="57"/>
    </row>
    <row r="78" spans="1:20" x14ac:dyDescent="0.3">
      <c r="A78" s="57"/>
      <c r="B78" s="57"/>
      <c r="C78" s="57"/>
      <c r="D78" s="57"/>
      <c r="E78" s="57"/>
      <c r="F78" s="57"/>
      <c r="T78" s="57"/>
    </row>
    <row r="79" spans="1:20" x14ac:dyDescent="0.3">
      <c r="A79" s="57"/>
      <c r="B79" s="57"/>
      <c r="C79" s="57"/>
      <c r="D79" s="57"/>
      <c r="E79" s="57"/>
      <c r="F79" s="57"/>
      <c r="T79" s="57"/>
    </row>
    <row r="80" spans="1:20" x14ac:dyDescent="0.3">
      <c r="G80" s="56"/>
      <c r="H80" s="56"/>
      <c r="I80" s="56"/>
      <c r="J80" s="56"/>
      <c r="K80" s="56"/>
      <c r="L80" s="56"/>
      <c r="M80" s="56"/>
      <c r="N80" s="56"/>
      <c r="O80" s="56"/>
      <c r="P80" s="56"/>
      <c r="Q80" s="56"/>
      <c r="R80" s="56"/>
      <c r="S80" s="56"/>
    </row>
    <row r="81" spans="7:19" x14ac:dyDescent="0.3">
      <c r="G81" s="56"/>
      <c r="H81" s="56"/>
      <c r="I81" s="56"/>
      <c r="J81" s="56"/>
      <c r="K81" s="56"/>
      <c r="L81" s="56"/>
      <c r="M81" s="56"/>
      <c r="N81" s="56"/>
      <c r="O81" s="56"/>
      <c r="P81" s="56"/>
      <c r="Q81" s="56"/>
      <c r="R81" s="56"/>
      <c r="S81" s="56"/>
    </row>
    <row r="82" spans="7:19" x14ac:dyDescent="0.3">
      <c r="G82" s="56"/>
      <c r="H82" s="56"/>
      <c r="I82" s="56"/>
      <c r="J82" s="56"/>
      <c r="K82" s="56"/>
      <c r="L82" s="56"/>
      <c r="M82" s="56"/>
      <c r="N82" s="56"/>
      <c r="O82" s="56"/>
      <c r="P82" s="56"/>
      <c r="Q82" s="56"/>
      <c r="R82" s="56"/>
      <c r="S82" s="56"/>
    </row>
    <row r="83" spans="7:19" x14ac:dyDescent="0.3">
      <c r="G83" s="56"/>
      <c r="H83" s="56"/>
      <c r="I83" s="56"/>
      <c r="J83" s="56"/>
      <c r="K83" s="56"/>
      <c r="L83" s="56"/>
      <c r="M83" s="56"/>
      <c r="N83" s="56"/>
      <c r="O83" s="56"/>
      <c r="P83" s="56"/>
      <c r="Q83" s="56"/>
      <c r="R83" s="56"/>
      <c r="S83" s="56"/>
    </row>
    <row r="84" spans="7:19" x14ac:dyDescent="0.3">
      <c r="G84" s="56"/>
      <c r="H84" s="56"/>
      <c r="I84" s="56"/>
      <c r="J84" s="56"/>
      <c r="K84" s="56"/>
      <c r="L84" s="56"/>
      <c r="M84" s="56"/>
      <c r="N84" s="56"/>
      <c r="O84" s="56"/>
      <c r="P84" s="56"/>
      <c r="Q84" s="56"/>
      <c r="R84" s="56"/>
      <c r="S84" s="56"/>
    </row>
    <row r="85" spans="7:19" x14ac:dyDescent="0.3">
      <c r="G85" s="56"/>
      <c r="H85" s="56"/>
      <c r="I85" s="56"/>
      <c r="J85" s="56"/>
      <c r="K85" s="56"/>
      <c r="L85" s="56"/>
      <c r="M85" s="56"/>
      <c r="N85" s="56"/>
      <c r="O85" s="56"/>
      <c r="P85" s="56"/>
      <c r="Q85" s="56"/>
      <c r="R85" s="56"/>
      <c r="S85" s="56"/>
    </row>
    <row r="86" spans="7:19" x14ac:dyDescent="0.3">
      <c r="G86" s="56"/>
      <c r="H86" s="56"/>
      <c r="I86" s="56"/>
      <c r="J86" s="56"/>
      <c r="K86" s="56"/>
      <c r="L86" s="56"/>
      <c r="M86" s="56"/>
      <c r="N86" s="56"/>
      <c r="O86" s="56"/>
      <c r="P86" s="56"/>
      <c r="Q86" s="56"/>
      <c r="R86" s="56"/>
      <c r="S86" s="56"/>
    </row>
    <row r="87" spans="7:19" x14ac:dyDescent="0.3">
      <c r="G87" s="56"/>
      <c r="H87" s="56"/>
      <c r="I87" s="56"/>
      <c r="J87" s="56"/>
      <c r="K87" s="56"/>
      <c r="L87" s="56"/>
      <c r="M87" s="56"/>
      <c r="N87" s="56"/>
      <c r="O87" s="56"/>
      <c r="P87" s="56"/>
      <c r="Q87" s="56"/>
      <c r="R87" s="56"/>
      <c r="S87" s="56"/>
    </row>
    <row r="88" spans="7:19" x14ac:dyDescent="0.3">
      <c r="G88" s="56"/>
      <c r="H88" s="56"/>
      <c r="I88" s="56"/>
      <c r="J88" s="56"/>
      <c r="K88" s="56"/>
      <c r="L88" s="56"/>
      <c r="M88" s="56"/>
      <c r="N88" s="56"/>
      <c r="O88" s="56"/>
      <c r="P88" s="56"/>
      <c r="Q88" s="56"/>
      <c r="R88" s="56"/>
      <c r="S88" s="56"/>
    </row>
    <row r="89" spans="7:19" x14ac:dyDescent="0.3">
      <c r="G89" s="56"/>
      <c r="H89" s="56"/>
      <c r="I89" s="56"/>
      <c r="J89" s="56"/>
      <c r="K89" s="56"/>
      <c r="L89" s="56"/>
      <c r="M89" s="56"/>
      <c r="N89" s="56"/>
      <c r="O89" s="56"/>
      <c r="P89" s="56"/>
      <c r="Q89" s="56"/>
      <c r="R89" s="56"/>
      <c r="S89" s="56"/>
    </row>
    <row r="90" spans="7:19" x14ac:dyDescent="0.3">
      <c r="G90" s="56"/>
      <c r="H90" s="56"/>
      <c r="I90" s="56"/>
      <c r="J90" s="56"/>
      <c r="K90" s="56"/>
      <c r="L90" s="56"/>
      <c r="M90" s="56"/>
      <c r="N90" s="56"/>
      <c r="O90" s="56"/>
      <c r="P90" s="56"/>
      <c r="Q90" s="56"/>
      <c r="R90" s="56"/>
      <c r="S90" s="56"/>
    </row>
    <row r="91" spans="7:19" x14ac:dyDescent="0.3">
      <c r="G91" s="56"/>
      <c r="H91" s="56"/>
      <c r="I91" s="56"/>
      <c r="J91" s="56"/>
      <c r="K91" s="56"/>
      <c r="L91" s="56"/>
      <c r="M91" s="56"/>
      <c r="N91" s="56"/>
      <c r="O91" s="56"/>
      <c r="P91" s="56"/>
      <c r="Q91" s="56"/>
      <c r="R91" s="56"/>
      <c r="S91" s="56"/>
    </row>
    <row r="92" spans="7:19" x14ac:dyDescent="0.3">
      <c r="G92" s="56"/>
      <c r="H92" s="56"/>
      <c r="I92" s="56"/>
      <c r="J92" s="56"/>
      <c r="K92" s="56"/>
      <c r="L92" s="56"/>
      <c r="M92" s="56"/>
      <c r="N92" s="56"/>
      <c r="O92" s="56"/>
      <c r="P92" s="56"/>
      <c r="Q92" s="56"/>
      <c r="R92" s="56"/>
      <c r="S92" s="56"/>
    </row>
  </sheetData>
  <mergeCells count="33">
    <mergeCell ref="C20:D21"/>
    <mergeCell ref="A20:A22"/>
    <mergeCell ref="E20:F21"/>
    <mergeCell ref="L20:O20"/>
    <mergeCell ref="B77:I77"/>
    <mergeCell ref="B66:I66"/>
    <mergeCell ref="B68:I68"/>
    <mergeCell ref="B70:I70"/>
    <mergeCell ref="B72:I72"/>
    <mergeCell ref="B73:I73"/>
    <mergeCell ref="B74:I74"/>
    <mergeCell ref="B75:I75"/>
    <mergeCell ref="A4:U4"/>
    <mergeCell ref="A6:U6"/>
    <mergeCell ref="A8:U8"/>
    <mergeCell ref="A9:U9"/>
    <mergeCell ref="A11:U11"/>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s>
  <conditionalFormatting sqref="G25:Q29 G31:Q64 C25:F64 C30:Q30 S31:T64 S25:S29 T30">
    <cfRule type="cellIs" dxfId="8" priority="9" operator="notEqual">
      <formula>0</formula>
    </cfRule>
  </conditionalFormatting>
  <conditionalFormatting sqref="U25:U64">
    <cfRule type="cellIs" dxfId="7" priority="8" operator="notEqual">
      <formula>0</formula>
    </cfRule>
  </conditionalFormatting>
  <conditionalFormatting sqref="E26:F64">
    <cfRule type="cellIs" dxfId="6" priority="7" operator="notEqual">
      <formula>0</formula>
    </cfRule>
  </conditionalFormatting>
  <conditionalFormatting sqref="T25:T29">
    <cfRule type="cellIs" dxfId="5" priority="6" operator="notEqual">
      <formula>0</formula>
    </cfRule>
  </conditionalFormatting>
  <conditionalFormatting sqref="C24:Q24 S24:T24">
    <cfRule type="cellIs" dxfId="4" priority="5" operator="notEqual">
      <formula>0</formula>
    </cfRule>
  </conditionalFormatting>
  <conditionalFormatting sqref="U24">
    <cfRule type="cellIs" dxfId="3" priority="4" operator="notEqual">
      <formula>0</formula>
    </cfRule>
  </conditionalFormatting>
  <conditionalFormatting sqref="E24:F24">
    <cfRule type="cellIs" dxfId="2" priority="3" operator="notEqual">
      <formula>0</formula>
    </cfRule>
  </conditionalFormatting>
  <conditionalFormatting sqref="R25:R64 S30">
    <cfRule type="cellIs" dxfId="1" priority="2" operator="notEqual">
      <formula>0</formula>
    </cfRule>
  </conditionalFormatting>
  <conditionalFormatting sqref="R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T19" zoomScale="85" zoomScaleSheetLayoutView="85" workbookViewId="0">
      <selection activeCell="AD31" sqref="AD31"/>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28.6640625" style="18" customWidth="1"/>
    <col min="15"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21.44140625" style="18" customWidth="1"/>
    <col min="24" max="24" width="10.6640625" style="18" customWidth="1"/>
    <col min="25" max="25" width="18.6640625" style="18" customWidth="1"/>
    <col min="26" max="26" width="7.6640625" style="18" customWidth="1"/>
    <col min="27"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AV1" s="36" t="s">
        <v>66</v>
      </c>
    </row>
    <row r="2" spans="1:48" ht="18" x14ac:dyDescent="0.35">
      <c r="AV2" s="14" t="s">
        <v>8</v>
      </c>
    </row>
    <row r="3" spans="1:48" ht="18" x14ac:dyDescent="0.35">
      <c r="AV3" s="14" t="s">
        <v>65</v>
      </c>
    </row>
    <row r="4" spans="1:48" ht="18" x14ac:dyDescent="0.35">
      <c r="AV4" s="14"/>
    </row>
    <row r="5" spans="1:48" ht="18.75" customHeigh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 x14ac:dyDescent="0.35">
      <c r="AV6" s="14"/>
    </row>
    <row r="7" spans="1:48" ht="17.399999999999999" x14ac:dyDescent="0.25">
      <c r="A7" s="345" t="s">
        <v>7</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7.399999999999999"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x14ac:dyDescent="0.25">
      <c r="A9" s="346" t="str">
        <f>'1. паспорт местоположение'!A9:C9</f>
        <v>Акционерное общество "Россети Янтарь"</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6" x14ac:dyDescent="0.25">
      <c r="A10" s="350" t="s">
        <v>6</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7.399999999999999"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x14ac:dyDescent="0.25">
      <c r="A12" s="346" t="str">
        <f>'1. паспорт местоположение'!A12:C12</f>
        <v>L_99-прис-23</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6" x14ac:dyDescent="0.25">
      <c r="A13" s="350" t="s">
        <v>5</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ht="43.5" customHeight="1" x14ac:dyDescent="0.25">
      <c r="A15"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6" x14ac:dyDescent="0.25">
      <c r="A16" s="350" t="s">
        <v>4</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3" customFormat="1"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s="23" customFormat="1" x14ac:dyDescent="0.25">
      <c r="A21" s="444" t="s">
        <v>507</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3" customFormat="1" ht="58.5" customHeight="1" x14ac:dyDescent="0.25">
      <c r="A22" s="435" t="s">
        <v>50</v>
      </c>
      <c r="B22" s="446" t="s">
        <v>22</v>
      </c>
      <c r="C22" s="435" t="s">
        <v>49</v>
      </c>
      <c r="D22" s="435" t="s">
        <v>48</v>
      </c>
      <c r="E22" s="449" t="s">
        <v>518</v>
      </c>
      <c r="F22" s="450"/>
      <c r="G22" s="450"/>
      <c r="H22" s="450"/>
      <c r="I22" s="450"/>
      <c r="J22" s="450"/>
      <c r="K22" s="450"/>
      <c r="L22" s="451"/>
      <c r="M22" s="435" t="s">
        <v>47</v>
      </c>
      <c r="N22" s="435" t="s">
        <v>46</v>
      </c>
      <c r="O22" s="435" t="s">
        <v>45</v>
      </c>
      <c r="P22" s="430" t="s">
        <v>253</v>
      </c>
      <c r="Q22" s="430" t="s">
        <v>44</v>
      </c>
      <c r="R22" s="430" t="s">
        <v>43</v>
      </c>
      <c r="S22" s="430" t="s">
        <v>42</v>
      </c>
      <c r="T22" s="430"/>
      <c r="U22" s="452" t="s">
        <v>41</v>
      </c>
      <c r="V22" s="452" t="s">
        <v>40</v>
      </c>
      <c r="W22" s="430" t="s">
        <v>39</v>
      </c>
      <c r="X22" s="430" t="s">
        <v>38</v>
      </c>
      <c r="Y22" s="430" t="s">
        <v>37</v>
      </c>
      <c r="Z22" s="437"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38" t="s">
        <v>23</v>
      </c>
    </row>
    <row r="23" spans="1:48" s="23" customFormat="1" ht="64.5" customHeight="1" x14ac:dyDescent="0.25">
      <c r="A23" s="445"/>
      <c r="B23" s="447"/>
      <c r="C23" s="445"/>
      <c r="D23" s="445"/>
      <c r="E23" s="440" t="s">
        <v>21</v>
      </c>
      <c r="F23" s="431" t="s">
        <v>125</v>
      </c>
      <c r="G23" s="431" t="s">
        <v>124</v>
      </c>
      <c r="H23" s="431" t="s">
        <v>123</v>
      </c>
      <c r="I23" s="433" t="s">
        <v>428</v>
      </c>
      <c r="J23" s="433" t="s">
        <v>429</v>
      </c>
      <c r="K23" s="433" t="s">
        <v>430</v>
      </c>
      <c r="L23" s="431" t="s">
        <v>549</v>
      </c>
      <c r="M23" s="445"/>
      <c r="N23" s="445"/>
      <c r="O23" s="445"/>
      <c r="P23" s="430"/>
      <c r="Q23" s="430"/>
      <c r="R23" s="430"/>
      <c r="S23" s="442" t="s">
        <v>2</v>
      </c>
      <c r="T23" s="442" t="s">
        <v>9</v>
      </c>
      <c r="U23" s="452"/>
      <c r="V23" s="452"/>
      <c r="W23" s="430"/>
      <c r="X23" s="430"/>
      <c r="Y23" s="430"/>
      <c r="Z23" s="430"/>
      <c r="AA23" s="430"/>
      <c r="AB23" s="430"/>
      <c r="AC23" s="430"/>
      <c r="AD23" s="430"/>
      <c r="AE23" s="430"/>
      <c r="AF23" s="430" t="s">
        <v>20</v>
      </c>
      <c r="AG23" s="430"/>
      <c r="AH23" s="430" t="s">
        <v>19</v>
      </c>
      <c r="AI23" s="430"/>
      <c r="AJ23" s="435" t="s">
        <v>18</v>
      </c>
      <c r="AK23" s="435" t="s">
        <v>17</v>
      </c>
      <c r="AL23" s="435" t="s">
        <v>16</v>
      </c>
      <c r="AM23" s="435" t="s">
        <v>15</v>
      </c>
      <c r="AN23" s="435" t="s">
        <v>14</v>
      </c>
      <c r="AO23" s="435" t="s">
        <v>13</v>
      </c>
      <c r="AP23" s="435" t="s">
        <v>12</v>
      </c>
      <c r="AQ23" s="453" t="s">
        <v>9</v>
      </c>
      <c r="AR23" s="430"/>
      <c r="AS23" s="430"/>
      <c r="AT23" s="430"/>
      <c r="AU23" s="430"/>
      <c r="AV23" s="439"/>
    </row>
    <row r="24" spans="1:48" s="23" customFormat="1" ht="96.75" customHeight="1" x14ac:dyDescent="0.25">
      <c r="A24" s="436"/>
      <c r="B24" s="448"/>
      <c r="C24" s="436"/>
      <c r="D24" s="436"/>
      <c r="E24" s="441"/>
      <c r="F24" s="432"/>
      <c r="G24" s="432"/>
      <c r="H24" s="432"/>
      <c r="I24" s="434"/>
      <c r="J24" s="434"/>
      <c r="K24" s="434"/>
      <c r="L24" s="432"/>
      <c r="M24" s="436"/>
      <c r="N24" s="436"/>
      <c r="O24" s="436"/>
      <c r="P24" s="430"/>
      <c r="Q24" s="430"/>
      <c r="R24" s="430"/>
      <c r="S24" s="443"/>
      <c r="T24" s="443"/>
      <c r="U24" s="452"/>
      <c r="V24" s="452"/>
      <c r="W24" s="430"/>
      <c r="X24" s="430"/>
      <c r="Y24" s="430"/>
      <c r="Z24" s="430"/>
      <c r="AA24" s="430"/>
      <c r="AB24" s="430"/>
      <c r="AC24" s="430"/>
      <c r="AD24" s="430"/>
      <c r="AE24" s="430"/>
      <c r="AF24" s="136" t="s">
        <v>11</v>
      </c>
      <c r="AG24" s="136" t="s">
        <v>10</v>
      </c>
      <c r="AH24" s="137" t="s">
        <v>2</v>
      </c>
      <c r="AI24" s="137" t="s">
        <v>9</v>
      </c>
      <c r="AJ24" s="436"/>
      <c r="AK24" s="436"/>
      <c r="AL24" s="436"/>
      <c r="AM24" s="436"/>
      <c r="AN24" s="436"/>
      <c r="AO24" s="436"/>
      <c r="AP24" s="436"/>
      <c r="AQ24" s="454"/>
      <c r="AR24" s="430"/>
      <c r="AS24" s="430"/>
      <c r="AT24" s="430"/>
      <c r="AU24" s="430"/>
      <c r="AV24" s="439"/>
    </row>
    <row r="25" spans="1:48" s="19" customFormat="1" ht="10.199999999999999"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30.6" x14ac:dyDescent="0.2">
      <c r="A26" s="232">
        <v>1</v>
      </c>
      <c r="B26" s="233" t="s">
        <v>571</v>
      </c>
      <c r="C26" s="20"/>
      <c r="D26" s="235">
        <f>'6.1. Паспорт сетевой график'!H53</f>
        <v>45290</v>
      </c>
      <c r="E26" s="21"/>
      <c r="F26" s="21"/>
      <c r="G26" s="21"/>
      <c r="H26" s="21"/>
      <c r="I26" s="21"/>
      <c r="J26" s="21"/>
      <c r="K26" s="21"/>
      <c r="L26" s="21">
        <v>14</v>
      </c>
      <c r="M26" s="324" t="s">
        <v>577</v>
      </c>
      <c r="N26" s="324" t="s">
        <v>578</v>
      </c>
      <c r="O26" s="324" t="s">
        <v>571</v>
      </c>
      <c r="P26" s="325">
        <v>8624.1350000000002</v>
      </c>
      <c r="Q26" s="324" t="s">
        <v>579</v>
      </c>
      <c r="R26" s="325">
        <v>8624.1350000000002</v>
      </c>
      <c r="S26" s="324" t="s">
        <v>580</v>
      </c>
      <c r="T26" s="324" t="s">
        <v>580</v>
      </c>
      <c r="U26" s="326">
        <v>1</v>
      </c>
      <c r="V26" s="326">
        <v>1</v>
      </c>
      <c r="W26" s="324" t="s">
        <v>581</v>
      </c>
      <c r="X26" s="325">
        <v>8624.1350000000002</v>
      </c>
      <c r="Y26" s="324"/>
      <c r="Z26" s="327"/>
      <c r="AA26" s="325"/>
      <c r="AB26" s="325">
        <v>8624.1350000000002</v>
      </c>
      <c r="AC26" s="324" t="s">
        <v>581</v>
      </c>
      <c r="AD26" s="325">
        <f>'8. Общие сведения'!B50*1000</f>
        <v>10348.962</v>
      </c>
      <c r="AE26" s="325">
        <f>AD26</f>
        <v>10348.962</v>
      </c>
      <c r="AF26" s="326" t="s">
        <v>582</v>
      </c>
      <c r="AG26" s="324" t="s">
        <v>582</v>
      </c>
      <c r="AH26" s="327">
        <v>44957</v>
      </c>
      <c r="AI26" s="327">
        <v>44957</v>
      </c>
      <c r="AJ26" s="327"/>
      <c r="AK26" s="327">
        <v>44957</v>
      </c>
      <c r="AL26" s="327"/>
      <c r="AM26" s="327"/>
      <c r="AN26" s="327"/>
      <c r="AO26" s="327" t="s">
        <v>583</v>
      </c>
      <c r="AP26" s="327">
        <v>44957</v>
      </c>
      <c r="AQ26" s="327">
        <v>44957</v>
      </c>
      <c r="AR26" s="327">
        <v>44957</v>
      </c>
      <c r="AS26" s="327">
        <v>44957</v>
      </c>
      <c r="AT26" s="327">
        <v>45108</v>
      </c>
      <c r="AU26" s="327"/>
      <c r="AV26" s="327"/>
    </row>
    <row r="27" spans="1:48" s="19" customFormat="1" ht="20.399999999999999" x14ac:dyDescent="0.2">
      <c r="A27" s="328">
        <v>2</v>
      </c>
      <c r="B27" s="329" t="s">
        <v>571</v>
      </c>
      <c r="C27" s="330"/>
      <c r="D27" s="331">
        <f>D26</f>
        <v>45290</v>
      </c>
      <c r="E27" s="332"/>
      <c r="F27" s="332"/>
      <c r="G27" s="332"/>
      <c r="H27" s="332"/>
      <c r="I27" s="332"/>
      <c r="J27" s="332"/>
      <c r="K27" s="332"/>
      <c r="L27" s="332">
        <v>1</v>
      </c>
      <c r="M27" s="324" t="s">
        <v>577</v>
      </c>
      <c r="N27" s="324" t="s">
        <v>585</v>
      </c>
      <c r="O27" s="324" t="s">
        <v>571</v>
      </c>
      <c r="P27" s="325">
        <f>347.2</f>
        <v>347.2</v>
      </c>
      <c r="Q27" s="324" t="s">
        <v>586</v>
      </c>
      <c r="R27" s="325">
        <f>P27</f>
        <v>347.2</v>
      </c>
      <c r="S27" s="324" t="s">
        <v>587</v>
      </c>
      <c r="T27" s="324" t="s">
        <v>586</v>
      </c>
      <c r="U27" s="326">
        <v>3</v>
      </c>
      <c r="V27" s="326">
        <v>3</v>
      </c>
      <c r="W27" s="324" t="s">
        <v>588</v>
      </c>
      <c r="X27" s="325">
        <v>321.60000000000002</v>
      </c>
      <c r="Y27" s="324"/>
      <c r="Z27" s="327"/>
      <c r="AA27" s="325"/>
      <c r="AB27" s="325">
        <f>X27</f>
        <v>321.60000000000002</v>
      </c>
      <c r="AC27" s="324" t="s">
        <v>588</v>
      </c>
      <c r="AD27" s="325">
        <f>'8. Общие сведения'!B54*1000</f>
        <v>312.59999999999997</v>
      </c>
      <c r="AE27" s="325">
        <f>AD27</f>
        <v>312.59999999999997</v>
      </c>
      <c r="AF27" s="326"/>
      <c r="AG27" s="324"/>
      <c r="AH27" s="327"/>
      <c r="AI27" s="327"/>
      <c r="AJ27" s="327"/>
      <c r="AK27" s="327">
        <v>45063</v>
      </c>
      <c r="AL27" s="327"/>
      <c r="AM27" s="327"/>
      <c r="AN27" s="327"/>
      <c r="AO27" s="327"/>
      <c r="AP27" s="327">
        <v>45083</v>
      </c>
      <c r="AQ27" s="327">
        <v>45083</v>
      </c>
      <c r="AR27" s="327">
        <v>45083</v>
      </c>
      <c r="AS27" s="327">
        <v>45083</v>
      </c>
      <c r="AT27" s="327">
        <v>45103</v>
      </c>
      <c r="AU27" s="327"/>
      <c r="AV27" s="327" t="s">
        <v>589</v>
      </c>
    </row>
    <row r="28" spans="1:48" s="19" customFormat="1" ht="13.2" x14ac:dyDescent="0.2">
      <c r="A28" s="328"/>
      <c r="B28" s="329"/>
      <c r="C28" s="330"/>
      <c r="D28" s="331"/>
      <c r="E28" s="332"/>
      <c r="F28" s="332"/>
      <c r="G28" s="332"/>
      <c r="H28" s="332"/>
      <c r="I28" s="332"/>
      <c r="J28" s="332"/>
      <c r="K28" s="332"/>
      <c r="L28" s="332"/>
      <c r="M28" s="324"/>
      <c r="N28" s="324"/>
      <c r="O28" s="324"/>
      <c r="P28" s="325"/>
      <c r="Q28" s="324"/>
      <c r="R28" s="325"/>
      <c r="S28" s="324"/>
      <c r="T28" s="324"/>
      <c r="U28" s="326"/>
      <c r="V28" s="326"/>
      <c r="W28" s="324" t="s">
        <v>590</v>
      </c>
      <c r="X28" s="325">
        <v>339.29964000000001</v>
      </c>
      <c r="Y28" s="324"/>
      <c r="Z28" s="327"/>
      <c r="AA28" s="325"/>
      <c r="AB28" s="325"/>
      <c r="AC28" s="324"/>
      <c r="AD28" s="325"/>
      <c r="AE28" s="325"/>
      <c r="AF28" s="326"/>
      <c r="AG28" s="324"/>
      <c r="AH28" s="327"/>
      <c r="AI28" s="327"/>
      <c r="AJ28" s="327"/>
      <c r="AK28" s="327"/>
      <c r="AL28" s="327"/>
      <c r="AM28" s="327"/>
      <c r="AN28" s="327"/>
      <c r="AO28" s="327"/>
      <c r="AP28" s="327"/>
      <c r="AQ28" s="327"/>
      <c r="AR28" s="327"/>
      <c r="AS28" s="327"/>
      <c r="AT28" s="327"/>
      <c r="AU28" s="327"/>
      <c r="AV28" s="327"/>
    </row>
    <row r="29" spans="1:48" s="19" customFormat="1" ht="13.2" x14ac:dyDescent="0.2">
      <c r="A29" s="328"/>
      <c r="B29" s="329"/>
      <c r="C29" s="330"/>
      <c r="D29" s="331"/>
      <c r="E29" s="332"/>
      <c r="F29" s="332"/>
      <c r="G29" s="332"/>
      <c r="H29" s="332"/>
      <c r="I29" s="332"/>
      <c r="J29" s="332"/>
      <c r="K29" s="332"/>
      <c r="L29" s="332"/>
      <c r="M29" s="324"/>
      <c r="N29" s="324"/>
      <c r="O29" s="324"/>
      <c r="P29" s="325"/>
      <c r="Q29" s="324"/>
      <c r="R29" s="325"/>
      <c r="S29" s="324"/>
      <c r="T29" s="324"/>
      <c r="U29" s="326"/>
      <c r="V29" s="326"/>
      <c r="W29" s="324" t="s">
        <v>591</v>
      </c>
      <c r="X29" s="325">
        <v>328.29599999999999</v>
      </c>
      <c r="Y29" s="324"/>
      <c r="Z29" s="327"/>
      <c r="AA29" s="325"/>
      <c r="AB29" s="325"/>
      <c r="AC29" s="324"/>
      <c r="AD29" s="325"/>
      <c r="AE29" s="325"/>
      <c r="AF29" s="326"/>
      <c r="AG29" s="324"/>
      <c r="AH29" s="327"/>
      <c r="AI29" s="327"/>
      <c r="AJ29" s="327"/>
      <c r="AK29" s="327"/>
      <c r="AL29" s="327"/>
      <c r="AM29" s="327"/>
      <c r="AN29" s="327"/>
      <c r="AO29" s="327"/>
      <c r="AP29" s="327"/>
      <c r="AQ29" s="327"/>
      <c r="AR29" s="327"/>
      <c r="AS29" s="327"/>
      <c r="AT29" s="327"/>
      <c r="AU29" s="327"/>
      <c r="AV29" s="327"/>
    </row>
    <row r="30" spans="1:48" s="19" customFormat="1" ht="30.6" x14ac:dyDescent="0.2">
      <c r="A30" s="328">
        <v>3</v>
      </c>
      <c r="B30" s="329" t="s">
        <v>571</v>
      </c>
      <c r="C30" s="330"/>
      <c r="D30" s="331">
        <f>D27</f>
        <v>45290</v>
      </c>
      <c r="E30" s="332"/>
      <c r="F30" s="332"/>
      <c r="G30" s="332"/>
      <c r="H30" s="332"/>
      <c r="I30" s="332"/>
      <c r="J30" s="332"/>
      <c r="K30" s="332"/>
      <c r="L30" s="332">
        <f>14+7</f>
        <v>21</v>
      </c>
      <c r="M30" s="324" t="s">
        <v>577</v>
      </c>
      <c r="N30" s="324" t="s">
        <v>593</v>
      </c>
      <c r="O30" s="324" t="s">
        <v>571</v>
      </c>
      <c r="P30" s="325">
        <v>1765.5119999999999</v>
      </c>
      <c r="Q30" s="324" t="s">
        <v>594</v>
      </c>
      <c r="R30" s="325">
        <f>P30</f>
        <v>1765.5119999999999</v>
      </c>
      <c r="S30" s="324" t="s">
        <v>587</v>
      </c>
      <c r="T30" s="324" t="s">
        <v>595</v>
      </c>
      <c r="U30" s="326">
        <v>1</v>
      </c>
      <c r="V30" s="326">
        <v>1</v>
      </c>
      <c r="W30" s="324" t="s">
        <v>596</v>
      </c>
      <c r="X30" s="325">
        <v>1687</v>
      </c>
      <c r="Y30" s="324"/>
      <c r="Z30" s="327"/>
      <c r="AA30" s="325"/>
      <c r="AB30" s="325">
        <f>X30</f>
        <v>1687</v>
      </c>
      <c r="AC30" s="324" t="s">
        <v>596</v>
      </c>
      <c r="AD30" s="325">
        <f>'8. Общие сведения'!B58*1000</f>
        <v>1687</v>
      </c>
      <c r="AE30" s="325">
        <f>AD30</f>
        <v>1687</v>
      </c>
      <c r="AF30" s="326">
        <v>32312416851</v>
      </c>
      <c r="AG30" s="324" t="s">
        <v>597</v>
      </c>
      <c r="AH30" s="327"/>
      <c r="AI30" s="327"/>
      <c r="AJ30" s="327">
        <v>45077</v>
      </c>
      <c r="AK30" s="327">
        <v>45082</v>
      </c>
      <c r="AL30" s="327"/>
      <c r="AM30" s="327"/>
      <c r="AN30" s="327"/>
      <c r="AO30" s="327"/>
      <c r="AP30" s="327">
        <v>45097</v>
      </c>
      <c r="AQ30" s="327">
        <v>45097</v>
      </c>
      <c r="AR30" s="327">
        <v>45097</v>
      </c>
      <c r="AS30" s="327">
        <v>45097</v>
      </c>
      <c r="AT30" s="327">
        <v>45291</v>
      </c>
      <c r="AU30" s="327"/>
      <c r="AV30" s="327"/>
    </row>
    <row r="31" spans="1:48" s="19" customFormat="1" ht="13.2" x14ac:dyDescent="0.2">
      <c r="A31" s="328"/>
      <c r="B31" s="329"/>
      <c r="C31" s="330"/>
      <c r="D31" s="331"/>
      <c r="E31" s="332"/>
      <c r="F31" s="332"/>
      <c r="G31" s="332"/>
      <c r="H31" s="332"/>
      <c r="I31" s="332"/>
      <c r="J31" s="332"/>
      <c r="K31" s="332"/>
      <c r="L31" s="332"/>
      <c r="M31" s="324"/>
      <c r="N31" s="324"/>
      <c r="O31" s="324"/>
      <c r="P31" s="325"/>
      <c r="Q31" s="324"/>
      <c r="R31" s="325"/>
      <c r="S31" s="324"/>
      <c r="T31" s="324"/>
      <c r="U31" s="326"/>
      <c r="V31" s="326"/>
      <c r="W31" s="324"/>
      <c r="X31" s="325"/>
      <c r="Y31" s="324"/>
      <c r="Z31" s="327"/>
      <c r="AA31" s="325"/>
      <c r="AB31" s="325"/>
      <c r="AC31" s="324"/>
      <c r="AD31" s="325"/>
      <c r="AE31" s="325"/>
      <c r="AF31" s="326"/>
      <c r="AG31" s="324"/>
      <c r="AH31" s="327"/>
      <c r="AI31" s="327"/>
      <c r="AJ31" s="327"/>
      <c r="AK31" s="327"/>
      <c r="AL31" s="327"/>
      <c r="AM31" s="327"/>
      <c r="AN31" s="327"/>
      <c r="AO31" s="327"/>
      <c r="AP31" s="327"/>
      <c r="AQ31" s="327"/>
      <c r="AR31" s="327"/>
      <c r="AS31" s="327"/>
      <c r="AT31" s="327"/>
      <c r="AU31" s="327"/>
      <c r="AV31" s="327"/>
    </row>
    <row r="32" spans="1:48" s="19" customFormat="1" ht="13.2" x14ac:dyDescent="0.2">
      <c r="A32" s="328"/>
      <c r="B32" s="329"/>
      <c r="C32" s="330"/>
      <c r="D32" s="331"/>
      <c r="E32" s="332"/>
      <c r="F32" s="332"/>
      <c r="G32" s="332"/>
      <c r="H32" s="332"/>
      <c r="I32" s="332"/>
      <c r="J32" s="332"/>
      <c r="K32" s="332"/>
      <c r="L32" s="332"/>
      <c r="M32" s="324"/>
      <c r="N32" s="324"/>
      <c r="O32" s="324"/>
      <c r="P32" s="325"/>
      <c r="Q32" s="324"/>
      <c r="R32" s="325"/>
      <c r="S32" s="324"/>
      <c r="T32" s="324"/>
      <c r="U32" s="326"/>
      <c r="V32" s="326"/>
      <c r="W32" s="324"/>
      <c r="X32" s="325"/>
      <c r="Y32" s="324"/>
      <c r="Z32" s="327"/>
      <c r="AA32" s="325"/>
      <c r="AB32" s="325"/>
      <c r="AC32" s="324"/>
      <c r="AD32" s="325"/>
      <c r="AE32" s="325"/>
      <c r="AF32" s="326"/>
      <c r="AG32" s="324"/>
      <c r="AH32" s="327"/>
      <c r="AI32" s="327"/>
      <c r="AJ32" s="327"/>
      <c r="AK32" s="327"/>
      <c r="AL32" s="327"/>
      <c r="AM32" s="327"/>
      <c r="AN32" s="327"/>
      <c r="AO32" s="327"/>
      <c r="AP32" s="327"/>
      <c r="AQ32" s="327"/>
      <c r="AR32" s="327"/>
      <c r="AS32" s="327"/>
      <c r="AT32" s="327"/>
      <c r="AU32" s="327"/>
      <c r="AV32" s="327"/>
    </row>
    <row r="33" spans="1:48" s="19" customFormat="1" ht="13.2" x14ac:dyDescent="0.2">
      <c r="A33" s="328"/>
      <c r="B33" s="329"/>
      <c r="C33" s="330"/>
      <c r="D33" s="331"/>
      <c r="E33" s="332"/>
      <c r="F33" s="332"/>
      <c r="G33" s="332"/>
      <c r="H33" s="332"/>
      <c r="I33" s="332"/>
      <c r="J33" s="332"/>
      <c r="K33" s="332"/>
      <c r="L33" s="332"/>
      <c r="M33" s="324"/>
      <c r="N33" s="324"/>
      <c r="O33" s="324"/>
      <c r="P33" s="325"/>
      <c r="Q33" s="324"/>
      <c r="R33" s="325"/>
      <c r="S33" s="324"/>
      <c r="T33" s="324"/>
      <c r="U33" s="326"/>
      <c r="V33" s="326"/>
      <c r="W33" s="324"/>
      <c r="X33" s="325"/>
      <c r="Y33" s="324"/>
      <c r="Z33" s="327"/>
      <c r="AA33" s="325"/>
      <c r="AB33" s="325"/>
      <c r="AC33" s="324"/>
      <c r="AD33" s="325"/>
      <c r="AE33" s="325"/>
      <c r="AF33" s="326"/>
      <c r="AG33" s="324"/>
      <c r="AH33" s="327"/>
      <c r="AI33" s="327"/>
      <c r="AJ33" s="327"/>
      <c r="AK33" s="327"/>
      <c r="AL33" s="327"/>
      <c r="AM33" s="327"/>
      <c r="AN33" s="327"/>
      <c r="AO33" s="327"/>
      <c r="AP33" s="327"/>
      <c r="AQ33" s="327"/>
      <c r="AR33" s="327"/>
      <c r="AS33" s="327"/>
      <c r="AT33" s="327"/>
      <c r="AU33" s="327"/>
      <c r="AV33" s="327"/>
    </row>
    <row r="34" spans="1:48" s="19" customFormat="1" ht="13.2" x14ac:dyDescent="0.2">
      <c r="A34" s="243"/>
      <c r="B34" s="244"/>
      <c r="C34" s="245"/>
      <c r="D34" s="246"/>
      <c r="E34" s="247"/>
      <c r="F34" s="247"/>
      <c r="G34" s="247"/>
      <c r="H34" s="247"/>
      <c r="I34" s="247"/>
      <c r="J34" s="247"/>
      <c r="K34" s="247"/>
      <c r="L34" s="247"/>
      <c r="M34" s="245"/>
      <c r="N34" s="245"/>
      <c r="O34" s="245"/>
      <c r="P34" s="248"/>
      <c r="Q34" s="245"/>
      <c r="R34" s="248"/>
      <c r="S34" s="245"/>
      <c r="T34" s="245"/>
      <c r="U34" s="247"/>
      <c r="V34" s="247"/>
      <c r="W34" s="242"/>
      <c r="X34" s="248"/>
      <c r="Y34" s="245"/>
      <c r="Z34" s="249"/>
      <c r="AA34" s="248"/>
      <c r="AB34" s="248"/>
      <c r="AC34" s="248"/>
      <c r="AD34" s="248"/>
      <c r="AE34" s="248"/>
      <c r="AF34" s="247"/>
      <c r="AG34" s="245"/>
      <c r="AH34" s="249"/>
      <c r="AI34" s="250"/>
      <c r="AJ34" s="250"/>
      <c r="AK34" s="250"/>
      <c r="AL34" s="250"/>
      <c r="AM34" s="250"/>
      <c r="AN34" s="250"/>
      <c r="AO34" s="250"/>
      <c r="AP34" s="250"/>
      <c r="AQ34" s="250"/>
      <c r="AR34" s="250"/>
      <c r="AS34" s="250"/>
      <c r="AT34" s="250"/>
      <c r="AU34" s="250"/>
      <c r="AV34" s="250"/>
    </row>
    <row r="35" spans="1:48" x14ac:dyDescent="0.25">
      <c r="AD35" s="333">
        <f>SUM(AD26:AD34)</f>
        <v>12348.562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3" zoomScale="90" zoomScaleNormal="90" zoomScaleSheetLayoutView="90" workbookViewId="0">
      <selection activeCell="B97" sqref="B97"/>
    </sheetView>
  </sheetViews>
  <sheetFormatPr defaultRowHeight="15.6" x14ac:dyDescent="0.3"/>
  <cols>
    <col min="1" max="1" width="66.109375" style="114" customWidth="1"/>
    <col min="2" max="2" width="85.33203125" style="114" customWidth="1"/>
    <col min="3" max="3" width="0" style="237" hidden="1" customWidth="1"/>
    <col min="4" max="256" width="9.109375" style="237"/>
    <col min="257" max="258" width="66.109375" style="237" customWidth="1"/>
    <col min="259" max="512" width="9.109375" style="237"/>
    <col min="513" max="514" width="66.109375" style="237" customWidth="1"/>
    <col min="515" max="768" width="9.109375" style="237"/>
    <col min="769" max="770" width="66.109375" style="237" customWidth="1"/>
    <col min="771" max="1024" width="9.109375" style="237"/>
    <col min="1025" max="1026" width="66.109375" style="237" customWidth="1"/>
    <col min="1027" max="1280" width="9.109375" style="237"/>
    <col min="1281" max="1282" width="66.109375" style="237" customWidth="1"/>
    <col min="1283" max="1536" width="9.109375" style="237"/>
    <col min="1537" max="1538" width="66.109375" style="237" customWidth="1"/>
    <col min="1539" max="1792" width="9.109375" style="237"/>
    <col min="1793" max="1794" width="66.109375" style="237" customWidth="1"/>
    <col min="1795" max="2048" width="9.109375" style="237"/>
    <col min="2049" max="2050" width="66.109375" style="237" customWidth="1"/>
    <col min="2051" max="2304" width="9.109375" style="237"/>
    <col min="2305" max="2306" width="66.109375" style="237" customWidth="1"/>
    <col min="2307" max="2560" width="9.109375" style="237"/>
    <col min="2561" max="2562" width="66.109375" style="237" customWidth="1"/>
    <col min="2563" max="2816" width="9.109375" style="237"/>
    <col min="2817" max="2818" width="66.109375" style="237" customWidth="1"/>
    <col min="2819" max="3072" width="9.109375" style="237"/>
    <col min="3073" max="3074" width="66.109375" style="237" customWidth="1"/>
    <col min="3075" max="3328" width="9.109375" style="237"/>
    <col min="3329" max="3330" width="66.109375" style="237" customWidth="1"/>
    <col min="3331" max="3584" width="9.109375" style="237"/>
    <col min="3585" max="3586" width="66.109375" style="237" customWidth="1"/>
    <col min="3587" max="3840" width="9.109375" style="237"/>
    <col min="3841" max="3842" width="66.109375" style="237" customWidth="1"/>
    <col min="3843" max="4096" width="9.109375" style="237"/>
    <col min="4097" max="4098" width="66.109375" style="237" customWidth="1"/>
    <col min="4099" max="4352" width="9.109375" style="237"/>
    <col min="4353" max="4354" width="66.109375" style="237" customWidth="1"/>
    <col min="4355" max="4608" width="9.109375" style="237"/>
    <col min="4609" max="4610" width="66.109375" style="237" customWidth="1"/>
    <col min="4611" max="4864" width="9.109375" style="237"/>
    <col min="4865" max="4866" width="66.109375" style="237" customWidth="1"/>
    <col min="4867" max="5120" width="9.109375" style="237"/>
    <col min="5121" max="5122" width="66.109375" style="237" customWidth="1"/>
    <col min="5123" max="5376" width="9.109375" style="237"/>
    <col min="5377" max="5378" width="66.109375" style="237" customWidth="1"/>
    <col min="5379" max="5632" width="9.109375" style="237"/>
    <col min="5633" max="5634" width="66.109375" style="237" customWidth="1"/>
    <col min="5635" max="5888" width="9.109375" style="237"/>
    <col min="5889" max="5890" width="66.109375" style="237" customWidth="1"/>
    <col min="5891" max="6144" width="9.109375" style="237"/>
    <col min="6145" max="6146" width="66.109375" style="237" customWidth="1"/>
    <col min="6147" max="6400" width="9.109375" style="237"/>
    <col min="6401" max="6402" width="66.109375" style="237" customWidth="1"/>
    <col min="6403" max="6656" width="9.109375" style="237"/>
    <col min="6657" max="6658" width="66.109375" style="237" customWidth="1"/>
    <col min="6659" max="6912" width="9.109375" style="237"/>
    <col min="6913" max="6914" width="66.109375" style="237" customWidth="1"/>
    <col min="6915" max="7168" width="9.109375" style="237"/>
    <col min="7169" max="7170" width="66.109375" style="237" customWidth="1"/>
    <col min="7171" max="7424" width="9.109375" style="237"/>
    <col min="7425" max="7426" width="66.109375" style="237" customWidth="1"/>
    <col min="7427" max="7680" width="9.109375" style="237"/>
    <col min="7681" max="7682" width="66.109375" style="237" customWidth="1"/>
    <col min="7683" max="7936" width="9.109375" style="237"/>
    <col min="7937" max="7938" width="66.109375" style="237" customWidth="1"/>
    <col min="7939" max="8192" width="9.109375" style="237"/>
    <col min="8193" max="8194" width="66.109375" style="237" customWidth="1"/>
    <col min="8195" max="8448" width="9.109375" style="237"/>
    <col min="8449" max="8450" width="66.109375" style="237" customWidth="1"/>
    <col min="8451" max="8704" width="9.109375" style="237"/>
    <col min="8705" max="8706" width="66.109375" style="237" customWidth="1"/>
    <col min="8707" max="8960" width="9.109375" style="237"/>
    <col min="8961" max="8962" width="66.109375" style="237" customWidth="1"/>
    <col min="8963" max="9216" width="9.109375" style="237"/>
    <col min="9217" max="9218" width="66.109375" style="237" customWidth="1"/>
    <col min="9219" max="9472" width="9.109375" style="237"/>
    <col min="9473" max="9474" width="66.109375" style="237" customWidth="1"/>
    <col min="9475" max="9728" width="9.109375" style="237"/>
    <col min="9729" max="9730" width="66.109375" style="237" customWidth="1"/>
    <col min="9731" max="9984" width="9.109375" style="237"/>
    <col min="9985" max="9986" width="66.109375" style="237" customWidth="1"/>
    <col min="9987" max="10240" width="9.109375" style="237"/>
    <col min="10241" max="10242" width="66.109375" style="237" customWidth="1"/>
    <col min="10243" max="10496" width="9.109375" style="237"/>
    <col min="10497" max="10498" width="66.109375" style="237" customWidth="1"/>
    <col min="10499" max="10752" width="9.109375" style="237"/>
    <col min="10753" max="10754" width="66.109375" style="237" customWidth="1"/>
    <col min="10755" max="11008" width="9.109375" style="237"/>
    <col min="11009" max="11010" width="66.109375" style="237" customWidth="1"/>
    <col min="11011" max="11264" width="9.109375" style="237"/>
    <col min="11265" max="11266" width="66.109375" style="237" customWidth="1"/>
    <col min="11267" max="11520" width="9.109375" style="237"/>
    <col min="11521" max="11522" width="66.109375" style="237" customWidth="1"/>
    <col min="11523" max="11776" width="9.109375" style="237"/>
    <col min="11777" max="11778" width="66.109375" style="237" customWidth="1"/>
    <col min="11779" max="12032" width="9.109375" style="237"/>
    <col min="12033" max="12034" width="66.109375" style="237" customWidth="1"/>
    <col min="12035" max="12288" width="9.109375" style="237"/>
    <col min="12289" max="12290" width="66.109375" style="237" customWidth="1"/>
    <col min="12291" max="12544" width="9.109375" style="237"/>
    <col min="12545" max="12546" width="66.109375" style="237" customWidth="1"/>
    <col min="12547" max="12800" width="9.109375" style="237"/>
    <col min="12801" max="12802" width="66.109375" style="237" customWidth="1"/>
    <col min="12803" max="13056" width="9.109375" style="237"/>
    <col min="13057" max="13058" width="66.109375" style="237" customWidth="1"/>
    <col min="13059" max="13312" width="9.109375" style="237"/>
    <col min="13313" max="13314" width="66.109375" style="237" customWidth="1"/>
    <col min="13315" max="13568" width="9.109375" style="237"/>
    <col min="13569" max="13570" width="66.109375" style="237" customWidth="1"/>
    <col min="13571" max="13824" width="9.109375" style="237"/>
    <col min="13825" max="13826" width="66.109375" style="237" customWidth="1"/>
    <col min="13827" max="14080" width="9.109375" style="237"/>
    <col min="14081" max="14082" width="66.109375" style="237" customWidth="1"/>
    <col min="14083" max="14336" width="9.109375" style="237"/>
    <col min="14337" max="14338" width="66.109375" style="237" customWidth="1"/>
    <col min="14339" max="14592" width="9.109375" style="237"/>
    <col min="14593" max="14594" width="66.109375" style="237" customWidth="1"/>
    <col min="14595" max="14848" width="9.109375" style="237"/>
    <col min="14849" max="14850" width="66.109375" style="237" customWidth="1"/>
    <col min="14851" max="15104" width="9.109375" style="237"/>
    <col min="15105" max="15106" width="66.109375" style="237" customWidth="1"/>
    <col min="15107" max="15360" width="9.109375" style="237"/>
    <col min="15361" max="15362" width="66.109375" style="237" customWidth="1"/>
    <col min="15363" max="15616" width="9.109375" style="237"/>
    <col min="15617" max="15618" width="66.109375" style="237" customWidth="1"/>
    <col min="15619" max="15872" width="9.109375" style="237"/>
    <col min="15873" max="15874" width="66.109375" style="237" customWidth="1"/>
    <col min="15875" max="16128" width="9.109375" style="237"/>
    <col min="16129" max="16130" width="66.109375" style="237" customWidth="1"/>
    <col min="16131" max="16384" width="9.109375" style="237"/>
  </cols>
  <sheetData>
    <row r="1" spans="1:8" ht="18" x14ac:dyDescent="0.3">
      <c r="B1" s="36" t="s">
        <v>66</v>
      </c>
    </row>
    <row r="2" spans="1:8" ht="18" x14ac:dyDescent="0.35">
      <c r="B2" s="14" t="s">
        <v>8</v>
      </c>
    </row>
    <row r="3" spans="1:8" ht="18" x14ac:dyDescent="0.35">
      <c r="B3" s="14" t="s">
        <v>526</v>
      </c>
    </row>
    <row r="4" spans="1:8" x14ac:dyDescent="0.3">
      <c r="B4" s="39"/>
    </row>
    <row r="5" spans="1:8" ht="17.399999999999999" x14ac:dyDescent="0.3">
      <c r="A5" s="460" t="str">
        <f>'7. Паспорт отчет о закупке'!A5:AV5</f>
        <v>Год раскрытия информации: 2023 год</v>
      </c>
      <c r="B5" s="460"/>
      <c r="C5" s="70"/>
      <c r="D5" s="70"/>
      <c r="E5" s="70"/>
      <c r="F5" s="70"/>
      <c r="G5" s="70"/>
      <c r="H5" s="70"/>
    </row>
    <row r="6" spans="1:8" ht="17.399999999999999" x14ac:dyDescent="0.3">
      <c r="A6" s="277"/>
      <c r="B6" s="277"/>
      <c r="C6" s="277"/>
      <c r="D6" s="277"/>
      <c r="E6" s="277"/>
      <c r="F6" s="277"/>
      <c r="G6" s="277"/>
      <c r="H6" s="277"/>
    </row>
    <row r="7" spans="1:8" ht="17.399999999999999" x14ac:dyDescent="0.3">
      <c r="A7" s="345" t="s">
        <v>7</v>
      </c>
      <c r="B7" s="345"/>
      <c r="C7" s="141"/>
      <c r="D7" s="141"/>
      <c r="E7" s="141"/>
      <c r="F7" s="141"/>
      <c r="G7" s="141"/>
      <c r="H7" s="141"/>
    </row>
    <row r="8" spans="1:8" ht="17.399999999999999" x14ac:dyDescent="0.3">
      <c r="A8" s="141"/>
      <c r="B8" s="141"/>
      <c r="C8" s="141"/>
      <c r="D8" s="141"/>
      <c r="E8" s="141"/>
      <c r="F8" s="141"/>
      <c r="G8" s="141"/>
      <c r="H8" s="141"/>
    </row>
    <row r="9" spans="1:8" x14ac:dyDescent="0.3">
      <c r="A9" s="346" t="str">
        <f>'7. Паспорт отчет о закупке'!A9:AV9</f>
        <v>Акционерное общество "Россети Янтарь"</v>
      </c>
      <c r="B9" s="346"/>
      <c r="C9" s="156"/>
      <c r="D9" s="156"/>
      <c r="E9" s="156"/>
      <c r="F9" s="156"/>
      <c r="G9" s="156"/>
      <c r="H9" s="156"/>
    </row>
    <row r="10" spans="1:8" x14ac:dyDescent="0.3">
      <c r="A10" s="350" t="s">
        <v>6</v>
      </c>
      <c r="B10" s="350"/>
      <c r="C10" s="143"/>
      <c r="D10" s="143"/>
      <c r="E10" s="143"/>
      <c r="F10" s="143"/>
      <c r="G10" s="143"/>
      <c r="H10" s="143"/>
    </row>
    <row r="11" spans="1:8" ht="17.399999999999999" x14ac:dyDescent="0.3">
      <c r="A11" s="141"/>
      <c r="B11" s="141"/>
      <c r="C11" s="141"/>
      <c r="D11" s="141"/>
      <c r="E11" s="141"/>
      <c r="F11" s="141"/>
      <c r="G11" s="141"/>
      <c r="H11" s="141"/>
    </row>
    <row r="12" spans="1:8" x14ac:dyDescent="0.3">
      <c r="A12" s="346" t="str">
        <f>'7. Паспорт отчет о закупке'!A12:AV12</f>
        <v>L_99-прис-23</v>
      </c>
      <c r="B12" s="346"/>
      <c r="C12" s="156"/>
      <c r="D12" s="156"/>
      <c r="E12" s="156"/>
      <c r="F12" s="156"/>
      <c r="G12" s="156"/>
      <c r="H12" s="156"/>
    </row>
    <row r="13" spans="1:8" x14ac:dyDescent="0.3">
      <c r="A13" s="350" t="s">
        <v>5</v>
      </c>
      <c r="B13" s="350"/>
      <c r="C13" s="143"/>
      <c r="D13" s="143"/>
      <c r="E13" s="143"/>
      <c r="F13" s="143"/>
      <c r="G13" s="143"/>
      <c r="H13" s="143"/>
    </row>
    <row r="14" spans="1:8" ht="18" x14ac:dyDescent="0.3">
      <c r="A14" s="10"/>
      <c r="B14" s="10"/>
      <c r="C14" s="10"/>
      <c r="D14" s="10"/>
      <c r="E14" s="10"/>
      <c r="F14" s="10"/>
      <c r="G14" s="10"/>
      <c r="H14" s="10"/>
    </row>
    <row r="15" spans="1:8" ht="53.25" customHeight="1" x14ac:dyDescent="0.3">
      <c r="A15" s="391" t="str">
        <f>'7. Паспорт отчет о закупке'!A15:AV15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91"/>
      <c r="C15" s="156"/>
      <c r="D15" s="156"/>
      <c r="E15" s="156"/>
      <c r="F15" s="156"/>
      <c r="G15" s="156"/>
      <c r="H15" s="156"/>
    </row>
    <row r="16" spans="1:8" x14ac:dyDescent="0.3">
      <c r="A16" s="350" t="s">
        <v>4</v>
      </c>
      <c r="B16" s="350"/>
      <c r="C16" s="143"/>
      <c r="D16" s="143"/>
      <c r="E16" s="143"/>
      <c r="F16" s="143"/>
      <c r="G16" s="143"/>
      <c r="H16" s="143"/>
    </row>
    <row r="17" spans="1:4" x14ac:dyDescent="0.3">
      <c r="B17" s="115"/>
    </row>
    <row r="18" spans="1:4" x14ac:dyDescent="0.3">
      <c r="A18" s="455" t="s">
        <v>508</v>
      </c>
      <c r="B18" s="456"/>
    </row>
    <row r="19" spans="1:4" x14ac:dyDescent="0.3">
      <c r="B19" s="39"/>
    </row>
    <row r="20" spans="1:4" ht="16.2" thickBot="1" x14ac:dyDescent="0.35">
      <c r="B20" s="116"/>
    </row>
    <row r="21" spans="1:4" ht="166.8" thickBot="1" x14ac:dyDescent="0.35">
      <c r="A21" s="117" t="s">
        <v>378</v>
      </c>
      <c r="B21" s="118" t="str">
        <f>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row>
    <row r="22" spans="1:4" ht="16.2" thickBot="1" x14ac:dyDescent="0.35">
      <c r="A22" s="117" t="s">
        <v>379</v>
      </c>
      <c r="B22" s="118" t="str">
        <f>CONCATENATE('1. паспорт местоположение'!C26,", ",'1. паспорт местоположение'!C27)</f>
        <v>Калининградская область, Городской округ "Город Калининград"</v>
      </c>
    </row>
    <row r="23" spans="1:4" ht="16.2" thickBot="1" x14ac:dyDescent="0.35">
      <c r="A23" s="117" t="s">
        <v>344</v>
      </c>
      <c r="B23" s="119" t="s">
        <v>558</v>
      </c>
    </row>
    <row r="24" spans="1:4" ht="16.2" thickBot="1" x14ac:dyDescent="0.35">
      <c r="A24" s="117" t="s">
        <v>380</v>
      </c>
      <c r="B24" s="119" t="s">
        <v>559</v>
      </c>
    </row>
    <row r="25" spans="1:4" ht="16.2" thickBot="1" x14ac:dyDescent="0.35">
      <c r="A25" s="120" t="s">
        <v>381</v>
      </c>
      <c r="B25" s="118">
        <v>2023</v>
      </c>
    </row>
    <row r="26" spans="1:4" ht="16.2" thickBot="1" x14ac:dyDescent="0.35">
      <c r="A26" s="121" t="s">
        <v>382</v>
      </c>
      <c r="B26" s="122" t="s">
        <v>553</v>
      </c>
    </row>
    <row r="27" spans="1:4" ht="16.2" thickBot="1" x14ac:dyDescent="0.35">
      <c r="A27" s="128" t="s">
        <v>560</v>
      </c>
      <c r="B27" s="239">
        <f>'6.2. Паспорт фин осв ввод'!C24</f>
        <v>9.6854256399999983</v>
      </c>
    </row>
    <row r="28" spans="1:4" ht="16.2" thickBot="1" x14ac:dyDescent="0.35">
      <c r="A28" s="238" t="s">
        <v>383</v>
      </c>
      <c r="B28" s="238" t="s">
        <v>557</v>
      </c>
    </row>
    <row r="29" spans="1:4" ht="16.2" thickBot="1" x14ac:dyDescent="0.35">
      <c r="A29" s="129" t="s">
        <v>384</v>
      </c>
      <c r="B29" s="300">
        <f>'7. Паспорт отчет о закупке'!AD35/1000</f>
        <v>12.348561999999999</v>
      </c>
    </row>
    <row r="30" spans="1:4" ht="28.2" thickBot="1" x14ac:dyDescent="0.35">
      <c r="A30" s="129" t="s">
        <v>385</v>
      </c>
      <c r="B30" s="300">
        <f>B32+B49+B66</f>
        <v>12.348561999999999</v>
      </c>
      <c r="C30" s="57"/>
      <c r="D30" s="57"/>
    </row>
    <row r="31" spans="1:4" ht="16.2" thickBot="1" x14ac:dyDescent="0.35">
      <c r="A31" s="238" t="s">
        <v>386</v>
      </c>
      <c r="B31" s="301"/>
      <c r="C31" s="57"/>
      <c r="D31" s="57"/>
    </row>
    <row r="32" spans="1:4" ht="28.2" thickBot="1" x14ac:dyDescent="0.35">
      <c r="A32" s="129" t="s">
        <v>387</v>
      </c>
      <c r="B32" s="300">
        <f>SUMIF(C33:C48,10,B33:B48)</f>
        <v>0</v>
      </c>
      <c r="C32" s="57"/>
      <c r="D32" s="57"/>
    </row>
    <row r="33" spans="1:4" ht="16.2" thickBot="1" x14ac:dyDescent="0.35">
      <c r="A33" s="302" t="s">
        <v>388</v>
      </c>
      <c r="B33" s="303"/>
      <c r="C33" s="57">
        <v>10</v>
      </c>
      <c r="D33" s="57"/>
    </row>
    <row r="34" spans="1:4" ht="16.2" thickBot="1" x14ac:dyDescent="0.35">
      <c r="A34" s="238" t="s">
        <v>389</v>
      </c>
      <c r="B34" s="304">
        <f>B33/$B$27</f>
        <v>0</v>
      </c>
      <c r="C34" s="57"/>
      <c r="D34" s="57"/>
    </row>
    <row r="35" spans="1:4" ht="16.2" thickBot="1" x14ac:dyDescent="0.35">
      <c r="A35" s="238" t="s">
        <v>390</v>
      </c>
      <c r="B35" s="300"/>
      <c r="C35" s="57">
        <v>1</v>
      </c>
      <c r="D35" s="57"/>
    </row>
    <row r="36" spans="1:4" ht="16.2" thickBot="1" x14ac:dyDescent="0.35">
      <c r="A36" s="238" t="s">
        <v>391</v>
      </c>
      <c r="B36" s="300"/>
      <c r="C36" s="57">
        <v>2</v>
      </c>
      <c r="D36" s="57"/>
    </row>
    <row r="37" spans="1:4" ht="16.2" thickBot="1" x14ac:dyDescent="0.35">
      <c r="A37" s="302" t="s">
        <v>388</v>
      </c>
      <c r="B37" s="303"/>
      <c r="C37" s="57">
        <v>10</v>
      </c>
      <c r="D37" s="57"/>
    </row>
    <row r="38" spans="1:4" ht="16.2" thickBot="1" x14ac:dyDescent="0.35">
      <c r="A38" s="238" t="s">
        <v>389</v>
      </c>
      <c r="B38" s="304">
        <f t="shared" ref="B38" si="0">B37/$B$27</f>
        <v>0</v>
      </c>
      <c r="C38" s="57"/>
      <c r="D38" s="57"/>
    </row>
    <row r="39" spans="1:4" ht="16.2" thickBot="1" x14ac:dyDescent="0.35">
      <c r="A39" s="238" t="s">
        <v>390</v>
      </c>
      <c r="B39" s="300"/>
      <c r="C39" s="57">
        <v>1</v>
      </c>
      <c r="D39" s="57"/>
    </row>
    <row r="40" spans="1:4" ht="16.2" thickBot="1" x14ac:dyDescent="0.35">
      <c r="A40" s="238" t="s">
        <v>391</v>
      </c>
      <c r="B40" s="300"/>
      <c r="C40" s="57">
        <v>2</v>
      </c>
      <c r="D40" s="57"/>
    </row>
    <row r="41" spans="1:4" ht="16.2" thickBot="1" x14ac:dyDescent="0.35">
      <c r="A41" s="302" t="s">
        <v>388</v>
      </c>
      <c r="B41" s="303"/>
      <c r="C41" s="57">
        <v>10</v>
      </c>
      <c r="D41" s="57"/>
    </row>
    <row r="42" spans="1:4" ht="16.2" thickBot="1" x14ac:dyDescent="0.35">
      <c r="A42" s="238" t="s">
        <v>389</v>
      </c>
      <c r="B42" s="304">
        <f t="shared" ref="B42" si="1">B41/$B$27</f>
        <v>0</v>
      </c>
      <c r="C42" s="57"/>
      <c r="D42" s="57"/>
    </row>
    <row r="43" spans="1:4" ht="16.2" thickBot="1" x14ac:dyDescent="0.35">
      <c r="A43" s="238" t="s">
        <v>390</v>
      </c>
      <c r="B43" s="300"/>
      <c r="C43" s="57">
        <v>1</v>
      </c>
      <c r="D43" s="57"/>
    </row>
    <row r="44" spans="1:4" ht="16.2" thickBot="1" x14ac:dyDescent="0.35">
      <c r="A44" s="238" t="s">
        <v>391</v>
      </c>
      <c r="B44" s="300"/>
      <c r="C44" s="57">
        <v>2</v>
      </c>
      <c r="D44" s="57"/>
    </row>
    <row r="45" spans="1:4" ht="16.2" thickBot="1" x14ac:dyDescent="0.35">
      <c r="A45" s="302" t="s">
        <v>388</v>
      </c>
      <c r="B45" s="303"/>
      <c r="C45" s="57">
        <v>10</v>
      </c>
      <c r="D45" s="57"/>
    </row>
    <row r="46" spans="1:4" ht="16.2" thickBot="1" x14ac:dyDescent="0.35">
      <c r="A46" s="238" t="s">
        <v>389</v>
      </c>
      <c r="B46" s="304">
        <f t="shared" ref="B46" si="2">B45/$B$27</f>
        <v>0</v>
      </c>
      <c r="C46" s="57"/>
      <c r="D46" s="57"/>
    </row>
    <row r="47" spans="1:4" ht="16.2" thickBot="1" x14ac:dyDescent="0.35">
      <c r="A47" s="238" t="s">
        <v>390</v>
      </c>
      <c r="B47" s="300"/>
      <c r="C47" s="57">
        <v>1</v>
      </c>
      <c r="D47" s="57"/>
    </row>
    <row r="48" spans="1:4" ht="16.2" thickBot="1" x14ac:dyDescent="0.35">
      <c r="A48" s="238" t="s">
        <v>391</v>
      </c>
      <c r="B48" s="300"/>
      <c r="C48" s="57">
        <v>2</v>
      </c>
      <c r="D48" s="57"/>
    </row>
    <row r="49" spans="1:4" ht="28.2" thickBot="1" x14ac:dyDescent="0.35">
      <c r="A49" s="129" t="s">
        <v>392</v>
      </c>
      <c r="B49" s="300">
        <f>SUMIF(C50:C65,20,B50:B65)</f>
        <v>12.348561999999999</v>
      </c>
      <c r="C49" s="57"/>
      <c r="D49" s="57"/>
    </row>
    <row r="50" spans="1:4" ht="28.2" thickBot="1" x14ac:dyDescent="0.35">
      <c r="A50" s="322" t="s">
        <v>576</v>
      </c>
      <c r="B50" s="323">
        <v>10.348962</v>
      </c>
      <c r="C50" s="57">
        <v>20</v>
      </c>
      <c r="D50" s="57"/>
    </row>
    <row r="51" spans="1:4" ht="16.2" thickBot="1" x14ac:dyDescent="0.35">
      <c r="A51" s="238" t="s">
        <v>389</v>
      </c>
      <c r="B51" s="304">
        <f>B50/$B$27</f>
        <v>1.0685087454762598</v>
      </c>
      <c r="C51" s="57"/>
      <c r="D51" s="57"/>
    </row>
    <row r="52" spans="1:4" ht="16.2" thickBot="1" x14ac:dyDescent="0.35">
      <c r="A52" s="238" t="s">
        <v>390</v>
      </c>
      <c r="B52" s="300">
        <v>10.348962</v>
      </c>
      <c r="C52" s="57">
        <v>1</v>
      </c>
      <c r="D52" s="57"/>
    </row>
    <row r="53" spans="1:4" ht="16.2" thickBot="1" x14ac:dyDescent="0.35">
      <c r="A53" s="238" t="s">
        <v>391</v>
      </c>
      <c r="B53" s="300">
        <v>10.348962</v>
      </c>
      <c r="C53" s="57">
        <v>2</v>
      </c>
      <c r="D53" s="57"/>
    </row>
    <row r="54" spans="1:4" ht="28.2" thickBot="1" x14ac:dyDescent="0.35">
      <c r="A54" s="322" t="s">
        <v>584</v>
      </c>
      <c r="B54" s="323">
        <v>0.31259999999999999</v>
      </c>
      <c r="C54" s="57">
        <v>20</v>
      </c>
      <c r="D54" s="57"/>
    </row>
    <row r="55" spans="1:4" ht="16.2" thickBot="1" x14ac:dyDescent="0.35">
      <c r="A55" s="238" t="s">
        <v>389</v>
      </c>
      <c r="B55" s="304">
        <f t="shared" ref="B55" si="3">B54/$B$27</f>
        <v>3.2275298125152924E-2</v>
      </c>
      <c r="C55" s="57"/>
      <c r="D55" s="57"/>
    </row>
    <row r="56" spans="1:4" ht="16.2" thickBot="1" x14ac:dyDescent="0.35">
      <c r="A56" s="238" t="s">
        <v>390</v>
      </c>
      <c r="B56" s="300">
        <v>0.31259999999999999</v>
      </c>
      <c r="C56" s="57">
        <v>1</v>
      </c>
      <c r="D56" s="57"/>
    </row>
    <row r="57" spans="1:4" ht="16.2" thickBot="1" x14ac:dyDescent="0.35">
      <c r="A57" s="238" t="s">
        <v>391</v>
      </c>
      <c r="B57" s="300">
        <v>0.31259999999999999</v>
      </c>
      <c r="C57" s="57">
        <v>2</v>
      </c>
      <c r="D57" s="57"/>
    </row>
    <row r="58" spans="1:4" ht="28.2" thickBot="1" x14ac:dyDescent="0.35">
      <c r="A58" s="322" t="s">
        <v>592</v>
      </c>
      <c r="B58" s="323">
        <v>1.6870000000000001</v>
      </c>
      <c r="C58" s="57">
        <v>20</v>
      </c>
      <c r="D58" s="57"/>
    </row>
    <row r="59" spans="1:4" ht="16.2" thickBot="1" x14ac:dyDescent="0.35">
      <c r="A59" s="238" t="s">
        <v>389</v>
      </c>
      <c r="B59" s="304">
        <f t="shared" ref="B59" si="4">B58/$B$27</f>
        <v>0.17417923204457128</v>
      </c>
      <c r="C59" s="57"/>
      <c r="D59" s="57"/>
    </row>
    <row r="60" spans="1:4" ht="16.2" thickBot="1" x14ac:dyDescent="0.35">
      <c r="A60" s="238" t="s">
        <v>390</v>
      </c>
      <c r="B60" s="300"/>
      <c r="C60" s="57">
        <v>1</v>
      </c>
      <c r="D60" s="57"/>
    </row>
    <row r="61" spans="1:4" ht="16.2" thickBot="1" x14ac:dyDescent="0.35">
      <c r="A61" s="238" t="s">
        <v>391</v>
      </c>
      <c r="B61" s="300"/>
      <c r="C61" s="57">
        <v>2</v>
      </c>
      <c r="D61" s="57"/>
    </row>
    <row r="62" spans="1:4" ht="16.2" thickBot="1" x14ac:dyDescent="0.35">
      <c r="A62" s="302" t="s">
        <v>388</v>
      </c>
      <c r="B62" s="303"/>
      <c r="C62" s="57">
        <v>20</v>
      </c>
      <c r="D62" s="57"/>
    </row>
    <row r="63" spans="1:4" ht="16.2" thickBot="1" x14ac:dyDescent="0.35">
      <c r="A63" s="238" t="s">
        <v>389</v>
      </c>
      <c r="B63" s="304">
        <f t="shared" ref="B63" si="5">B62/$B$27</f>
        <v>0</v>
      </c>
      <c r="C63" s="57"/>
      <c r="D63" s="57"/>
    </row>
    <row r="64" spans="1:4" ht="16.2" thickBot="1" x14ac:dyDescent="0.35">
      <c r="A64" s="238" t="s">
        <v>390</v>
      </c>
      <c r="B64" s="300"/>
      <c r="C64" s="57">
        <v>1</v>
      </c>
      <c r="D64" s="57"/>
    </row>
    <row r="65" spans="1:4" ht="16.2" thickBot="1" x14ac:dyDescent="0.35">
      <c r="A65" s="238" t="s">
        <v>391</v>
      </c>
      <c r="B65" s="300"/>
      <c r="C65" s="57">
        <v>2</v>
      </c>
      <c r="D65" s="57"/>
    </row>
    <row r="66" spans="1:4" ht="28.2" thickBot="1" x14ac:dyDescent="0.35">
      <c r="A66" s="129" t="s">
        <v>393</v>
      </c>
      <c r="B66" s="300">
        <f>SUMIF(C67:C82,30,B67:B82)</f>
        <v>0</v>
      </c>
      <c r="C66" s="57"/>
      <c r="D66" s="57"/>
    </row>
    <row r="67" spans="1:4" ht="16.2" thickBot="1" x14ac:dyDescent="0.35">
      <c r="A67" s="302" t="s">
        <v>388</v>
      </c>
      <c r="B67" s="303"/>
      <c r="C67" s="57">
        <v>30</v>
      </c>
      <c r="D67" s="57"/>
    </row>
    <row r="68" spans="1:4" ht="16.2" thickBot="1" x14ac:dyDescent="0.35">
      <c r="A68" s="238" t="s">
        <v>389</v>
      </c>
      <c r="B68" s="304">
        <f t="shared" ref="B68" si="6">B67/$B$27</f>
        <v>0</v>
      </c>
      <c r="C68" s="57"/>
      <c r="D68" s="57"/>
    </row>
    <row r="69" spans="1:4" ht="16.2" thickBot="1" x14ac:dyDescent="0.35">
      <c r="A69" s="238" t="s">
        <v>390</v>
      </c>
      <c r="B69" s="300"/>
      <c r="C69" s="57">
        <v>1</v>
      </c>
      <c r="D69" s="57"/>
    </row>
    <row r="70" spans="1:4" ht="16.2" thickBot="1" x14ac:dyDescent="0.35">
      <c r="A70" s="238" t="s">
        <v>391</v>
      </c>
      <c r="B70" s="300"/>
      <c r="C70" s="57">
        <v>2</v>
      </c>
      <c r="D70" s="57"/>
    </row>
    <row r="71" spans="1:4" ht="16.2" thickBot="1" x14ac:dyDescent="0.35">
      <c r="A71" s="302" t="s">
        <v>388</v>
      </c>
      <c r="B71" s="303"/>
      <c r="C71" s="57">
        <v>30</v>
      </c>
      <c r="D71" s="57"/>
    </row>
    <row r="72" spans="1:4" ht="16.2" thickBot="1" x14ac:dyDescent="0.35">
      <c r="A72" s="238" t="s">
        <v>389</v>
      </c>
      <c r="B72" s="304">
        <f t="shared" ref="B72" si="7">B71/$B$27</f>
        <v>0</v>
      </c>
      <c r="C72" s="57"/>
      <c r="D72" s="57"/>
    </row>
    <row r="73" spans="1:4" ht="16.2" thickBot="1" x14ac:dyDescent="0.35">
      <c r="A73" s="238" t="s">
        <v>390</v>
      </c>
      <c r="B73" s="300"/>
      <c r="C73" s="57">
        <v>1</v>
      </c>
      <c r="D73" s="57"/>
    </row>
    <row r="74" spans="1:4" ht="16.2" thickBot="1" x14ac:dyDescent="0.35">
      <c r="A74" s="238" t="s">
        <v>391</v>
      </c>
      <c r="B74" s="300"/>
      <c r="C74" s="57">
        <v>2</v>
      </c>
      <c r="D74" s="57"/>
    </row>
    <row r="75" spans="1:4" ht="16.2" thickBot="1" x14ac:dyDescent="0.35">
      <c r="A75" s="302" t="s">
        <v>388</v>
      </c>
      <c r="B75" s="303"/>
      <c r="C75" s="57">
        <v>30</v>
      </c>
      <c r="D75" s="57"/>
    </row>
    <row r="76" spans="1:4" ht="16.2" thickBot="1" x14ac:dyDescent="0.35">
      <c r="A76" s="238" t="s">
        <v>389</v>
      </c>
      <c r="B76" s="304">
        <f t="shared" ref="B76" si="8">B75/$B$27</f>
        <v>0</v>
      </c>
      <c r="C76" s="57"/>
      <c r="D76" s="57"/>
    </row>
    <row r="77" spans="1:4" ht="16.2" thickBot="1" x14ac:dyDescent="0.35">
      <c r="A77" s="238" t="s">
        <v>390</v>
      </c>
      <c r="B77" s="300"/>
      <c r="C77" s="57">
        <v>1</v>
      </c>
      <c r="D77" s="57"/>
    </row>
    <row r="78" spans="1:4" ht="16.2" thickBot="1" x14ac:dyDescent="0.35">
      <c r="A78" s="238" t="s">
        <v>391</v>
      </c>
      <c r="B78" s="300"/>
      <c r="C78" s="57">
        <v>2</v>
      </c>
      <c r="D78" s="57"/>
    </row>
    <row r="79" spans="1:4" ht="16.2" thickBot="1" x14ac:dyDescent="0.35">
      <c r="A79" s="302" t="s">
        <v>388</v>
      </c>
      <c r="B79" s="303"/>
      <c r="C79" s="57">
        <v>30</v>
      </c>
      <c r="D79" s="57"/>
    </row>
    <row r="80" spans="1:4" ht="16.2" thickBot="1" x14ac:dyDescent="0.35">
      <c r="A80" s="238" t="s">
        <v>389</v>
      </c>
      <c r="B80" s="304">
        <f t="shared" ref="B80" si="9">B79/$B$27</f>
        <v>0</v>
      </c>
      <c r="C80" s="57"/>
      <c r="D80" s="57"/>
    </row>
    <row r="81" spans="1:4" ht="16.2" thickBot="1" x14ac:dyDescent="0.35">
      <c r="A81" s="238" t="s">
        <v>390</v>
      </c>
      <c r="B81" s="300"/>
      <c r="C81" s="57">
        <v>1</v>
      </c>
      <c r="D81" s="57"/>
    </row>
    <row r="82" spans="1:4" ht="16.2" thickBot="1" x14ac:dyDescent="0.35">
      <c r="A82" s="238" t="s">
        <v>391</v>
      </c>
      <c r="B82" s="300"/>
      <c r="C82" s="57">
        <v>2</v>
      </c>
      <c r="D82" s="57"/>
    </row>
    <row r="83" spans="1:4" ht="28.2" thickBot="1" x14ac:dyDescent="0.35">
      <c r="A83" s="123" t="s">
        <v>394</v>
      </c>
      <c r="B83" s="305">
        <f>B30/B27</f>
        <v>1.2749632756459841</v>
      </c>
      <c r="C83" s="57"/>
      <c r="D83" s="57"/>
    </row>
    <row r="84" spans="1:4" ht="16.2" thickBot="1" x14ac:dyDescent="0.35">
      <c r="A84" s="124" t="s">
        <v>386</v>
      </c>
      <c r="B84" s="306"/>
      <c r="C84" s="57"/>
      <c r="D84" s="57"/>
    </row>
    <row r="85" spans="1:4" ht="16.2" thickBot="1" x14ac:dyDescent="0.35">
      <c r="A85" s="124" t="s">
        <v>395</v>
      </c>
      <c r="B85" s="305"/>
      <c r="C85" s="57"/>
      <c r="D85" s="57"/>
    </row>
    <row r="86" spans="1:4" ht="16.2" thickBot="1" x14ac:dyDescent="0.35">
      <c r="A86" s="124" t="s">
        <v>396</v>
      </c>
      <c r="B86" s="305"/>
      <c r="C86" s="57"/>
      <c r="D86" s="57"/>
    </row>
    <row r="87" spans="1:4" ht="16.2" thickBot="1" x14ac:dyDescent="0.35">
      <c r="A87" s="124" t="s">
        <v>397</v>
      </c>
      <c r="B87" s="305"/>
      <c r="C87" s="57"/>
      <c r="D87" s="57"/>
    </row>
    <row r="88" spans="1:4" ht="16.2" thickBot="1" x14ac:dyDescent="0.35">
      <c r="A88" s="120" t="s">
        <v>398</v>
      </c>
      <c r="B88" s="307">
        <f>B89/$B$27</f>
        <v>1.1007840436014129</v>
      </c>
      <c r="C88" s="57"/>
      <c r="D88" s="57"/>
    </row>
    <row r="89" spans="1:4" ht="16.2" thickBot="1" x14ac:dyDescent="0.35">
      <c r="A89" s="120" t="s">
        <v>399</v>
      </c>
      <c r="B89" s="308">
        <f xml:space="preserve"> SUMIF(C33:C82, 1,B33:B82)</f>
        <v>10.661562</v>
      </c>
      <c r="C89" s="57"/>
      <c r="D89" s="57"/>
    </row>
    <row r="90" spans="1:4" ht="16.2" thickBot="1" x14ac:dyDescent="0.35">
      <c r="A90" s="120" t="s">
        <v>400</v>
      </c>
      <c r="B90" s="307">
        <f>B91/$B$27</f>
        <v>1.1007840436014129</v>
      </c>
      <c r="C90" s="57"/>
      <c r="D90" s="57"/>
    </row>
    <row r="91" spans="1:4" ht="16.2" thickBot="1" x14ac:dyDescent="0.35">
      <c r="A91" s="121" t="s">
        <v>401</v>
      </c>
      <c r="B91" s="308">
        <f xml:space="preserve"> SUMIF(C33:C82, 2,B33:B82)</f>
        <v>10.661562</v>
      </c>
      <c r="C91" s="57"/>
      <c r="D91" s="57"/>
    </row>
    <row r="92" spans="1:4" ht="27.6" x14ac:dyDescent="0.3">
      <c r="A92" s="123" t="s">
        <v>402</v>
      </c>
      <c r="B92" s="124" t="s">
        <v>403</v>
      </c>
      <c r="C92" s="57"/>
      <c r="D92" s="57"/>
    </row>
    <row r="93" spans="1:4" x14ac:dyDescent="0.3">
      <c r="A93" s="126" t="s">
        <v>404</v>
      </c>
      <c r="B93" s="126" t="s">
        <v>571</v>
      </c>
      <c r="C93" s="57"/>
      <c r="D93" s="57"/>
    </row>
    <row r="94" spans="1:4" x14ac:dyDescent="0.3">
      <c r="A94" s="126" t="s">
        <v>405</v>
      </c>
      <c r="B94" s="126"/>
      <c r="C94" s="57"/>
      <c r="D94" s="57"/>
    </row>
    <row r="95" spans="1:4" x14ac:dyDescent="0.3">
      <c r="A95" s="126" t="s">
        <v>406</v>
      </c>
      <c r="B95" s="126"/>
      <c r="C95" s="57"/>
      <c r="D95" s="57"/>
    </row>
    <row r="96" spans="1:4" x14ac:dyDescent="0.3">
      <c r="A96" s="126" t="s">
        <v>407</v>
      </c>
      <c r="B96" s="126"/>
      <c r="C96" s="57"/>
      <c r="D96" s="57"/>
    </row>
    <row r="97" spans="1:4" ht="28.2" thickBot="1" x14ac:dyDescent="0.35">
      <c r="A97" s="127" t="s">
        <v>408</v>
      </c>
      <c r="B97" s="127" t="s">
        <v>598</v>
      </c>
      <c r="C97" s="57"/>
      <c r="D97" s="57"/>
    </row>
    <row r="98" spans="1:4" ht="28.2" thickBot="1" x14ac:dyDescent="0.35">
      <c r="A98" s="124" t="s">
        <v>409</v>
      </c>
      <c r="B98" s="125" t="s">
        <v>540</v>
      </c>
      <c r="C98" s="57"/>
      <c r="D98" s="57"/>
    </row>
    <row r="99" spans="1:4" ht="28.2" thickBot="1" x14ac:dyDescent="0.35">
      <c r="A99" s="120" t="s">
        <v>410</v>
      </c>
      <c r="B99" s="309">
        <v>0</v>
      </c>
      <c r="C99" s="57"/>
      <c r="D99" s="57"/>
    </row>
    <row r="100" spans="1:4" ht="16.2" thickBot="1" x14ac:dyDescent="0.35">
      <c r="A100" s="124" t="s">
        <v>386</v>
      </c>
      <c r="B100" s="310"/>
      <c r="C100" s="57"/>
      <c r="D100" s="57"/>
    </row>
    <row r="101" spans="1:4" ht="16.2" thickBot="1" x14ac:dyDescent="0.35">
      <c r="A101" s="124" t="s">
        <v>411</v>
      </c>
      <c r="B101" s="309">
        <v>0</v>
      </c>
      <c r="C101" s="57"/>
      <c r="D101" s="57"/>
    </row>
    <row r="102" spans="1:4" ht="16.2" thickBot="1" x14ac:dyDescent="0.35">
      <c r="A102" s="124" t="s">
        <v>412</v>
      </c>
      <c r="B102" s="309">
        <v>0</v>
      </c>
      <c r="C102" s="57"/>
      <c r="D102" s="57"/>
    </row>
    <row r="103" spans="1:4" ht="409.6" thickBot="1" x14ac:dyDescent="0.35">
      <c r="A103" s="132" t="s">
        <v>413</v>
      </c>
      <c r="B103" s="314" t="str">
        <f>'3.3 паспорт описание'!C24</f>
        <v>2023 год: 
Бригадный штатный набор инструментов для монтажа и ремонта СИП - 1 шт.; 
Комплект инструмента IT-1000-001-CEE-02 - 1 шт.; 
Инструмент для удаления наружного покрова и изоляции IT-1000-024 - 1 шт.; 
Универсальный инструмент для удаления полупроводящего слоя IT-1000-017-20 - 1 шт.; 
Инверторный модуль - 1 шт.; 
INV222-220/230-50 Инверторный модуль (501-022-815.00) - 1 шт.; 
Высоторез НТ 133 STIHL - 1 шт.; 
Мотокоса FS 450K STIHL  - 1 шт.; 
Мотопила MS 361 STIHL - 1 шт.; 
Прецизионный скалыватель оптического волокна Fjikura CT-50 с контейнером для сбора осколков волокна - 1 шт.; 
Сварочный аппарат Fujikura 86S - 1 шт.; 
Машина контактной точечной сварки - 1 шт.; 
Подъемника ножничного несамоходного SJY-0.5-11 - 1 шт.; 
Лестница монтажная ЛС 2Н ЖАЛ с ползунком (низ) - 1 шт.; 
Трап ТРМ-0,6-(3+1,5) - 1 шт.; 
Мотолебедка для раскатки СИП с тросом LM 2060 - 1 шт.; 
Бензиновая мотопомпа для сильнозагрязненных вод Koshin KTH -100X o/s с двигателем Honda GX340 - 1 шт.; 
Мотопомпа бензиновая для cильнозагрязненной воды KOSHIN KTH-50X - 1 шт.; 
Стабилизатор напряжения ПКС 3-040-5 С - 1 шт.; 
Стабилизатор напряжения ПКС 3-063-5 С - 1 шт.; 
Стабилизатор напряжения ПКС 3-080-5 С - 1 шт.; 
Стабилизатор напряжения ПКТ 3-100-5 С - 1 шт.; 
Стабилизатор напряжения ПКТ 3-125-4 С  - 1 шт.; 
Безвоздушный окрасочный аппарат ASPRO-6000 - 1 шт.; 
Вертикальный сверлильный станок - 1 шт.; 
Отбойный молоток DeWALT D 25902 K - 1 шт.; 
Пескоструйный аппарат - 1 шт.; 
Подъемник для кабельного барабана - 1 шт.; 
Рубительная машина - 1 шт.; 
Настольного Точильно-шлифовального станка модели ТШ 3.2 - 1 шт.; 
Кабельный принтер для печати маркировки провода и кабеля на ПВХ трубке - 1 шт.; 
Бензиновый асфальторез - 1 шт.</v>
      </c>
      <c r="C103" s="57"/>
      <c r="D103" s="57"/>
    </row>
    <row r="104" spans="1:4" ht="16.2" thickBot="1" x14ac:dyDescent="0.35">
      <c r="A104" s="120" t="s">
        <v>414</v>
      </c>
      <c r="B104" s="130"/>
      <c r="C104" s="57"/>
      <c r="D104" s="57"/>
    </row>
    <row r="105" spans="1:4" ht="16.2" thickBot="1" x14ac:dyDescent="0.35">
      <c r="A105" s="126" t="s">
        <v>415</v>
      </c>
      <c r="B105" s="236">
        <f>'6.1. Паспорт сетевой график'!H43</f>
        <v>45290</v>
      </c>
      <c r="C105" s="57"/>
      <c r="D105" s="57"/>
    </row>
    <row r="106" spans="1:4" ht="16.2" thickBot="1" x14ac:dyDescent="0.35">
      <c r="A106" s="126" t="s">
        <v>416</v>
      </c>
      <c r="B106" s="133" t="s">
        <v>540</v>
      </c>
      <c r="C106" s="57"/>
      <c r="D106" s="57"/>
    </row>
    <row r="107" spans="1:4" ht="16.2" thickBot="1" x14ac:dyDescent="0.35">
      <c r="A107" s="126" t="s">
        <v>417</v>
      </c>
      <c r="B107" s="133" t="s">
        <v>540</v>
      </c>
      <c r="C107" s="57"/>
      <c r="D107" s="57"/>
    </row>
    <row r="108" spans="1:4" ht="16.2" thickBot="1" x14ac:dyDescent="0.35">
      <c r="A108" s="134" t="s">
        <v>418</v>
      </c>
      <c r="B108" s="131" t="s">
        <v>548</v>
      </c>
      <c r="C108" s="57"/>
      <c r="D108" s="57"/>
    </row>
    <row r="109" spans="1:4" ht="27.6" x14ac:dyDescent="0.3">
      <c r="A109" s="123" t="s">
        <v>419</v>
      </c>
      <c r="B109" s="457" t="s">
        <v>547</v>
      </c>
      <c r="C109" s="57"/>
      <c r="D109" s="57"/>
    </row>
    <row r="110" spans="1:4" x14ac:dyDescent="0.3">
      <c r="A110" s="126" t="s">
        <v>420</v>
      </c>
      <c r="B110" s="458"/>
      <c r="C110" s="57"/>
      <c r="D110" s="57"/>
    </row>
    <row r="111" spans="1:4" x14ac:dyDescent="0.3">
      <c r="A111" s="126" t="s">
        <v>421</v>
      </c>
      <c r="B111" s="458"/>
      <c r="C111" s="57"/>
      <c r="D111" s="57"/>
    </row>
    <row r="112" spans="1:4" x14ac:dyDescent="0.3">
      <c r="A112" s="126" t="s">
        <v>422</v>
      </c>
      <c r="B112" s="458"/>
      <c r="C112" s="57"/>
      <c r="D112" s="57"/>
    </row>
    <row r="113" spans="1:4" x14ac:dyDescent="0.3">
      <c r="A113" s="126" t="s">
        <v>423</v>
      </c>
      <c r="B113" s="458"/>
      <c r="C113" s="57"/>
      <c r="D113" s="57"/>
    </row>
    <row r="114" spans="1:4" ht="16.2" thickBot="1" x14ac:dyDescent="0.35">
      <c r="A114" s="135" t="s">
        <v>424</v>
      </c>
      <c r="B114" s="459"/>
      <c r="C114" s="57"/>
      <c r="D114" s="57"/>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1" customFormat="1" ht="18.75" customHeight="1" x14ac:dyDescent="0.25">
      <c r="A1" s="17"/>
      <c r="S1" s="36"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row>
    <row r="5" spans="1:28" s="11" customFormat="1" ht="15.6" x14ac:dyDescent="0.25">
      <c r="A5" s="16"/>
    </row>
    <row r="6" spans="1:28" s="11" customFormat="1" ht="17.399999999999999" x14ac:dyDescent="0.25">
      <c r="A6" s="345" t="s">
        <v>7</v>
      </c>
      <c r="B6" s="345"/>
      <c r="C6" s="345"/>
      <c r="D6" s="345"/>
      <c r="E6" s="345"/>
      <c r="F6" s="345"/>
      <c r="G6" s="345"/>
      <c r="H6" s="345"/>
      <c r="I6" s="345"/>
      <c r="J6" s="345"/>
      <c r="K6" s="345"/>
      <c r="L6" s="345"/>
      <c r="M6" s="345"/>
      <c r="N6" s="345"/>
      <c r="O6" s="345"/>
      <c r="P6" s="345"/>
      <c r="Q6" s="345"/>
      <c r="R6" s="345"/>
      <c r="S6" s="345"/>
      <c r="T6" s="12"/>
      <c r="U6" s="12"/>
      <c r="V6" s="12"/>
      <c r="W6" s="12"/>
      <c r="X6" s="12"/>
      <c r="Y6" s="12"/>
      <c r="Z6" s="12"/>
      <c r="AA6" s="12"/>
      <c r="AB6" s="12"/>
    </row>
    <row r="7" spans="1:28" s="11" customFormat="1" ht="17.399999999999999" x14ac:dyDescent="0.25">
      <c r="A7" s="345"/>
      <c r="B7" s="345"/>
      <c r="C7" s="345"/>
      <c r="D7" s="345"/>
      <c r="E7" s="345"/>
      <c r="F7" s="345"/>
      <c r="G7" s="345"/>
      <c r="H7" s="345"/>
      <c r="I7" s="345"/>
      <c r="J7" s="345"/>
      <c r="K7" s="345"/>
      <c r="L7" s="345"/>
      <c r="M7" s="345"/>
      <c r="N7" s="345"/>
      <c r="O7" s="345"/>
      <c r="P7" s="345"/>
      <c r="Q7" s="345"/>
      <c r="R7" s="345"/>
      <c r="S7" s="345"/>
      <c r="T7" s="12"/>
      <c r="U7" s="12"/>
      <c r="V7" s="12"/>
      <c r="W7" s="12"/>
      <c r="X7" s="12"/>
      <c r="Y7" s="12"/>
      <c r="Z7" s="12"/>
      <c r="AA7" s="12"/>
      <c r="AB7" s="12"/>
    </row>
    <row r="8" spans="1:28" s="11" customFormat="1" ht="17.399999999999999" x14ac:dyDescent="0.25">
      <c r="A8" s="346" t="str">
        <f>'1. паспорт местоположение'!A9:C9</f>
        <v>Акционерное общество "Россети Янтарь"</v>
      </c>
      <c r="B8" s="346"/>
      <c r="C8" s="346"/>
      <c r="D8" s="346"/>
      <c r="E8" s="346"/>
      <c r="F8" s="346"/>
      <c r="G8" s="346"/>
      <c r="H8" s="346"/>
      <c r="I8" s="346"/>
      <c r="J8" s="346"/>
      <c r="K8" s="346"/>
      <c r="L8" s="346"/>
      <c r="M8" s="346"/>
      <c r="N8" s="346"/>
      <c r="O8" s="346"/>
      <c r="P8" s="346"/>
      <c r="Q8" s="346"/>
      <c r="R8" s="346"/>
      <c r="S8" s="346"/>
      <c r="T8" s="12"/>
      <c r="U8" s="12"/>
      <c r="V8" s="12"/>
      <c r="W8" s="12"/>
      <c r="X8" s="12"/>
      <c r="Y8" s="12"/>
      <c r="Z8" s="12"/>
      <c r="AA8" s="12"/>
      <c r="AB8" s="12"/>
    </row>
    <row r="9" spans="1:28" s="11" customFormat="1" ht="17.399999999999999" x14ac:dyDescent="0.25">
      <c r="A9" s="350" t="s">
        <v>6</v>
      </c>
      <c r="B9" s="350"/>
      <c r="C9" s="350"/>
      <c r="D9" s="350"/>
      <c r="E9" s="350"/>
      <c r="F9" s="350"/>
      <c r="G9" s="350"/>
      <c r="H9" s="350"/>
      <c r="I9" s="350"/>
      <c r="J9" s="350"/>
      <c r="K9" s="350"/>
      <c r="L9" s="350"/>
      <c r="M9" s="350"/>
      <c r="N9" s="350"/>
      <c r="O9" s="350"/>
      <c r="P9" s="350"/>
      <c r="Q9" s="350"/>
      <c r="R9" s="350"/>
      <c r="S9" s="350"/>
      <c r="T9" s="12"/>
      <c r="U9" s="12"/>
      <c r="V9" s="12"/>
      <c r="W9" s="12"/>
      <c r="X9" s="12"/>
      <c r="Y9" s="12"/>
      <c r="Z9" s="12"/>
      <c r="AA9" s="12"/>
      <c r="AB9" s="12"/>
    </row>
    <row r="10" spans="1:28" s="11" customFormat="1" ht="17.399999999999999" x14ac:dyDescent="0.25">
      <c r="A10" s="345"/>
      <c r="B10" s="345"/>
      <c r="C10" s="345"/>
      <c r="D10" s="345"/>
      <c r="E10" s="345"/>
      <c r="F10" s="345"/>
      <c r="G10" s="345"/>
      <c r="H10" s="345"/>
      <c r="I10" s="345"/>
      <c r="J10" s="345"/>
      <c r="K10" s="345"/>
      <c r="L10" s="345"/>
      <c r="M10" s="345"/>
      <c r="N10" s="345"/>
      <c r="O10" s="345"/>
      <c r="P10" s="345"/>
      <c r="Q10" s="345"/>
      <c r="R10" s="345"/>
      <c r="S10" s="345"/>
      <c r="T10" s="12"/>
      <c r="U10" s="12"/>
      <c r="V10" s="12"/>
      <c r="W10" s="12"/>
      <c r="X10" s="12"/>
      <c r="Y10" s="12"/>
      <c r="Z10" s="12"/>
      <c r="AA10" s="12"/>
      <c r="AB10" s="12"/>
    </row>
    <row r="11" spans="1:28" s="11" customFormat="1" ht="17.399999999999999" x14ac:dyDescent="0.25">
      <c r="A11" s="346" t="str">
        <f>'1. паспорт местоположение'!A12:C12</f>
        <v>L_99-прис-23</v>
      </c>
      <c r="B11" s="346"/>
      <c r="C11" s="346"/>
      <c r="D11" s="346"/>
      <c r="E11" s="346"/>
      <c r="F11" s="346"/>
      <c r="G11" s="346"/>
      <c r="H11" s="346"/>
      <c r="I11" s="346"/>
      <c r="J11" s="346"/>
      <c r="K11" s="346"/>
      <c r="L11" s="346"/>
      <c r="M11" s="346"/>
      <c r="N11" s="346"/>
      <c r="O11" s="346"/>
      <c r="P11" s="346"/>
      <c r="Q11" s="346"/>
      <c r="R11" s="346"/>
      <c r="S11" s="346"/>
      <c r="T11" s="12"/>
      <c r="U11" s="12"/>
      <c r="V11" s="12"/>
      <c r="W11" s="12"/>
      <c r="X11" s="12"/>
      <c r="Y11" s="12"/>
      <c r="Z11" s="12"/>
      <c r="AA11" s="12"/>
      <c r="AB11" s="12"/>
    </row>
    <row r="12" spans="1:28" s="11" customFormat="1" ht="17.399999999999999" x14ac:dyDescent="0.25">
      <c r="A12" s="350" t="s">
        <v>5</v>
      </c>
      <c r="B12" s="350"/>
      <c r="C12" s="350"/>
      <c r="D12" s="350"/>
      <c r="E12" s="350"/>
      <c r="F12" s="350"/>
      <c r="G12" s="350"/>
      <c r="H12" s="350"/>
      <c r="I12" s="350"/>
      <c r="J12" s="350"/>
      <c r="K12" s="350"/>
      <c r="L12" s="350"/>
      <c r="M12" s="350"/>
      <c r="N12" s="350"/>
      <c r="O12" s="350"/>
      <c r="P12" s="350"/>
      <c r="Q12" s="350"/>
      <c r="R12" s="350"/>
      <c r="S12" s="350"/>
      <c r="T12" s="12"/>
      <c r="U12" s="12"/>
      <c r="V12" s="12"/>
      <c r="W12" s="12"/>
      <c r="X12" s="12"/>
      <c r="Y12" s="12"/>
      <c r="Z12" s="12"/>
      <c r="AA12" s="12"/>
      <c r="AB12" s="12"/>
    </row>
    <row r="13" spans="1:28" s="8" customFormat="1" ht="15.75" customHeight="1" x14ac:dyDescent="0.25">
      <c r="A13" s="351"/>
      <c r="B13" s="351"/>
      <c r="C13" s="351"/>
      <c r="D13" s="351"/>
      <c r="E13" s="351"/>
      <c r="F13" s="351"/>
      <c r="G13" s="351"/>
      <c r="H13" s="351"/>
      <c r="I13" s="351"/>
      <c r="J13" s="351"/>
      <c r="K13" s="351"/>
      <c r="L13" s="351"/>
      <c r="M13" s="351"/>
      <c r="N13" s="351"/>
      <c r="O13" s="351"/>
      <c r="P13" s="351"/>
      <c r="Q13" s="351"/>
      <c r="R13" s="351"/>
      <c r="S13" s="351"/>
      <c r="T13" s="9"/>
      <c r="U13" s="9"/>
      <c r="V13" s="9"/>
      <c r="W13" s="9"/>
      <c r="X13" s="9"/>
      <c r="Y13" s="9"/>
      <c r="Z13" s="9"/>
      <c r="AA13" s="9"/>
      <c r="AB13" s="9"/>
    </row>
    <row r="14" spans="1:28" s="3" customFormat="1" ht="36.75" customHeight="1" x14ac:dyDescent="0.25">
      <c r="A14" s="352" t="str">
        <f>'1. паспорт местоположение'!A15:C15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4" s="352"/>
      <c r="C14" s="352"/>
      <c r="D14" s="352"/>
      <c r="E14" s="352"/>
      <c r="F14" s="352"/>
      <c r="G14" s="352"/>
      <c r="H14" s="352"/>
      <c r="I14" s="352"/>
      <c r="J14" s="352"/>
      <c r="K14" s="352"/>
      <c r="L14" s="352"/>
      <c r="M14" s="352"/>
      <c r="N14" s="352"/>
      <c r="O14" s="352"/>
      <c r="P14" s="352"/>
      <c r="Q14" s="352"/>
      <c r="R14" s="352"/>
      <c r="S14" s="352"/>
      <c r="T14" s="7"/>
      <c r="U14" s="7"/>
      <c r="V14" s="7"/>
      <c r="W14" s="7"/>
      <c r="X14" s="7"/>
      <c r="Y14" s="7"/>
      <c r="Z14" s="7"/>
      <c r="AA14" s="7"/>
      <c r="AB14" s="7"/>
    </row>
    <row r="15" spans="1:28" s="3" customFormat="1" ht="15" customHeight="1" x14ac:dyDescent="0.25">
      <c r="A15" s="350" t="s">
        <v>4</v>
      </c>
      <c r="B15" s="350"/>
      <c r="C15" s="350"/>
      <c r="D15" s="350"/>
      <c r="E15" s="350"/>
      <c r="F15" s="350"/>
      <c r="G15" s="350"/>
      <c r="H15" s="350"/>
      <c r="I15" s="350"/>
      <c r="J15" s="350"/>
      <c r="K15" s="350"/>
      <c r="L15" s="350"/>
      <c r="M15" s="350"/>
      <c r="N15" s="350"/>
      <c r="O15" s="350"/>
      <c r="P15" s="350"/>
      <c r="Q15" s="350"/>
      <c r="R15" s="350"/>
      <c r="S15" s="350"/>
      <c r="T15" s="5"/>
      <c r="U15" s="5"/>
      <c r="V15" s="5"/>
      <c r="W15" s="5"/>
      <c r="X15" s="5"/>
      <c r="Y15" s="5"/>
      <c r="Z15" s="5"/>
      <c r="AA15" s="5"/>
      <c r="AB15" s="5"/>
    </row>
    <row r="16" spans="1:28" s="3" customFormat="1" ht="15" customHeight="1" x14ac:dyDescent="0.25">
      <c r="A16" s="353"/>
      <c r="B16" s="353"/>
      <c r="C16" s="353"/>
      <c r="D16" s="353"/>
      <c r="E16" s="353"/>
      <c r="F16" s="353"/>
      <c r="G16" s="353"/>
      <c r="H16" s="353"/>
      <c r="I16" s="353"/>
      <c r="J16" s="353"/>
      <c r="K16" s="353"/>
      <c r="L16" s="353"/>
      <c r="M16" s="353"/>
      <c r="N16" s="353"/>
      <c r="O16" s="353"/>
      <c r="P16" s="353"/>
      <c r="Q16" s="353"/>
      <c r="R16" s="353"/>
      <c r="S16" s="353"/>
      <c r="T16" s="4"/>
      <c r="U16" s="4"/>
      <c r="V16" s="4"/>
      <c r="W16" s="4"/>
      <c r="X16" s="4"/>
      <c r="Y16" s="4"/>
    </row>
    <row r="17" spans="1:28" s="3" customFormat="1" ht="45.75" customHeight="1" x14ac:dyDescent="0.25">
      <c r="A17" s="354" t="s">
        <v>483</v>
      </c>
      <c r="B17" s="354"/>
      <c r="C17" s="354"/>
      <c r="D17" s="354"/>
      <c r="E17" s="354"/>
      <c r="F17" s="354"/>
      <c r="G17" s="354"/>
      <c r="H17" s="354"/>
      <c r="I17" s="354"/>
      <c r="J17" s="354"/>
      <c r="K17" s="354"/>
      <c r="L17" s="354"/>
      <c r="M17" s="354"/>
      <c r="N17" s="354"/>
      <c r="O17" s="354"/>
      <c r="P17" s="354"/>
      <c r="Q17" s="354"/>
      <c r="R17" s="354"/>
      <c r="S17" s="354"/>
      <c r="T17" s="6"/>
      <c r="U17" s="6"/>
      <c r="V17" s="6"/>
      <c r="W17" s="6"/>
      <c r="X17" s="6"/>
      <c r="Y17" s="6"/>
      <c r="Z17" s="6"/>
      <c r="AA17" s="6"/>
      <c r="AB17" s="6"/>
    </row>
    <row r="18" spans="1:28" s="3" customFormat="1" ht="15" customHeight="1" x14ac:dyDescent="0.25">
      <c r="A18" s="355"/>
      <c r="B18" s="355"/>
      <c r="C18" s="355"/>
      <c r="D18" s="355"/>
      <c r="E18" s="355"/>
      <c r="F18" s="355"/>
      <c r="G18" s="355"/>
      <c r="H18" s="355"/>
      <c r="I18" s="355"/>
      <c r="J18" s="355"/>
      <c r="K18" s="355"/>
      <c r="L18" s="355"/>
      <c r="M18" s="355"/>
      <c r="N18" s="355"/>
      <c r="O18" s="355"/>
      <c r="P18" s="355"/>
      <c r="Q18" s="355"/>
      <c r="R18" s="355"/>
      <c r="S18" s="355"/>
      <c r="T18" s="4"/>
      <c r="U18" s="4"/>
      <c r="V18" s="4"/>
      <c r="W18" s="4"/>
      <c r="X18" s="4"/>
      <c r="Y18" s="4"/>
    </row>
    <row r="19" spans="1:28" s="3" customFormat="1" ht="54" customHeight="1" x14ac:dyDescent="0.25">
      <c r="A19" s="344" t="s">
        <v>3</v>
      </c>
      <c r="B19" s="344" t="s">
        <v>94</v>
      </c>
      <c r="C19" s="347" t="s">
        <v>377</v>
      </c>
      <c r="D19" s="344" t="s">
        <v>376</v>
      </c>
      <c r="E19" s="344" t="s">
        <v>93</v>
      </c>
      <c r="F19" s="344" t="s">
        <v>92</v>
      </c>
      <c r="G19" s="344" t="s">
        <v>372</v>
      </c>
      <c r="H19" s="344" t="s">
        <v>91</v>
      </c>
      <c r="I19" s="344" t="s">
        <v>90</v>
      </c>
      <c r="J19" s="344" t="s">
        <v>89</v>
      </c>
      <c r="K19" s="344" t="s">
        <v>88</v>
      </c>
      <c r="L19" s="344" t="s">
        <v>87</v>
      </c>
      <c r="M19" s="344" t="s">
        <v>86</v>
      </c>
      <c r="N19" s="344" t="s">
        <v>85</v>
      </c>
      <c r="O19" s="344" t="s">
        <v>84</v>
      </c>
      <c r="P19" s="344" t="s">
        <v>83</v>
      </c>
      <c r="Q19" s="344" t="s">
        <v>375</v>
      </c>
      <c r="R19" s="344"/>
      <c r="S19" s="349" t="s">
        <v>477</v>
      </c>
      <c r="T19" s="4"/>
      <c r="U19" s="4"/>
      <c r="V19" s="4"/>
      <c r="W19" s="4"/>
      <c r="X19" s="4"/>
      <c r="Y19" s="4"/>
    </row>
    <row r="20" spans="1:28" s="3" customFormat="1" ht="180.75" customHeight="1" x14ac:dyDescent="0.25">
      <c r="A20" s="344"/>
      <c r="B20" s="344"/>
      <c r="C20" s="348"/>
      <c r="D20" s="344"/>
      <c r="E20" s="344"/>
      <c r="F20" s="344"/>
      <c r="G20" s="344"/>
      <c r="H20" s="344"/>
      <c r="I20" s="344"/>
      <c r="J20" s="344"/>
      <c r="K20" s="344"/>
      <c r="L20" s="344"/>
      <c r="M20" s="344"/>
      <c r="N20" s="344"/>
      <c r="O20" s="344"/>
      <c r="P20" s="344"/>
      <c r="Q20" s="37" t="s">
        <v>373</v>
      </c>
      <c r="R20" s="38" t="s">
        <v>374</v>
      </c>
      <c r="S20" s="349"/>
      <c r="T20" s="29"/>
      <c r="U20" s="29"/>
      <c r="V20" s="29"/>
      <c r="W20" s="29"/>
      <c r="X20" s="29"/>
      <c r="Y20" s="29"/>
      <c r="Z20" s="28"/>
      <c r="AA20" s="28"/>
      <c r="AB20" s="28"/>
    </row>
    <row r="21" spans="1:28" s="3" customFormat="1" ht="18" x14ac:dyDescent="0.25">
      <c r="A21" s="37">
        <v>1</v>
      </c>
      <c r="B21" s="40">
        <v>2</v>
      </c>
      <c r="C21" s="37">
        <v>3</v>
      </c>
      <c r="D21" s="40">
        <v>4</v>
      </c>
      <c r="E21" s="37">
        <v>5</v>
      </c>
      <c r="F21" s="40">
        <v>6</v>
      </c>
      <c r="G21" s="139">
        <v>7</v>
      </c>
      <c r="H21" s="140">
        <v>8</v>
      </c>
      <c r="I21" s="139">
        <v>9</v>
      </c>
      <c r="J21" s="140">
        <v>10</v>
      </c>
      <c r="K21" s="139">
        <v>11</v>
      </c>
      <c r="L21" s="140">
        <v>12</v>
      </c>
      <c r="M21" s="139">
        <v>13</v>
      </c>
      <c r="N21" s="140">
        <v>14</v>
      </c>
      <c r="O21" s="139">
        <v>15</v>
      </c>
      <c r="P21" s="140">
        <v>16</v>
      </c>
      <c r="Q21" s="139">
        <v>17</v>
      </c>
      <c r="R21" s="140">
        <v>18</v>
      </c>
      <c r="S21" s="139">
        <v>19</v>
      </c>
      <c r="T21" s="29"/>
      <c r="U21" s="29"/>
      <c r="V21" s="29"/>
      <c r="W21" s="29"/>
      <c r="X21" s="29"/>
      <c r="Y21" s="29"/>
      <c r="Z21" s="28"/>
      <c r="AA21" s="28"/>
      <c r="AB21" s="28"/>
    </row>
    <row r="22" spans="1:28" s="3" customFormat="1" ht="32.25" customHeight="1" x14ac:dyDescent="0.25">
      <c r="A22" s="37" t="s">
        <v>371</v>
      </c>
      <c r="B22" s="40" t="s">
        <v>371</v>
      </c>
      <c r="C22" s="40" t="s">
        <v>371</v>
      </c>
      <c r="D22" s="40" t="s">
        <v>371</v>
      </c>
      <c r="E22" s="40" t="s">
        <v>371</v>
      </c>
      <c r="F22" s="40" t="s">
        <v>371</v>
      </c>
      <c r="G22" s="40" t="s">
        <v>371</v>
      </c>
      <c r="H22" s="40" t="s">
        <v>371</v>
      </c>
      <c r="I22" s="40" t="s">
        <v>371</v>
      </c>
      <c r="J22" s="40" t="s">
        <v>371</v>
      </c>
      <c r="K22" s="40" t="s">
        <v>371</v>
      </c>
      <c r="L22" s="40" t="s">
        <v>371</v>
      </c>
      <c r="M22" s="40" t="s">
        <v>371</v>
      </c>
      <c r="N22" s="40" t="s">
        <v>371</v>
      </c>
      <c r="O22" s="40" t="s">
        <v>371</v>
      </c>
      <c r="P22" s="40" t="s">
        <v>371</v>
      </c>
      <c r="Q22" s="229" t="s">
        <v>371</v>
      </c>
      <c r="R22" s="41" t="s">
        <v>371</v>
      </c>
      <c r="S22" s="41" t="s">
        <v>371</v>
      </c>
      <c r="T22" s="29"/>
      <c r="U22" s="29"/>
      <c r="V22" s="29"/>
      <c r="W22" s="29"/>
      <c r="X22" s="29"/>
      <c r="Y22" s="29"/>
      <c r="Z22" s="28"/>
      <c r="AA22" s="28"/>
      <c r="AB22" s="28"/>
    </row>
    <row r="23" spans="1:28" ht="20.25" customHeight="1" x14ac:dyDescent="0.3">
      <c r="A23" s="112"/>
      <c r="B23" s="40" t="s">
        <v>370</v>
      </c>
      <c r="C23" s="40"/>
      <c r="D23" s="40"/>
      <c r="E23" s="112" t="s">
        <v>371</v>
      </c>
      <c r="F23" s="112" t="s">
        <v>371</v>
      </c>
      <c r="G23" s="112" t="s">
        <v>371</v>
      </c>
      <c r="H23" s="112"/>
      <c r="I23" s="112"/>
      <c r="J23" s="112"/>
      <c r="K23" s="112"/>
      <c r="L23" s="112"/>
      <c r="M23" s="112"/>
      <c r="N23" s="112"/>
      <c r="O23" s="112"/>
      <c r="P23" s="112"/>
      <c r="Q23" s="113"/>
      <c r="R23" s="2"/>
      <c r="S23" s="2"/>
      <c r="T23" s="24"/>
      <c r="U23" s="24"/>
      <c r="V23" s="24"/>
      <c r="W23" s="24"/>
      <c r="X23" s="24"/>
      <c r="Y23" s="24"/>
      <c r="Z23" s="24"/>
      <c r="AA23" s="24"/>
      <c r="AB23" s="24"/>
    </row>
    <row r="24" spans="1:28"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6640625" defaultRowHeight="15.6" x14ac:dyDescent="0.3"/>
  <cols>
    <col min="1" max="1" width="9.5546875" style="42" customWidth="1"/>
    <col min="2" max="2" width="8.6640625" style="42" customWidth="1"/>
    <col min="3" max="3" width="12.6640625" style="42" customWidth="1"/>
    <col min="4" max="4" width="16.109375" style="42" customWidth="1"/>
    <col min="5" max="5" width="11.109375" style="42" customWidth="1"/>
    <col min="6" max="6" width="11" style="42" customWidth="1"/>
    <col min="7" max="8" width="8.6640625" style="42" customWidth="1"/>
    <col min="9" max="9" width="7.33203125" style="42" customWidth="1"/>
    <col min="10" max="10" width="9.33203125" style="42" customWidth="1"/>
    <col min="11" max="11" width="10.33203125" style="42" customWidth="1"/>
    <col min="12" max="15" width="8.6640625" style="42" customWidth="1"/>
    <col min="16" max="16" width="19.44140625" style="42" customWidth="1"/>
    <col min="17" max="17" width="21.6640625" style="42" customWidth="1"/>
    <col min="18" max="18" width="22" style="42" customWidth="1"/>
    <col min="19" max="19" width="19.6640625" style="42" customWidth="1"/>
    <col min="20" max="20" width="18.44140625" style="42" customWidth="1"/>
    <col min="21" max="237" width="10.6640625" style="42"/>
    <col min="238" max="242" width="15.6640625" style="42" customWidth="1"/>
    <col min="243" max="246" width="12.6640625" style="42" customWidth="1"/>
    <col min="247" max="250" width="15.6640625" style="42" customWidth="1"/>
    <col min="251" max="251" width="22.88671875" style="42" customWidth="1"/>
    <col min="252" max="252" width="20.6640625" style="42" customWidth="1"/>
    <col min="253" max="253" width="16.6640625" style="42" customWidth="1"/>
    <col min="254" max="493" width="10.6640625" style="42"/>
    <col min="494" max="498" width="15.6640625" style="42" customWidth="1"/>
    <col min="499" max="502" width="12.6640625" style="42" customWidth="1"/>
    <col min="503" max="506" width="15.6640625" style="42" customWidth="1"/>
    <col min="507" max="507" width="22.88671875" style="42" customWidth="1"/>
    <col min="508" max="508" width="20.6640625" style="42" customWidth="1"/>
    <col min="509" max="509" width="16.6640625" style="42" customWidth="1"/>
    <col min="510" max="749" width="10.6640625" style="42"/>
    <col min="750" max="754" width="15.6640625" style="42" customWidth="1"/>
    <col min="755" max="758" width="12.6640625" style="42" customWidth="1"/>
    <col min="759" max="762" width="15.6640625" style="42" customWidth="1"/>
    <col min="763" max="763" width="22.88671875" style="42" customWidth="1"/>
    <col min="764" max="764" width="20.6640625" style="42" customWidth="1"/>
    <col min="765" max="765" width="16.6640625" style="42" customWidth="1"/>
    <col min="766" max="1005" width="10.6640625" style="42"/>
    <col min="1006" max="1010" width="15.6640625" style="42" customWidth="1"/>
    <col min="1011" max="1014" width="12.6640625" style="42" customWidth="1"/>
    <col min="1015" max="1018" width="15.6640625" style="42" customWidth="1"/>
    <col min="1019" max="1019" width="22.88671875" style="42" customWidth="1"/>
    <col min="1020" max="1020" width="20.6640625" style="42" customWidth="1"/>
    <col min="1021" max="1021" width="16.6640625" style="42" customWidth="1"/>
    <col min="1022" max="1261" width="10.6640625" style="42"/>
    <col min="1262" max="1266" width="15.6640625" style="42" customWidth="1"/>
    <col min="1267" max="1270" width="12.6640625" style="42" customWidth="1"/>
    <col min="1271" max="1274" width="15.6640625" style="42" customWidth="1"/>
    <col min="1275" max="1275" width="22.88671875" style="42" customWidth="1"/>
    <col min="1276" max="1276" width="20.6640625" style="42" customWidth="1"/>
    <col min="1277" max="1277" width="16.6640625" style="42" customWidth="1"/>
    <col min="1278" max="1517" width="10.6640625" style="42"/>
    <col min="1518" max="1522" width="15.6640625" style="42" customWidth="1"/>
    <col min="1523" max="1526" width="12.6640625" style="42" customWidth="1"/>
    <col min="1527" max="1530" width="15.6640625" style="42" customWidth="1"/>
    <col min="1531" max="1531" width="22.88671875" style="42" customWidth="1"/>
    <col min="1532" max="1532" width="20.6640625" style="42" customWidth="1"/>
    <col min="1533" max="1533" width="16.6640625" style="42" customWidth="1"/>
    <col min="1534" max="1773" width="10.6640625" style="42"/>
    <col min="1774" max="1778" width="15.6640625" style="42" customWidth="1"/>
    <col min="1779" max="1782" width="12.6640625" style="42" customWidth="1"/>
    <col min="1783" max="1786" width="15.6640625" style="42" customWidth="1"/>
    <col min="1787" max="1787" width="22.88671875" style="42" customWidth="1"/>
    <col min="1788" max="1788" width="20.6640625" style="42" customWidth="1"/>
    <col min="1789" max="1789" width="16.6640625" style="42" customWidth="1"/>
    <col min="1790" max="2029" width="10.6640625" style="42"/>
    <col min="2030" max="2034" width="15.6640625" style="42" customWidth="1"/>
    <col min="2035" max="2038" width="12.6640625" style="42" customWidth="1"/>
    <col min="2039" max="2042" width="15.6640625" style="42" customWidth="1"/>
    <col min="2043" max="2043" width="22.88671875" style="42" customWidth="1"/>
    <col min="2044" max="2044" width="20.6640625" style="42" customWidth="1"/>
    <col min="2045" max="2045" width="16.6640625" style="42" customWidth="1"/>
    <col min="2046" max="2285" width="10.6640625" style="42"/>
    <col min="2286" max="2290" width="15.6640625" style="42" customWidth="1"/>
    <col min="2291" max="2294" width="12.6640625" style="42" customWidth="1"/>
    <col min="2295" max="2298" width="15.6640625" style="42" customWidth="1"/>
    <col min="2299" max="2299" width="22.88671875" style="42" customWidth="1"/>
    <col min="2300" max="2300" width="20.6640625" style="42" customWidth="1"/>
    <col min="2301" max="2301" width="16.6640625" style="42" customWidth="1"/>
    <col min="2302" max="2541" width="10.6640625" style="42"/>
    <col min="2542" max="2546" width="15.6640625" style="42" customWidth="1"/>
    <col min="2547" max="2550" width="12.6640625" style="42" customWidth="1"/>
    <col min="2551" max="2554" width="15.6640625" style="42" customWidth="1"/>
    <col min="2555" max="2555" width="22.88671875" style="42" customWidth="1"/>
    <col min="2556" max="2556" width="20.6640625" style="42" customWidth="1"/>
    <col min="2557" max="2557" width="16.6640625" style="42" customWidth="1"/>
    <col min="2558" max="2797" width="10.6640625" style="42"/>
    <col min="2798" max="2802" width="15.6640625" style="42" customWidth="1"/>
    <col min="2803" max="2806" width="12.6640625" style="42" customWidth="1"/>
    <col min="2807" max="2810" width="15.6640625" style="42" customWidth="1"/>
    <col min="2811" max="2811" width="22.88671875" style="42" customWidth="1"/>
    <col min="2812" max="2812" width="20.6640625" style="42" customWidth="1"/>
    <col min="2813" max="2813" width="16.6640625" style="42" customWidth="1"/>
    <col min="2814" max="3053" width="10.6640625" style="42"/>
    <col min="3054" max="3058" width="15.6640625" style="42" customWidth="1"/>
    <col min="3059" max="3062" width="12.6640625" style="42" customWidth="1"/>
    <col min="3063" max="3066" width="15.6640625" style="42" customWidth="1"/>
    <col min="3067" max="3067" width="22.88671875" style="42" customWidth="1"/>
    <col min="3068" max="3068" width="20.6640625" style="42" customWidth="1"/>
    <col min="3069" max="3069" width="16.6640625" style="42" customWidth="1"/>
    <col min="3070" max="3309" width="10.6640625" style="42"/>
    <col min="3310" max="3314" width="15.6640625" style="42" customWidth="1"/>
    <col min="3315" max="3318" width="12.6640625" style="42" customWidth="1"/>
    <col min="3319" max="3322" width="15.6640625" style="42" customWidth="1"/>
    <col min="3323" max="3323" width="22.88671875" style="42" customWidth="1"/>
    <col min="3324" max="3324" width="20.6640625" style="42" customWidth="1"/>
    <col min="3325" max="3325" width="16.6640625" style="42" customWidth="1"/>
    <col min="3326" max="3565" width="10.6640625" style="42"/>
    <col min="3566" max="3570" width="15.6640625" style="42" customWidth="1"/>
    <col min="3571" max="3574" width="12.6640625" style="42" customWidth="1"/>
    <col min="3575" max="3578" width="15.6640625" style="42" customWidth="1"/>
    <col min="3579" max="3579" width="22.88671875" style="42" customWidth="1"/>
    <col min="3580" max="3580" width="20.6640625" style="42" customWidth="1"/>
    <col min="3581" max="3581" width="16.6640625" style="42" customWidth="1"/>
    <col min="3582" max="3821" width="10.6640625" style="42"/>
    <col min="3822" max="3826" width="15.6640625" style="42" customWidth="1"/>
    <col min="3827" max="3830" width="12.6640625" style="42" customWidth="1"/>
    <col min="3831" max="3834" width="15.6640625" style="42" customWidth="1"/>
    <col min="3835" max="3835" width="22.88671875" style="42" customWidth="1"/>
    <col min="3836" max="3836" width="20.6640625" style="42" customWidth="1"/>
    <col min="3837" max="3837" width="16.6640625" style="42" customWidth="1"/>
    <col min="3838" max="4077" width="10.6640625" style="42"/>
    <col min="4078" max="4082" width="15.6640625" style="42" customWidth="1"/>
    <col min="4083" max="4086" width="12.6640625" style="42" customWidth="1"/>
    <col min="4087" max="4090" width="15.6640625" style="42" customWidth="1"/>
    <col min="4091" max="4091" width="22.88671875" style="42" customWidth="1"/>
    <col min="4092" max="4092" width="20.6640625" style="42" customWidth="1"/>
    <col min="4093" max="4093" width="16.6640625" style="42" customWidth="1"/>
    <col min="4094" max="4333" width="10.6640625" style="42"/>
    <col min="4334" max="4338" width="15.6640625" style="42" customWidth="1"/>
    <col min="4339" max="4342" width="12.6640625" style="42" customWidth="1"/>
    <col min="4343" max="4346" width="15.6640625" style="42" customWidth="1"/>
    <col min="4347" max="4347" width="22.88671875" style="42" customWidth="1"/>
    <col min="4348" max="4348" width="20.6640625" style="42" customWidth="1"/>
    <col min="4349" max="4349" width="16.6640625" style="42" customWidth="1"/>
    <col min="4350" max="4589" width="10.6640625" style="42"/>
    <col min="4590" max="4594" width="15.6640625" style="42" customWidth="1"/>
    <col min="4595" max="4598" width="12.6640625" style="42" customWidth="1"/>
    <col min="4599" max="4602" width="15.6640625" style="42" customWidth="1"/>
    <col min="4603" max="4603" width="22.88671875" style="42" customWidth="1"/>
    <col min="4604" max="4604" width="20.6640625" style="42" customWidth="1"/>
    <col min="4605" max="4605" width="16.6640625" style="42" customWidth="1"/>
    <col min="4606" max="4845" width="10.6640625" style="42"/>
    <col min="4846" max="4850" width="15.6640625" style="42" customWidth="1"/>
    <col min="4851" max="4854" width="12.6640625" style="42" customWidth="1"/>
    <col min="4855" max="4858" width="15.6640625" style="42" customWidth="1"/>
    <col min="4859" max="4859" width="22.88671875" style="42" customWidth="1"/>
    <col min="4860" max="4860" width="20.6640625" style="42" customWidth="1"/>
    <col min="4861" max="4861" width="16.6640625" style="42" customWidth="1"/>
    <col min="4862" max="5101" width="10.6640625" style="42"/>
    <col min="5102" max="5106" width="15.6640625" style="42" customWidth="1"/>
    <col min="5107" max="5110" width="12.6640625" style="42" customWidth="1"/>
    <col min="5111" max="5114" width="15.6640625" style="42" customWidth="1"/>
    <col min="5115" max="5115" width="22.88671875" style="42" customWidth="1"/>
    <col min="5116" max="5116" width="20.6640625" style="42" customWidth="1"/>
    <col min="5117" max="5117" width="16.6640625" style="42" customWidth="1"/>
    <col min="5118" max="5357" width="10.6640625" style="42"/>
    <col min="5358" max="5362" width="15.6640625" style="42" customWidth="1"/>
    <col min="5363" max="5366" width="12.6640625" style="42" customWidth="1"/>
    <col min="5367" max="5370" width="15.6640625" style="42" customWidth="1"/>
    <col min="5371" max="5371" width="22.88671875" style="42" customWidth="1"/>
    <col min="5372" max="5372" width="20.6640625" style="42" customWidth="1"/>
    <col min="5373" max="5373" width="16.6640625" style="42" customWidth="1"/>
    <col min="5374" max="5613" width="10.6640625" style="42"/>
    <col min="5614" max="5618" width="15.6640625" style="42" customWidth="1"/>
    <col min="5619" max="5622" width="12.6640625" style="42" customWidth="1"/>
    <col min="5623" max="5626" width="15.6640625" style="42" customWidth="1"/>
    <col min="5627" max="5627" width="22.88671875" style="42" customWidth="1"/>
    <col min="5628" max="5628" width="20.6640625" style="42" customWidth="1"/>
    <col min="5629" max="5629" width="16.6640625" style="42" customWidth="1"/>
    <col min="5630" max="5869" width="10.6640625" style="42"/>
    <col min="5870" max="5874" width="15.6640625" style="42" customWidth="1"/>
    <col min="5875" max="5878" width="12.6640625" style="42" customWidth="1"/>
    <col min="5879" max="5882" width="15.6640625" style="42" customWidth="1"/>
    <col min="5883" max="5883" width="22.88671875" style="42" customWidth="1"/>
    <col min="5884" max="5884" width="20.6640625" style="42" customWidth="1"/>
    <col min="5885" max="5885" width="16.6640625" style="42" customWidth="1"/>
    <col min="5886" max="6125" width="10.6640625" style="42"/>
    <col min="6126" max="6130" width="15.6640625" style="42" customWidth="1"/>
    <col min="6131" max="6134" width="12.6640625" style="42" customWidth="1"/>
    <col min="6135" max="6138" width="15.6640625" style="42" customWidth="1"/>
    <col min="6139" max="6139" width="22.88671875" style="42" customWidth="1"/>
    <col min="6140" max="6140" width="20.6640625" style="42" customWidth="1"/>
    <col min="6141" max="6141" width="16.6640625" style="42" customWidth="1"/>
    <col min="6142" max="6381" width="10.6640625" style="42"/>
    <col min="6382" max="6386" width="15.6640625" style="42" customWidth="1"/>
    <col min="6387" max="6390" width="12.6640625" style="42" customWidth="1"/>
    <col min="6391" max="6394" width="15.6640625" style="42" customWidth="1"/>
    <col min="6395" max="6395" width="22.88671875" style="42" customWidth="1"/>
    <col min="6396" max="6396" width="20.6640625" style="42" customWidth="1"/>
    <col min="6397" max="6397" width="16.6640625" style="42" customWidth="1"/>
    <col min="6398" max="6637" width="10.6640625" style="42"/>
    <col min="6638" max="6642" width="15.6640625" style="42" customWidth="1"/>
    <col min="6643" max="6646" width="12.6640625" style="42" customWidth="1"/>
    <col min="6647" max="6650" width="15.6640625" style="42" customWidth="1"/>
    <col min="6651" max="6651" width="22.88671875" style="42" customWidth="1"/>
    <col min="6652" max="6652" width="20.6640625" style="42" customWidth="1"/>
    <col min="6653" max="6653" width="16.6640625" style="42" customWidth="1"/>
    <col min="6654" max="6893" width="10.6640625" style="42"/>
    <col min="6894" max="6898" width="15.6640625" style="42" customWidth="1"/>
    <col min="6899" max="6902" width="12.6640625" style="42" customWidth="1"/>
    <col min="6903" max="6906" width="15.6640625" style="42" customWidth="1"/>
    <col min="6907" max="6907" width="22.88671875" style="42" customWidth="1"/>
    <col min="6908" max="6908" width="20.6640625" style="42" customWidth="1"/>
    <col min="6909" max="6909" width="16.6640625" style="42" customWidth="1"/>
    <col min="6910" max="7149" width="10.6640625" style="42"/>
    <col min="7150" max="7154" width="15.6640625" style="42" customWidth="1"/>
    <col min="7155" max="7158" width="12.6640625" style="42" customWidth="1"/>
    <col min="7159" max="7162" width="15.6640625" style="42" customWidth="1"/>
    <col min="7163" max="7163" width="22.88671875" style="42" customWidth="1"/>
    <col min="7164" max="7164" width="20.6640625" style="42" customWidth="1"/>
    <col min="7165" max="7165" width="16.6640625" style="42" customWidth="1"/>
    <col min="7166" max="7405" width="10.6640625" style="42"/>
    <col min="7406" max="7410" width="15.6640625" style="42" customWidth="1"/>
    <col min="7411" max="7414" width="12.6640625" style="42" customWidth="1"/>
    <col min="7415" max="7418" width="15.6640625" style="42" customWidth="1"/>
    <col min="7419" max="7419" width="22.88671875" style="42" customWidth="1"/>
    <col min="7420" max="7420" width="20.6640625" style="42" customWidth="1"/>
    <col min="7421" max="7421" width="16.6640625" style="42" customWidth="1"/>
    <col min="7422" max="7661" width="10.6640625" style="42"/>
    <col min="7662" max="7666" width="15.6640625" style="42" customWidth="1"/>
    <col min="7667" max="7670" width="12.6640625" style="42" customWidth="1"/>
    <col min="7671" max="7674" width="15.6640625" style="42" customWidth="1"/>
    <col min="7675" max="7675" width="22.88671875" style="42" customWidth="1"/>
    <col min="7676" max="7676" width="20.6640625" style="42" customWidth="1"/>
    <col min="7677" max="7677" width="16.6640625" style="42" customWidth="1"/>
    <col min="7678" max="7917" width="10.6640625" style="42"/>
    <col min="7918" max="7922" width="15.6640625" style="42" customWidth="1"/>
    <col min="7923" max="7926" width="12.6640625" style="42" customWidth="1"/>
    <col min="7927" max="7930" width="15.6640625" style="42" customWidth="1"/>
    <col min="7931" max="7931" width="22.88671875" style="42" customWidth="1"/>
    <col min="7932" max="7932" width="20.6640625" style="42" customWidth="1"/>
    <col min="7933" max="7933" width="16.6640625" style="42" customWidth="1"/>
    <col min="7934" max="8173" width="10.6640625" style="42"/>
    <col min="8174" max="8178" width="15.6640625" style="42" customWidth="1"/>
    <col min="8179" max="8182" width="12.6640625" style="42" customWidth="1"/>
    <col min="8183" max="8186" width="15.6640625" style="42" customWidth="1"/>
    <col min="8187" max="8187" width="22.88671875" style="42" customWidth="1"/>
    <col min="8188" max="8188" width="20.6640625" style="42" customWidth="1"/>
    <col min="8189" max="8189" width="16.6640625" style="42" customWidth="1"/>
    <col min="8190" max="8429" width="10.6640625" style="42"/>
    <col min="8430" max="8434" width="15.6640625" style="42" customWidth="1"/>
    <col min="8435" max="8438" width="12.6640625" style="42" customWidth="1"/>
    <col min="8439" max="8442" width="15.6640625" style="42" customWidth="1"/>
    <col min="8443" max="8443" width="22.88671875" style="42" customWidth="1"/>
    <col min="8444" max="8444" width="20.6640625" style="42" customWidth="1"/>
    <col min="8445" max="8445" width="16.6640625" style="42" customWidth="1"/>
    <col min="8446" max="8685" width="10.6640625" style="42"/>
    <col min="8686" max="8690" width="15.6640625" style="42" customWidth="1"/>
    <col min="8691" max="8694" width="12.6640625" style="42" customWidth="1"/>
    <col min="8695" max="8698" width="15.6640625" style="42" customWidth="1"/>
    <col min="8699" max="8699" width="22.88671875" style="42" customWidth="1"/>
    <col min="8700" max="8700" width="20.6640625" style="42" customWidth="1"/>
    <col min="8701" max="8701" width="16.6640625" style="42" customWidth="1"/>
    <col min="8702" max="8941" width="10.6640625" style="42"/>
    <col min="8942" max="8946" width="15.6640625" style="42" customWidth="1"/>
    <col min="8947" max="8950" width="12.6640625" style="42" customWidth="1"/>
    <col min="8951" max="8954" width="15.6640625" style="42" customWidth="1"/>
    <col min="8955" max="8955" width="22.88671875" style="42" customWidth="1"/>
    <col min="8956" max="8956" width="20.6640625" style="42" customWidth="1"/>
    <col min="8957" max="8957" width="16.6640625" style="42" customWidth="1"/>
    <col min="8958" max="9197" width="10.6640625" style="42"/>
    <col min="9198" max="9202" width="15.6640625" style="42" customWidth="1"/>
    <col min="9203" max="9206" width="12.6640625" style="42" customWidth="1"/>
    <col min="9207" max="9210" width="15.6640625" style="42" customWidth="1"/>
    <col min="9211" max="9211" width="22.88671875" style="42" customWidth="1"/>
    <col min="9212" max="9212" width="20.6640625" style="42" customWidth="1"/>
    <col min="9213" max="9213" width="16.6640625" style="42" customWidth="1"/>
    <col min="9214" max="9453" width="10.6640625" style="42"/>
    <col min="9454" max="9458" width="15.6640625" style="42" customWidth="1"/>
    <col min="9459" max="9462" width="12.6640625" style="42" customWidth="1"/>
    <col min="9463" max="9466" width="15.6640625" style="42" customWidth="1"/>
    <col min="9467" max="9467" width="22.88671875" style="42" customWidth="1"/>
    <col min="9468" max="9468" width="20.6640625" style="42" customWidth="1"/>
    <col min="9469" max="9469" width="16.6640625" style="42" customWidth="1"/>
    <col min="9470" max="9709" width="10.6640625" style="42"/>
    <col min="9710" max="9714" width="15.6640625" style="42" customWidth="1"/>
    <col min="9715" max="9718" width="12.6640625" style="42" customWidth="1"/>
    <col min="9719" max="9722" width="15.6640625" style="42" customWidth="1"/>
    <col min="9723" max="9723" width="22.88671875" style="42" customWidth="1"/>
    <col min="9724" max="9724" width="20.6640625" style="42" customWidth="1"/>
    <col min="9725" max="9725" width="16.6640625" style="42" customWidth="1"/>
    <col min="9726" max="9965" width="10.6640625" style="42"/>
    <col min="9966" max="9970" width="15.6640625" style="42" customWidth="1"/>
    <col min="9971" max="9974" width="12.6640625" style="42" customWidth="1"/>
    <col min="9975" max="9978" width="15.6640625" style="42" customWidth="1"/>
    <col min="9979" max="9979" width="22.88671875" style="42" customWidth="1"/>
    <col min="9980" max="9980" width="20.6640625" style="42" customWidth="1"/>
    <col min="9981" max="9981" width="16.6640625" style="42" customWidth="1"/>
    <col min="9982" max="10221" width="10.6640625" style="42"/>
    <col min="10222" max="10226" width="15.6640625" style="42" customWidth="1"/>
    <col min="10227" max="10230" width="12.6640625" style="42" customWidth="1"/>
    <col min="10231" max="10234" width="15.6640625" style="42" customWidth="1"/>
    <col min="10235" max="10235" width="22.88671875" style="42" customWidth="1"/>
    <col min="10236" max="10236" width="20.6640625" style="42" customWidth="1"/>
    <col min="10237" max="10237" width="16.6640625" style="42" customWidth="1"/>
    <col min="10238" max="10477" width="10.6640625" style="42"/>
    <col min="10478" max="10482" width="15.6640625" style="42" customWidth="1"/>
    <col min="10483" max="10486" width="12.6640625" style="42" customWidth="1"/>
    <col min="10487" max="10490" width="15.6640625" style="42" customWidth="1"/>
    <col min="10491" max="10491" width="22.88671875" style="42" customWidth="1"/>
    <col min="10492" max="10492" width="20.6640625" style="42" customWidth="1"/>
    <col min="10493" max="10493" width="16.6640625" style="42" customWidth="1"/>
    <col min="10494" max="10733" width="10.6640625" style="42"/>
    <col min="10734" max="10738" width="15.6640625" style="42" customWidth="1"/>
    <col min="10739" max="10742" width="12.6640625" style="42" customWidth="1"/>
    <col min="10743" max="10746" width="15.6640625" style="42" customWidth="1"/>
    <col min="10747" max="10747" width="22.88671875" style="42" customWidth="1"/>
    <col min="10748" max="10748" width="20.6640625" style="42" customWidth="1"/>
    <col min="10749" max="10749" width="16.6640625" style="42" customWidth="1"/>
    <col min="10750" max="10989" width="10.6640625" style="42"/>
    <col min="10990" max="10994" width="15.6640625" style="42" customWidth="1"/>
    <col min="10995" max="10998" width="12.6640625" style="42" customWidth="1"/>
    <col min="10999" max="11002" width="15.6640625" style="42" customWidth="1"/>
    <col min="11003" max="11003" width="22.88671875" style="42" customWidth="1"/>
    <col min="11004" max="11004" width="20.6640625" style="42" customWidth="1"/>
    <col min="11005" max="11005" width="16.6640625" style="42" customWidth="1"/>
    <col min="11006" max="11245" width="10.6640625" style="42"/>
    <col min="11246" max="11250" width="15.6640625" style="42" customWidth="1"/>
    <col min="11251" max="11254" width="12.6640625" style="42" customWidth="1"/>
    <col min="11255" max="11258" width="15.6640625" style="42" customWidth="1"/>
    <col min="11259" max="11259" width="22.88671875" style="42" customWidth="1"/>
    <col min="11260" max="11260" width="20.6640625" style="42" customWidth="1"/>
    <col min="11261" max="11261" width="16.6640625" style="42" customWidth="1"/>
    <col min="11262" max="11501" width="10.6640625" style="42"/>
    <col min="11502" max="11506" width="15.6640625" style="42" customWidth="1"/>
    <col min="11507" max="11510" width="12.6640625" style="42" customWidth="1"/>
    <col min="11511" max="11514" width="15.6640625" style="42" customWidth="1"/>
    <col min="11515" max="11515" width="22.88671875" style="42" customWidth="1"/>
    <col min="11516" max="11516" width="20.6640625" style="42" customWidth="1"/>
    <col min="11517" max="11517" width="16.6640625" style="42" customWidth="1"/>
    <col min="11518" max="11757" width="10.6640625" style="42"/>
    <col min="11758" max="11762" width="15.6640625" style="42" customWidth="1"/>
    <col min="11763" max="11766" width="12.6640625" style="42" customWidth="1"/>
    <col min="11767" max="11770" width="15.6640625" style="42" customWidth="1"/>
    <col min="11771" max="11771" width="22.88671875" style="42" customWidth="1"/>
    <col min="11772" max="11772" width="20.6640625" style="42" customWidth="1"/>
    <col min="11773" max="11773" width="16.6640625" style="42" customWidth="1"/>
    <col min="11774" max="12013" width="10.6640625" style="42"/>
    <col min="12014" max="12018" width="15.6640625" style="42" customWidth="1"/>
    <col min="12019" max="12022" width="12.6640625" style="42" customWidth="1"/>
    <col min="12023" max="12026" width="15.6640625" style="42" customWidth="1"/>
    <col min="12027" max="12027" width="22.88671875" style="42" customWidth="1"/>
    <col min="12028" max="12028" width="20.6640625" style="42" customWidth="1"/>
    <col min="12029" max="12029" width="16.6640625" style="42" customWidth="1"/>
    <col min="12030" max="12269" width="10.6640625" style="42"/>
    <col min="12270" max="12274" width="15.6640625" style="42" customWidth="1"/>
    <col min="12275" max="12278" width="12.6640625" style="42" customWidth="1"/>
    <col min="12279" max="12282" width="15.6640625" style="42" customWidth="1"/>
    <col min="12283" max="12283" width="22.88671875" style="42" customWidth="1"/>
    <col min="12284" max="12284" width="20.6640625" style="42" customWidth="1"/>
    <col min="12285" max="12285" width="16.6640625" style="42" customWidth="1"/>
    <col min="12286" max="12525" width="10.6640625" style="42"/>
    <col min="12526" max="12530" width="15.6640625" style="42" customWidth="1"/>
    <col min="12531" max="12534" width="12.6640625" style="42" customWidth="1"/>
    <col min="12535" max="12538" width="15.6640625" style="42" customWidth="1"/>
    <col min="12539" max="12539" width="22.88671875" style="42" customWidth="1"/>
    <col min="12540" max="12540" width="20.6640625" style="42" customWidth="1"/>
    <col min="12541" max="12541" width="16.6640625" style="42" customWidth="1"/>
    <col min="12542" max="12781" width="10.6640625" style="42"/>
    <col min="12782" max="12786" width="15.6640625" style="42" customWidth="1"/>
    <col min="12787" max="12790" width="12.6640625" style="42" customWidth="1"/>
    <col min="12791" max="12794" width="15.6640625" style="42" customWidth="1"/>
    <col min="12795" max="12795" width="22.88671875" style="42" customWidth="1"/>
    <col min="12796" max="12796" width="20.6640625" style="42" customWidth="1"/>
    <col min="12797" max="12797" width="16.6640625" style="42" customWidth="1"/>
    <col min="12798" max="13037" width="10.6640625" style="42"/>
    <col min="13038" max="13042" width="15.6640625" style="42" customWidth="1"/>
    <col min="13043" max="13046" width="12.6640625" style="42" customWidth="1"/>
    <col min="13047" max="13050" width="15.6640625" style="42" customWidth="1"/>
    <col min="13051" max="13051" width="22.88671875" style="42" customWidth="1"/>
    <col min="13052" max="13052" width="20.6640625" style="42" customWidth="1"/>
    <col min="13053" max="13053" width="16.6640625" style="42" customWidth="1"/>
    <col min="13054" max="13293" width="10.6640625" style="42"/>
    <col min="13294" max="13298" width="15.6640625" style="42" customWidth="1"/>
    <col min="13299" max="13302" width="12.6640625" style="42" customWidth="1"/>
    <col min="13303" max="13306" width="15.6640625" style="42" customWidth="1"/>
    <col min="13307" max="13307" width="22.88671875" style="42" customWidth="1"/>
    <col min="13308" max="13308" width="20.6640625" style="42" customWidth="1"/>
    <col min="13309" max="13309" width="16.6640625" style="42" customWidth="1"/>
    <col min="13310" max="13549" width="10.6640625" style="42"/>
    <col min="13550" max="13554" width="15.6640625" style="42" customWidth="1"/>
    <col min="13555" max="13558" width="12.6640625" style="42" customWidth="1"/>
    <col min="13559" max="13562" width="15.6640625" style="42" customWidth="1"/>
    <col min="13563" max="13563" width="22.88671875" style="42" customWidth="1"/>
    <col min="13564" max="13564" width="20.6640625" style="42" customWidth="1"/>
    <col min="13565" max="13565" width="16.6640625" style="42" customWidth="1"/>
    <col min="13566" max="13805" width="10.6640625" style="42"/>
    <col min="13806" max="13810" width="15.6640625" style="42" customWidth="1"/>
    <col min="13811" max="13814" width="12.6640625" style="42" customWidth="1"/>
    <col min="13815" max="13818" width="15.6640625" style="42" customWidth="1"/>
    <col min="13819" max="13819" width="22.88671875" style="42" customWidth="1"/>
    <col min="13820" max="13820" width="20.6640625" style="42" customWidth="1"/>
    <col min="13821" max="13821" width="16.6640625" style="42" customWidth="1"/>
    <col min="13822" max="14061" width="10.6640625" style="42"/>
    <col min="14062" max="14066" width="15.6640625" style="42" customWidth="1"/>
    <col min="14067" max="14070" width="12.6640625" style="42" customWidth="1"/>
    <col min="14071" max="14074" width="15.6640625" style="42" customWidth="1"/>
    <col min="14075" max="14075" width="22.88671875" style="42" customWidth="1"/>
    <col min="14076" max="14076" width="20.6640625" style="42" customWidth="1"/>
    <col min="14077" max="14077" width="16.6640625" style="42" customWidth="1"/>
    <col min="14078" max="14317" width="10.6640625" style="42"/>
    <col min="14318" max="14322" width="15.6640625" style="42" customWidth="1"/>
    <col min="14323" max="14326" width="12.6640625" style="42" customWidth="1"/>
    <col min="14327" max="14330" width="15.6640625" style="42" customWidth="1"/>
    <col min="14331" max="14331" width="22.88671875" style="42" customWidth="1"/>
    <col min="14332" max="14332" width="20.6640625" style="42" customWidth="1"/>
    <col min="14333" max="14333" width="16.6640625" style="42" customWidth="1"/>
    <col min="14334" max="14573" width="10.6640625" style="42"/>
    <col min="14574" max="14578" width="15.6640625" style="42" customWidth="1"/>
    <col min="14579" max="14582" width="12.6640625" style="42" customWidth="1"/>
    <col min="14583" max="14586" width="15.6640625" style="42" customWidth="1"/>
    <col min="14587" max="14587" width="22.88671875" style="42" customWidth="1"/>
    <col min="14588" max="14588" width="20.6640625" style="42" customWidth="1"/>
    <col min="14589" max="14589" width="16.6640625" style="42" customWidth="1"/>
    <col min="14590" max="14829" width="10.6640625" style="42"/>
    <col min="14830" max="14834" width="15.6640625" style="42" customWidth="1"/>
    <col min="14835" max="14838" width="12.6640625" style="42" customWidth="1"/>
    <col min="14839" max="14842" width="15.6640625" style="42" customWidth="1"/>
    <col min="14843" max="14843" width="22.88671875" style="42" customWidth="1"/>
    <col min="14844" max="14844" width="20.6640625" style="42" customWidth="1"/>
    <col min="14845" max="14845" width="16.6640625" style="42" customWidth="1"/>
    <col min="14846" max="15085" width="10.6640625" style="42"/>
    <col min="15086" max="15090" width="15.6640625" style="42" customWidth="1"/>
    <col min="15091" max="15094" width="12.6640625" style="42" customWidth="1"/>
    <col min="15095" max="15098" width="15.6640625" style="42" customWidth="1"/>
    <col min="15099" max="15099" width="22.88671875" style="42" customWidth="1"/>
    <col min="15100" max="15100" width="20.6640625" style="42" customWidth="1"/>
    <col min="15101" max="15101" width="16.6640625" style="42" customWidth="1"/>
    <col min="15102" max="15341" width="10.6640625" style="42"/>
    <col min="15342" max="15346" width="15.6640625" style="42" customWidth="1"/>
    <col min="15347" max="15350" width="12.6640625" style="42" customWidth="1"/>
    <col min="15351" max="15354" width="15.6640625" style="42" customWidth="1"/>
    <col min="15355" max="15355" width="22.88671875" style="42" customWidth="1"/>
    <col min="15356" max="15356" width="20.6640625" style="42" customWidth="1"/>
    <col min="15357" max="15357" width="16.6640625" style="42" customWidth="1"/>
    <col min="15358" max="15597" width="10.6640625" style="42"/>
    <col min="15598" max="15602" width="15.6640625" style="42" customWidth="1"/>
    <col min="15603" max="15606" width="12.6640625" style="42" customWidth="1"/>
    <col min="15607" max="15610" width="15.6640625" style="42" customWidth="1"/>
    <col min="15611" max="15611" width="22.88671875" style="42" customWidth="1"/>
    <col min="15612" max="15612" width="20.6640625" style="42" customWidth="1"/>
    <col min="15613" max="15613" width="16.6640625" style="42" customWidth="1"/>
    <col min="15614" max="15853" width="10.6640625" style="42"/>
    <col min="15854" max="15858" width="15.6640625" style="42" customWidth="1"/>
    <col min="15859" max="15862" width="12.6640625" style="42" customWidth="1"/>
    <col min="15863" max="15866" width="15.6640625" style="42" customWidth="1"/>
    <col min="15867" max="15867" width="22.88671875" style="42" customWidth="1"/>
    <col min="15868" max="15868" width="20.6640625" style="42" customWidth="1"/>
    <col min="15869" max="15869" width="16.6640625" style="42" customWidth="1"/>
    <col min="15870" max="16109" width="10.6640625" style="42"/>
    <col min="16110" max="16114" width="15.6640625" style="42" customWidth="1"/>
    <col min="16115" max="16118" width="12.6640625" style="42" customWidth="1"/>
    <col min="16119" max="16122" width="15.6640625" style="42" customWidth="1"/>
    <col min="16123" max="16123" width="22.88671875" style="42" customWidth="1"/>
    <col min="16124" max="16124" width="20.6640625" style="42" customWidth="1"/>
    <col min="16125" max="16125" width="16.6640625" style="42" customWidth="1"/>
    <col min="16126" max="16384" width="10.6640625" style="42"/>
  </cols>
  <sheetData>
    <row r="1" spans="1:20" ht="3" customHeight="1" x14ac:dyDescent="0.3"/>
    <row r="2" spans="1:20" ht="15" customHeight="1" x14ac:dyDescent="0.3">
      <c r="T2" s="36"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337" t="str">
        <f>'1. паспорт местоположение'!A5:C5</f>
        <v>Год раскрытия информации: 2023 год</v>
      </c>
      <c r="B6" s="337"/>
      <c r="C6" s="337"/>
      <c r="D6" s="337"/>
      <c r="E6" s="337"/>
      <c r="F6" s="337"/>
      <c r="G6" s="337"/>
      <c r="H6" s="337"/>
      <c r="I6" s="337"/>
      <c r="J6" s="337"/>
      <c r="K6" s="337"/>
      <c r="L6" s="337"/>
      <c r="M6" s="337"/>
      <c r="N6" s="337"/>
      <c r="O6" s="337"/>
      <c r="P6" s="337"/>
      <c r="Q6" s="337"/>
      <c r="R6" s="337"/>
      <c r="S6" s="337"/>
      <c r="T6" s="337"/>
    </row>
    <row r="7" spans="1:20" s="11" customFormat="1" x14ac:dyDescent="0.25">
      <c r="A7" s="16"/>
      <c r="H7" s="15"/>
    </row>
    <row r="8" spans="1:20" s="11" customFormat="1" ht="17.399999999999999" x14ac:dyDescent="0.25">
      <c r="A8" s="345" t="s">
        <v>7</v>
      </c>
      <c r="B8" s="345"/>
      <c r="C8" s="345"/>
      <c r="D8" s="345"/>
      <c r="E8" s="345"/>
      <c r="F8" s="345"/>
      <c r="G8" s="345"/>
      <c r="H8" s="345"/>
      <c r="I8" s="345"/>
      <c r="J8" s="345"/>
      <c r="K8" s="345"/>
      <c r="L8" s="345"/>
      <c r="M8" s="345"/>
      <c r="N8" s="345"/>
      <c r="O8" s="345"/>
      <c r="P8" s="345"/>
      <c r="Q8" s="345"/>
      <c r="R8" s="345"/>
      <c r="S8" s="345"/>
      <c r="T8" s="345"/>
    </row>
    <row r="9" spans="1:20" s="11" customFormat="1" ht="17.399999999999999" x14ac:dyDescent="0.25">
      <c r="A9" s="345"/>
      <c r="B9" s="345"/>
      <c r="C9" s="345"/>
      <c r="D9" s="345"/>
      <c r="E9" s="345"/>
      <c r="F9" s="345"/>
      <c r="G9" s="345"/>
      <c r="H9" s="345"/>
      <c r="I9" s="345"/>
      <c r="J9" s="345"/>
      <c r="K9" s="345"/>
      <c r="L9" s="345"/>
      <c r="M9" s="345"/>
      <c r="N9" s="345"/>
      <c r="O9" s="345"/>
      <c r="P9" s="345"/>
      <c r="Q9" s="345"/>
      <c r="R9" s="345"/>
      <c r="S9" s="345"/>
      <c r="T9" s="345"/>
    </row>
    <row r="10" spans="1:20" s="11" customFormat="1" ht="18.75" customHeight="1" x14ac:dyDescent="0.25">
      <c r="A10" s="346" t="str">
        <f>'1. паспорт местоположение'!A9:C9</f>
        <v>Акционерное общество "Россети Янтарь"</v>
      </c>
      <c r="B10" s="346"/>
      <c r="C10" s="346"/>
      <c r="D10" s="346"/>
      <c r="E10" s="346"/>
      <c r="F10" s="346"/>
      <c r="G10" s="346"/>
      <c r="H10" s="346"/>
      <c r="I10" s="346"/>
      <c r="J10" s="346"/>
      <c r="K10" s="346"/>
      <c r="L10" s="346"/>
      <c r="M10" s="346"/>
      <c r="N10" s="346"/>
      <c r="O10" s="346"/>
      <c r="P10" s="346"/>
      <c r="Q10" s="346"/>
      <c r="R10" s="346"/>
      <c r="S10" s="346"/>
      <c r="T10" s="346"/>
    </row>
    <row r="11" spans="1:20" s="11" customFormat="1" ht="18.75" customHeight="1" x14ac:dyDescent="0.25">
      <c r="A11" s="350" t="s">
        <v>6</v>
      </c>
      <c r="B11" s="350"/>
      <c r="C11" s="350"/>
      <c r="D11" s="350"/>
      <c r="E11" s="350"/>
      <c r="F11" s="350"/>
      <c r="G11" s="350"/>
      <c r="H11" s="350"/>
      <c r="I11" s="350"/>
      <c r="J11" s="350"/>
      <c r="K11" s="350"/>
      <c r="L11" s="350"/>
      <c r="M11" s="350"/>
      <c r="N11" s="350"/>
      <c r="O11" s="350"/>
      <c r="P11" s="350"/>
      <c r="Q11" s="350"/>
      <c r="R11" s="350"/>
      <c r="S11" s="350"/>
      <c r="T11" s="350"/>
    </row>
    <row r="12" spans="1:20" s="11" customFormat="1" ht="17.399999999999999" x14ac:dyDescent="0.25">
      <c r="A12" s="345"/>
      <c r="B12" s="345"/>
      <c r="C12" s="345"/>
      <c r="D12" s="345"/>
      <c r="E12" s="345"/>
      <c r="F12" s="345"/>
      <c r="G12" s="345"/>
      <c r="H12" s="345"/>
      <c r="I12" s="345"/>
      <c r="J12" s="345"/>
      <c r="K12" s="345"/>
      <c r="L12" s="345"/>
      <c r="M12" s="345"/>
      <c r="N12" s="345"/>
      <c r="O12" s="345"/>
      <c r="P12" s="345"/>
      <c r="Q12" s="345"/>
      <c r="R12" s="345"/>
      <c r="S12" s="345"/>
      <c r="T12" s="345"/>
    </row>
    <row r="13" spans="1:20" s="11" customFormat="1" ht="18.75" customHeight="1" x14ac:dyDescent="0.25">
      <c r="A13" s="346" t="str">
        <f>'1. паспорт местоположение'!A12:C12</f>
        <v>L_99-прис-23</v>
      </c>
      <c r="B13" s="346"/>
      <c r="C13" s="346"/>
      <c r="D13" s="346"/>
      <c r="E13" s="346"/>
      <c r="F13" s="346"/>
      <c r="G13" s="346"/>
      <c r="H13" s="346"/>
      <c r="I13" s="346"/>
      <c r="J13" s="346"/>
      <c r="K13" s="346"/>
      <c r="L13" s="346"/>
      <c r="M13" s="346"/>
      <c r="N13" s="346"/>
      <c r="O13" s="346"/>
      <c r="P13" s="346"/>
      <c r="Q13" s="346"/>
      <c r="R13" s="346"/>
      <c r="S13" s="346"/>
      <c r="T13" s="346"/>
    </row>
    <row r="14" spans="1:20" s="11" customFormat="1" ht="18.75" customHeight="1" x14ac:dyDescent="0.25">
      <c r="A14" s="350" t="s">
        <v>5</v>
      </c>
      <c r="B14" s="350"/>
      <c r="C14" s="350"/>
      <c r="D14" s="350"/>
      <c r="E14" s="350"/>
      <c r="F14" s="350"/>
      <c r="G14" s="350"/>
      <c r="H14" s="350"/>
      <c r="I14" s="350"/>
      <c r="J14" s="350"/>
      <c r="K14" s="350"/>
      <c r="L14" s="350"/>
      <c r="M14" s="350"/>
      <c r="N14" s="350"/>
      <c r="O14" s="350"/>
      <c r="P14" s="350"/>
      <c r="Q14" s="350"/>
      <c r="R14" s="350"/>
      <c r="S14" s="350"/>
      <c r="T14" s="350"/>
    </row>
    <row r="15" spans="1:20" s="8" customFormat="1" ht="15.75" customHeight="1" x14ac:dyDescent="0.25">
      <c r="A15" s="351"/>
      <c r="B15" s="351"/>
      <c r="C15" s="351"/>
      <c r="D15" s="351"/>
      <c r="E15" s="351"/>
      <c r="F15" s="351"/>
      <c r="G15" s="351"/>
      <c r="H15" s="351"/>
      <c r="I15" s="351"/>
      <c r="J15" s="351"/>
      <c r="K15" s="351"/>
      <c r="L15" s="351"/>
      <c r="M15" s="351"/>
      <c r="N15" s="351"/>
      <c r="O15" s="351"/>
      <c r="P15" s="351"/>
      <c r="Q15" s="351"/>
      <c r="R15" s="351"/>
      <c r="S15" s="351"/>
      <c r="T15" s="351"/>
    </row>
    <row r="16" spans="1:20" s="3" customFormat="1" ht="66" customHeight="1" x14ac:dyDescent="0.25">
      <c r="A16"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6" s="352"/>
      <c r="C16" s="352"/>
      <c r="D16" s="352"/>
      <c r="E16" s="352"/>
      <c r="F16" s="352"/>
      <c r="G16" s="352"/>
      <c r="H16" s="352"/>
      <c r="I16" s="352"/>
      <c r="J16" s="352"/>
      <c r="K16" s="352"/>
      <c r="L16" s="352"/>
      <c r="M16" s="352"/>
      <c r="N16" s="352"/>
      <c r="O16" s="352"/>
      <c r="P16" s="352"/>
      <c r="Q16" s="352"/>
      <c r="R16" s="352"/>
      <c r="S16" s="352"/>
      <c r="T16" s="352"/>
    </row>
    <row r="17" spans="1:113" s="3" customFormat="1" ht="15" customHeight="1" x14ac:dyDescent="0.25">
      <c r="A17" s="350" t="s">
        <v>4</v>
      </c>
      <c r="B17" s="350"/>
      <c r="C17" s="350"/>
      <c r="D17" s="350"/>
      <c r="E17" s="350"/>
      <c r="F17" s="350"/>
      <c r="G17" s="350"/>
      <c r="H17" s="350"/>
      <c r="I17" s="350"/>
      <c r="J17" s="350"/>
      <c r="K17" s="350"/>
      <c r="L17" s="350"/>
      <c r="M17" s="350"/>
      <c r="N17" s="350"/>
      <c r="O17" s="350"/>
      <c r="P17" s="350"/>
      <c r="Q17" s="350"/>
      <c r="R17" s="350"/>
      <c r="S17" s="350"/>
      <c r="T17" s="350"/>
    </row>
    <row r="18" spans="1:113" s="3" customFormat="1" ht="15" customHeight="1" x14ac:dyDescent="0.25">
      <c r="A18" s="353"/>
      <c r="B18" s="353"/>
      <c r="C18" s="353"/>
      <c r="D18" s="353"/>
      <c r="E18" s="353"/>
      <c r="F18" s="353"/>
      <c r="G18" s="353"/>
      <c r="H18" s="353"/>
      <c r="I18" s="353"/>
      <c r="J18" s="353"/>
      <c r="K18" s="353"/>
      <c r="L18" s="353"/>
      <c r="M18" s="353"/>
      <c r="N18" s="353"/>
      <c r="O18" s="353"/>
      <c r="P18" s="353"/>
      <c r="Q18" s="353"/>
      <c r="R18" s="353"/>
      <c r="S18" s="353"/>
      <c r="T18" s="353"/>
    </row>
    <row r="19" spans="1:113" s="3" customFormat="1" ht="15" customHeight="1" x14ac:dyDescent="0.25">
      <c r="A19" s="370" t="s">
        <v>488</v>
      </c>
      <c r="B19" s="370"/>
      <c r="C19" s="370"/>
      <c r="D19" s="370"/>
      <c r="E19" s="370"/>
      <c r="F19" s="370"/>
      <c r="G19" s="370"/>
      <c r="H19" s="370"/>
      <c r="I19" s="370"/>
      <c r="J19" s="370"/>
      <c r="K19" s="370"/>
      <c r="L19" s="370"/>
      <c r="M19" s="370"/>
      <c r="N19" s="370"/>
      <c r="O19" s="370"/>
      <c r="P19" s="370"/>
      <c r="Q19" s="370"/>
      <c r="R19" s="370"/>
      <c r="S19" s="370"/>
      <c r="T19" s="370"/>
    </row>
    <row r="20" spans="1:113" s="50" customFormat="1" ht="21" customHeight="1" x14ac:dyDescent="0.3">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3">
      <c r="A21" s="364" t="s">
        <v>3</v>
      </c>
      <c r="B21" s="357" t="s">
        <v>217</v>
      </c>
      <c r="C21" s="358"/>
      <c r="D21" s="361" t="s">
        <v>116</v>
      </c>
      <c r="E21" s="357" t="s">
        <v>517</v>
      </c>
      <c r="F21" s="358"/>
      <c r="G21" s="357" t="s">
        <v>267</v>
      </c>
      <c r="H21" s="358"/>
      <c r="I21" s="357" t="s">
        <v>115</v>
      </c>
      <c r="J21" s="358"/>
      <c r="K21" s="361" t="s">
        <v>114</v>
      </c>
      <c r="L21" s="357" t="s">
        <v>113</v>
      </c>
      <c r="M21" s="358"/>
      <c r="N21" s="357" t="s">
        <v>513</v>
      </c>
      <c r="O21" s="358"/>
      <c r="P21" s="361" t="s">
        <v>112</v>
      </c>
      <c r="Q21" s="367" t="s">
        <v>111</v>
      </c>
      <c r="R21" s="368"/>
      <c r="S21" s="367" t="s">
        <v>110</v>
      </c>
      <c r="T21" s="369"/>
    </row>
    <row r="22" spans="1:113" ht="204.75" customHeight="1" x14ac:dyDescent="0.3">
      <c r="A22" s="365"/>
      <c r="B22" s="359"/>
      <c r="C22" s="360"/>
      <c r="D22" s="363"/>
      <c r="E22" s="359"/>
      <c r="F22" s="360"/>
      <c r="G22" s="359"/>
      <c r="H22" s="360"/>
      <c r="I22" s="359"/>
      <c r="J22" s="360"/>
      <c r="K22" s="362"/>
      <c r="L22" s="359"/>
      <c r="M22" s="360"/>
      <c r="N22" s="359"/>
      <c r="O22" s="360"/>
      <c r="P22" s="362"/>
      <c r="Q22" s="94" t="s">
        <v>109</v>
      </c>
      <c r="R22" s="94" t="s">
        <v>487</v>
      </c>
      <c r="S22" s="94" t="s">
        <v>108</v>
      </c>
      <c r="T22" s="94" t="s">
        <v>107</v>
      </c>
    </row>
    <row r="23" spans="1:113" ht="51.75" customHeight="1" x14ac:dyDescent="0.3">
      <c r="A23" s="366"/>
      <c r="B23" s="146" t="s">
        <v>105</v>
      </c>
      <c r="C23" s="146" t="s">
        <v>106</v>
      </c>
      <c r="D23" s="362"/>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94" t="s">
        <v>105</v>
      </c>
      <c r="R23" s="94" t="s">
        <v>105</v>
      </c>
      <c r="S23" s="94" t="s">
        <v>105</v>
      </c>
      <c r="T23" s="94" t="s">
        <v>105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0" customFormat="1" ht="24" customHeight="1" x14ac:dyDescent="0.3">
      <c r="A25" s="54" t="s">
        <v>371</v>
      </c>
      <c r="B25" s="52" t="s">
        <v>371</v>
      </c>
      <c r="C25" s="52" t="s">
        <v>371</v>
      </c>
      <c r="D25" s="52" t="s">
        <v>371</v>
      </c>
      <c r="E25" s="52" t="s">
        <v>371</v>
      </c>
      <c r="F25" s="52" t="s">
        <v>371</v>
      </c>
      <c r="G25" s="52" t="s">
        <v>371</v>
      </c>
      <c r="H25" s="52" t="s">
        <v>371</v>
      </c>
      <c r="I25" s="52" t="s">
        <v>371</v>
      </c>
      <c r="J25" s="51" t="s">
        <v>371</v>
      </c>
      <c r="K25" s="51" t="s">
        <v>371</v>
      </c>
      <c r="L25" s="51" t="s">
        <v>371</v>
      </c>
      <c r="M25" s="53" t="s">
        <v>371</v>
      </c>
      <c r="N25" s="53" t="s">
        <v>371</v>
      </c>
      <c r="O25" s="53" t="s">
        <v>371</v>
      </c>
      <c r="P25" s="51" t="s">
        <v>371</v>
      </c>
      <c r="Q25" s="149" t="s">
        <v>371</v>
      </c>
      <c r="R25" s="52" t="s">
        <v>371</v>
      </c>
      <c r="S25" s="149" t="s">
        <v>371</v>
      </c>
      <c r="T25" s="52" t="s">
        <v>371</v>
      </c>
    </row>
    <row r="26" spans="1:113" ht="3" customHeight="1" x14ac:dyDescent="0.3"/>
    <row r="27" spans="1:113" s="48" customFormat="1" ht="13.2" x14ac:dyDescent="0.25">
      <c r="B27" s="49"/>
      <c r="C27" s="49"/>
      <c r="K27" s="49"/>
    </row>
    <row r="28" spans="1:113" s="48" customFormat="1" x14ac:dyDescent="0.3">
      <c r="B28" s="46" t="s">
        <v>104</v>
      </c>
      <c r="C28" s="46"/>
      <c r="D28" s="46"/>
      <c r="E28" s="46"/>
      <c r="F28" s="46"/>
      <c r="G28" s="46"/>
      <c r="H28" s="46"/>
      <c r="I28" s="46"/>
      <c r="J28" s="46"/>
      <c r="K28" s="46"/>
      <c r="L28" s="46"/>
      <c r="M28" s="46"/>
      <c r="N28" s="46"/>
      <c r="O28" s="46"/>
      <c r="P28" s="46"/>
      <c r="Q28" s="46"/>
      <c r="R28" s="46"/>
    </row>
    <row r="29" spans="1:113" x14ac:dyDescent="0.3">
      <c r="B29" s="356" t="s">
        <v>523</v>
      </c>
      <c r="C29" s="356"/>
      <c r="D29" s="356"/>
      <c r="E29" s="356"/>
      <c r="F29" s="356"/>
      <c r="G29" s="356"/>
      <c r="H29" s="356"/>
      <c r="I29" s="356"/>
      <c r="J29" s="356"/>
      <c r="K29" s="356"/>
      <c r="L29" s="356"/>
      <c r="M29" s="356"/>
      <c r="N29" s="356"/>
      <c r="O29" s="356"/>
      <c r="P29" s="356"/>
      <c r="Q29" s="356"/>
      <c r="R29" s="356"/>
    </row>
    <row r="30" spans="1:113" x14ac:dyDescent="0.3">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3">
      <c r="B31" s="45" t="s">
        <v>486</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3">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3">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3">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3">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3">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3">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3">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3">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3">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3">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3">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6640625" defaultRowHeight="15.6" x14ac:dyDescent="0.3"/>
  <cols>
    <col min="1" max="3" width="10.6640625" style="42"/>
    <col min="4" max="4" width="11.5546875" style="42" customWidth="1"/>
    <col min="5" max="5" width="11.88671875" style="42" customWidth="1"/>
    <col min="6" max="6" width="8.6640625" style="42" customWidth="1"/>
    <col min="7" max="7" width="10.33203125" style="42" customWidth="1"/>
    <col min="8" max="8" width="8.6640625" style="42" customWidth="1"/>
    <col min="9" max="9" width="8.33203125" style="42" customWidth="1"/>
    <col min="10" max="10" width="20.109375" style="42" customWidth="1"/>
    <col min="11" max="11" width="11.109375" style="42" customWidth="1"/>
    <col min="12" max="12" width="8.88671875" style="42" customWidth="1"/>
    <col min="13" max="13" width="8.6640625" style="42" customWidth="1"/>
    <col min="14" max="14" width="13.6640625" style="42" customWidth="1"/>
    <col min="15" max="16" width="8.6640625" style="42" customWidth="1"/>
    <col min="17" max="17" width="11.88671875" style="42" customWidth="1"/>
    <col min="18" max="18" width="12" style="42" customWidth="1"/>
    <col min="19" max="19" width="18.33203125" style="42" customWidth="1"/>
    <col min="20" max="20" width="22.44140625" style="42" customWidth="1"/>
    <col min="21" max="21" width="30.6640625" style="42" customWidth="1"/>
    <col min="22" max="23" width="8.6640625" style="42" customWidth="1"/>
    <col min="24" max="24" width="24.5546875" style="42" customWidth="1"/>
    <col min="25" max="25" width="15.33203125" style="42" customWidth="1"/>
    <col min="26" max="26" width="18.5546875" style="42" customWidth="1"/>
    <col min="27" max="27" width="19.109375" style="42" customWidth="1"/>
    <col min="28" max="240" width="10.6640625" style="42"/>
    <col min="241" max="242" width="15.6640625" style="42" customWidth="1"/>
    <col min="243" max="245" width="14.6640625" style="42" customWidth="1"/>
    <col min="246" max="249" width="13.6640625" style="42" customWidth="1"/>
    <col min="250" max="253" width="15.6640625" style="42" customWidth="1"/>
    <col min="254" max="254" width="22.88671875" style="42" customWidth="1"/>
    <col min="255" max="255" width="20.6640625" style="42" customWidth="1"/>
    <col min="256" max="256" width="17.6640625" style="42" customWidth="1"/>
    <col min="257" max="265" width="14.6640625" style="42" customWidth="1"/>
    <col min="266" max="496" width="10.6640625" style="42"/>
    <col min="497" max="498" width="15.6640625" style="42" customWidth="1"/>
    <col min="499" max="501" width="14.6640625" style="42" customWidth="1"/>
    <col min="502" max="505" width="13.6640625" style="42" customWidth="1"/>
    <col min="506" max="509" width="15.6640625" style="42" customWidth="1"/>
    <col min="510" max="510" width="22.88671875" style="42" customWidth="1"/>
    <col min="511" max="511" width="20.6640625" style="42" customWidth="1"/>
    <col min="512" max="512" width="17.6640625" style="42" customWidth="1"/>
    <col min="513" max="521" width="14.6640625" style="42" customWidth="1"/>
    <col min="522" max="752" width="10.6640625" style="42"/>
    <col min="753" max="754" width="15.6640625" style="42" customWidth="1"/>
    <col min="755" max="757" width="14.6640625" style="42" customWidth="1"/>
    <col min="758" max="761" width="13.6640625" style="42" customWidth="1"/>
    <col min="762" max="765" width="15.6640625" style="42" customWidth="1"/>
    <col min="766" max="766" width="22.88671875" style="42" customWidth="1"/>
    <col min="767" max="767" width="20.6640625" style="42" customWidth="1"/>
    <col min="768" max="768" width="17.6640625" style="42" customWidth="1"/>
    <col min="769" max="777" width="14.6640625" style="42" customWidth="1"/>
    <col min="778" max="1008" width="10.6640625" style="42"/>
    <col min="1009" max="1010" width="15.6640625" style="42" customWidth="1"/>
    <col min="1011" max="1013" width="14.6640625" style="42" customWidth="1"/>
    <col min="1014" max="1017" width="13.6640625" style="42" customWidth="1"/>
    <col min="1018" max="1021" width="15.6640625" style="42" customWidth="1"/>
    <col min="1022" max="1022" width="22.88671875" style="42" customWidth="1"/>
    <col min="1023" max="1023" width="20.6640625" style="42" customWidth="1"/>
    <col min="1024" max="1024" width="17.6640625" style="42" customWidth="1"/>
    <col min="1025" max="1033" width="14.6640625" style="42" customWidth="1"/>
    <col min="1034" max="1264" width="10.6640625" style="42"/>
    <col min="1265" max="1266" width="15.6640625" style="42" customWidth="1"/>
    <col min="1267" max="1269" width="14.6640625" style="42" customWidth="1"/>
    <col min="1270" max="1273" width="13.6640625" style="42" customWidth="1"/>
    <col min="1274" max="1277" width="15.6640625" style="42" customWidth="1"/>
    <col min="1278" max="1278" width="22.88671875" style="42" customWidth="1"/>
    <col min="1279" max="1279" width="20.6640625" style="42" customWidth="1"/>
    <col min="1280" max="1280" width="17.6640625" style="42" customWidth="1"/>
    <col min="1281" max="1289" width="14.6640625" style="42" customWidth="1"/>
    <col min="1290" max="1520" width="10.6640625" style="42"/>
    <col min="1521" max="1522" width="15.6640625" style="42" customWidth="1"/>
    <col min="1523" max="1525" width="14.6640625" style="42" customWidth="1"/>
    <col min="1526" max="1529" width="13.6640625" style="42" customWidth="1"/>
    <col min="1530" max="1533" width="15.6640625" style="42" customWidth="1"/>
    <col min="1534" max="1534" width="22.88671875" style="42" customWidth="1"/>
    <col min="1535" max="1535" width="20.6640625" style="42" customWidth="1"/>
    <col min="1536" max="1536" width="17.6640625" style="42" customWidth="1"/>
    <col min="1537" max="1545" width="14.6640625" style="42" customWidth="1"/>
    <col min="1546" max="1776" width="10.6640625" style="42"/>
    <col min="1777" max="1778" width="15.6640625" style="42" customWidth="1"/>
    <col min="1779" max="1781" width="14.6640625" style="42" customWidth="1"/>
    <col min="1782" max="1785" width="13.6640625" style="42" customWidth="1"/>
    <col min="1786" max="1789" width="15.6640625" style="42" customWidth="1"/>
    <col min="1790" max="1790" width="22.88671875" style="42" customWidth="1"/>
    <col min="1791" max="1791" width="20.6640625" style="42" customWidth="1"/>
    <col min="1792" max="1792" width="17.6640625" style="42" customWidth="1"/>
    <col min="1793" max="1801" width="14.6640625" style="42" customWidth="1"/>
    <col min="1802" max="2032" width="10.6640625" style="42"/>
    <col min="2033" max="2034" width="15.6640625" style="42" customWidth="1"/>
    <col min="2035" max="2037" width="14.6640625" style="42" customWidth="1"/>
    <col min="2038" max="2041" width="13.6640625" style="42" customWidth="1"/>
    <col min="2042" max="2045" width="15.6640625" style="42" customWidth="1"/>
    <col min="2046" max="2046" width="22.88671875" style="42" customWidth="1"/>
    <col min="2047" max="2047" width="20.6640625" style="42" customWidth="1"/>
    <col min="2048" max="2048" width="17.6640625" style="42" customWidth="1"/>
    <col min="2049" max="2057" width="14.6640625" style="42" customWidth="1"/>
    <col min="2058" max="2288" width="10.6640625" style="42"/>
    <col min="2289" max="2290" width="15.6640625" style="42" customWidth="1"/>
    <col min="2291" max="2293" width="14.6640625" style="42" customWidth="1"/>
    <col min="2294" max="2297" width="13.6640625" style="42" customWidth="1"/>
    <col min="2298" max="2301" width="15.6640625" style="42" customWidth="1"/>
    <col min="2302" max="2302" width="22.88671875" style="42" customWidth="1"/>
    <col min="2303" max="2303" width="20.6640625" style="42" customWidth="1"/>
    <col min="2304" max="2304" width="17.6640625" style="42" customWidth="1"/>
    <col min="2305" max="2313" width="14.6640625" style="42" customWidth="1"/>
    <col min="2314" max="2544" width="10.6640625" style="42"/>
    <col min="2545" max="2546" width="15.6640625" style="42" customWidth="1"/>
    <col min="2547" max="2549" width="14.6640625" style="42" customWidth="1"/>
    <col min="2550" max="2553" width="13.6640625" style="42" customWidth="1"/>
    <col min="2554" max="2557" width="15.6640625" style="42" customWidth="1"/>
    <col min="2558" max="2558" width="22.88671875" style="42" customWidth="1"/>
    <col min="2559" max="2559" width="20.6640625" style="42" customWidth="1"/>
    <col min="2560" max="2560" width="17.6640625" style="42" customWidth="1"/>
    <col min="2561" max="2569" width="14.6640625" style="42" customWidth="1"/>
    <col min="2570" max="2800" width="10.6640625" style="42"/>
    <col min="2801" max="2802" width="15.6640625" style="42" customWidth="1"/>
    <col min="2803" max="2805" width="14.6640625" style="42" customWidth="1"/>
    <col min="2806" max="2809" width="13.6640625" style="42" customWidth="1"/>
    <col min="2810" max="2813" width="15.6640625" style="42" customWidth="1"/>
    <col min="2814" max="2814" width="22.88671875" style="42" customWidth="1"/>
    <col min="2815" max="2815" width="20.6640625" style="42" customWidth="1"/>
    <col min="2816" max="2816" width="17.6640625" style="42" customWidth="1"/>
    <col min="2817" max="2825" width="14.6640625" style="42" customWidth="1"/>
    <col min="2826" max="3056" width="10.6640625" style="42"/>
    <col min="3057" max="3058" width="15.6640625" style="42" customWidth="1"/>
    <col min="3059" max="3061" width="14.6640625" style="42" customWidth="1"/>
    <col min="3062" max="3065" width="13.6640625" style="42" customWidth="1"/>
    <col min="3066" max="3069" width="15.6640625" style="42" customWidth="1"/>
    <col min="3070" max="3070" width="22.88671875" style="42" customWidth="1"/>
    <col min="3071" max="3071" width="20.6640625" style="42" customWidth="1"/>
    <col min="3072" max="3072" width="17.6640625" style="42" customWidth="1"/>
    <col min="3073" max="3081" width="14.6640625" style="42" customWidth="1"/>
    <col min="3082" max="3312" width="10.6640625" style="42"/>
    <col min="3313" max="3314" width="15.6640625" style="42" customWidth="1"/>
    <col min="3315" max="3317" width="14.6640625" style="42" customWidth="1"/>
    <col min="3318" max="3321" width="13.6640625" style="42" customWidth="1"/>
    <col min="3322" max="3325" width="15.6640625" style="42" customWidth="1"/>
    <col min="3326" max="3326" width="22.88671875" style="42" customWidth="1"/>
    <col min="3327" max="3327" width="20.6640625" style="42" customWidth="1"/>
    <col min="3328" max="3328" width="17.6640625" style="42" customWidth="1"/>
    <col min="3329" max="3337" width="14.6640625" style="42" customWidth="1"/>
    <col min="3338" max="3568" width="10.6640625" style="42"/>
    <col min="3569" max="3570" width="15.6640625" style="42" customWidth="1"/>
    <col min="3571" max="3573" width="14.6640625" style="42" customWidth="1"/>
    <col min="3574" max="3577" width="13.6640625" style="42" customWidth="1"/>
    <col min="3578" max="3581" width="15.6640625" style="42" customWidth="1"/>
    <col min="3582" max="3582" width="22.88671875" style="42" customWidth="1"/>
    <col min="3583" max="3583" width="20.6640625" style="42" customWidth="1"/>
    <col min="3584" max="3584" width="17.6640625" style="42" customWidth="1"/>
    <col min="3585" max="3593" width="14.6640625" style="42" customWidth="1"/>
    <col min="3594" max="3824" width="10.6640625" style="42"/>
    <col min="3825" max="3826" width="15.6640625" style="42" customWidth="1"/>
    <col min="3827" max="3829" width="14.6640625" style="42" customWidth="1"/>
    <col min="3830" max="3833" width="13.6640625" style="42" customWidth="1"/>
    <col min="3834" max="3837" width="15.6640625" style="42" customWidth="1"/>
    <col min="3838" max="3838" width="22.88671875" style="42" customWidth="1"/>
    <col min="3839" max="3839" width="20.6640625" style="42" customWidth="1"/>
    <col min="3840" max="3840" width="17.6640625" style="42" customWidth="1"/>
    <col min="3841" max="3849" width="14.6640625" style="42" customWidth="1"/>
    <col min="3850" max="4080" width="10.6640625" style="42"/>
    <col min="4081" max="4082" width="15.6640625" style="42" customWidth="1"/>
    <col min="4083" max="4085" width="14.6640625" style="42" customWidth="1"/>
    <col min="4086" max="4089" width="13.6640625" style="42" customWidth="1"/>
    <col min="4090" max="4093" width="15.6640625" style="42" customWidth="1"/>
    <col min="4094" max="4094" width="22.88671875" style="42" customWidth="1"/>
    <col min="4095" max="4095" width="20.6640625" style="42" customWidth="1"/>
    <col min="4096" max="4096" width="17.6640625" style="42" customWidth="1"/>
    <col min="4097" max="4105" width="14.6640625" style="42" customWidth="1"/>
    <col min="4106" max="4336" width="10.6640625" style="42"/>
    <col min="4337" max="4338" width="15.6640625" style="42" customWidth="1"/>
    <col min="4339" max="4341" width="14.6640625" style="42" customWidth="1"/>
    <col min="4342" max="4345" width="13.6640625" style="42" customWidth="1"/>
    <col min="4346" max="4349" width="15.6640625" style="42" customWidth="1"/>
    <col min="4350" max="4350" width="22.88671875" style="42" customWidth="1"/>
    <col min="4351" max="4351" width="20.6640625" style="42" customWidth="1"/>
    <col min="4352" max="4352" width="17.6640625" style="42" customWidth="1"/>
    <col min="4353" max="4361" width="14.6640625" style="42" customWidth="1"/>
    <col min="4362" max="4592" width="10.6640625" style="42"/>
    <col min="4593" max="4594" width="15.6640625" style="42" customWidth="1"/>
    <col min="4595" max="4597" width="14.6640625" style="42" customWidth="1"/>
    <col min="4598" max="4601" width="13.6640625" style="42" customWidth="1"/>
    <col min="4602" max="4605" width="15.6640625" style="42" customWidth="1"/>
    <col min="4606" max="4606" width="22.88671875" style="42" customWidth="1"/>
    <col min="4607" max="4607" width="20.6640625" style="42" customWidth="1"/>
    <col min="4608" max="4608" width="17.6640625" style="42" customWidth="1"/>
    <col min="4609" max="4617" width="14.6640625" style="42" customWidth="1"/>
    <col min="4618" max="4848" width="10.6640625" style="42"/>
    <col min="4849" max="4850" width="15.6640625" style="42" customWidth="1"/>
    <col min="4851" max="4853" width="14.6640625" style="42" customWidth="1"/>
    <col min="4854" max="4857" width="13.6640625" style="42" customWidth="1"/>
    <col min="4858" max="4861" width="15.6640625" style="42" customWidth="1"/>
    <col min="4862" max="4862" width="22.88671875" style="42" customWidth="1"/>
    <col min="4863" max="4863" width="20.6640625" style="42" customWidth="1"/>
    <col min="4864" max="4864" width="17.6640625" style="42" customWidth="1"/>
    <col min="4865" max="4873" width="14.6640625" style="42" customWidth="1"/>
    <col min="4874" max="5104" width="10.6640625" style="42"/>
    <col min="5105" max="5106" width="15.6640625" style="42" customWidth="1"/>
    <col min="5107" max="5109" width="14.6640625" style="42" customWidth="1"/>
    <col min="5110" max="5113" width="13.6640625" style="42" customWidth="1"/>
    <col min="5114" max="5117" width="15.6640625" style="42" customWidth="1"/>
    <col min="5118" max="5118" width="22.88671875" style="42" customWidth="1"/>
    <col min="5119" max="5119" width="20.6640625" style="42" customWidth="1"/>
    <col min="5120" max="5120" width="17.6640625" style="42" customWidth="1"/>
    <col min="5121" max="5129" width="14.6640625" style="42" customWidth="1"/>
    <col min="5130" max="5360" width="10.6640625" style="42"/>
    <col min="5361" max="5362" width="15.6640625" style="42" customWidth="1"/>
    <col min="5363" max="5365" width="14.6640625" style="42" customWidth="1"/>
    <col min="5366" max="5369" width="13.6640625" style="42" customWidth="1"/>
    <col min="5370" max="5373" width="15.6640625" style="42" customWidth="1"/>
    <col min="5374" max="5374" width="22.88671875" style="42" customWidth="1"/>
    <col min="5375" max="5375" width="20.6640625" style="42" customWidth="1"/>
    <col min="5376" max="5376" width="17.6640625" style="42" customWidth="1"/>
    <col min="5377" max="5385" width="14.6640625" style="42" customWidth="1"/>
    <col min="5386" max="5616" width="10.6640625" style="42"/>
    <col min="5617" max="5618" width="15.6640625" style="42" customWidth="1"/>
    <col min="5619" max="5621" width="14.6640625" style="42" customWidth="1"/>
    <col min="5622" max="5625" width="13.6640625" style="42" customWidth="1"/>
    <col min="5626" max="5629" width="15.6640625" style="42" customWidth="1"/>
    <col min="5630" max="5630" width="22.88671875" style="42" customWidth="1"/>
    <col min="5631" max="5631" width="20.6640625" style="42" customWidth="1"/>
    <col min="5632" max="5632" width="17.6640625" style="42" customWidth="1"/>
    <col min="5633" max="5641" width="14.6640625" style="42" customWidth="1"/>
    <col min="5642" max="5872" width="10.6640625" style="42"/>
    <col min="5873" max="5874" width="15.6640625" style="42" customWidth="1"/>
    <col min="5875" max="5877" width="14.6640625" style="42" customWidth="1"/>
    <col min="5878" max="5881" width="13.6640625" style="42" customWidth="1"/>
    <col min="5882" max="5885" width="15.6640625" style="42" customWidth="1"/>
    <col min="5886" max="5886" width="22.88671875" style="42" customWidth="1"/>
    <col min="5887" max="5887" width="20.6640625" style="42" customWidth="1"/>
    <col min="5888" max="5888" width="17.6640625" style="42" customWidth="1"/>
    <col min="5889" max="5897" width="14.6640625" style="42" customWidth="1"/>
    <col min="5898" max="6128" width="10.6640625" style="42"/>
    <col min="6129" max="6130" width="15.6640625" style="42" customWidth="1"/>
    <col min="6131" max="6133" width="14.6640625" style="42" customWidth="1"/>
    <col min="6134" max="6137" width="13.6640625" style="42" customWidth="1"/>
    <col min="6138" max="6141" width="15.6640625" style="42" customWidth="1"/>
    <col min="6142" max="6142" width="22.88671875" style="42" customWidth="1"/>
    <col min="6143" max="6143" width="20.6640625" style="42" customWidth="1"/>
    <col min="6144" max="6144" width="17.6640625" style="42" customWidth="1"/>
    <col min="6145" max="6153" width="14.6640625" style="42" customWidth="1"/>
    <col min="6154" max="6384" width="10.6640625" style="42"/>
    <col min="6385" max="6386" width="15.6640625" style="42" customWidth="1"/>
    <col min="6387" max="6389" width="14.6640625" style="42" customWidth="1"/>
    <col min="6390" max="6393" width="13.6640625" style="42" customWidth="1"/>
    <col min="6394" max="6397" width="15.6640625" style="42" customWidth="1"/>
    <col min="6398" max="6398" width="22.88671875" style="42" customWidth="1"/>
    <col min="6399" max="6399" width="20.6640625" style="42" customWidth="1"/>
    <col min="6400" max="6400" width="17.6640625" style="42" customWidth="1"/>
    <col min="6401" max="6409" width="14.6640625" style="42" customWidth="1"/>
    <col min="6410" max="6640" width="10.6640625" style="42"/>
    <col min="6641" max="6642" width="15.6640625" style="42" customWidth="1"/>
    <col min="6643" max="6645" width="14.6640625" style="42" customWidth="1"/>
    <col min="6646" max="6649" width="13.6640625" style="42" customWidth="1"/>
    <col min="6650" max="6653" width="15.6640625" style="42" customWidth="1"/>
    <col min="6654" max="6654" width="22.88671875" style="42" customWidth="1"/>
    <col min="6655" max="6655" width="20.6640625" style="42" customWidth="1"/>
    <col min="6656" max="6656" width="17.6640625" style="42" customWidth="1"/>
    <col min="6657" max="6665" width="14.6640625" style="42" customWidth="1"/>
    <col min="6666" max="6896" width="10.6640625" style="42"/>
    <col min="6897" max="6898" width="15.6640625" style="42" customWidth="1"/>
    <col min="6899" max="6901" width="14.6640625" style="42" customWidth="1"/>
    <col min="6902" max="6905" width="13.6640625" style="42" customWidth="1"/>
    <col min="6906" max="6909" width="15.6640625" style="42" customWidth="1"/>
    <col min="6910" max="6910" width="22.88671875" style="42" customWidth="1"/>
    <col min="6911" max="6911" width="20.6640625" style="42" customWidth="1"/>
    <col min="6912" max="6912" width="17.6640625" style="42" customWidth="1"/>
    <col min="6913" max="6921" width="14.6640625" style="42" customWidth="1"/>
    <col min="6922" max="7152" width="10.6640625" style="42"/>
    <col min="7153" max="7154" width="15.6640625" style="42" customWidth="1"/>
    <col min="7155" max="7157" width="14.6640625" style="42" customWidth="1"/>
    <col min="7158" max="7161" width="13.6640625" style="42" customWidth="1"/>
    <col min="7162" max="7165" width="15.6640625" style="42" customWidth="1"/>
    <col min="7166" max="7166" width="22.88671875" style="42" customWidth="1"/>
    <col min="7167" max="7167" width="20.6640625" style="42" customWidth="1"/>
    <col min="7168" max="7168" width="17.6640625" style="42" customWidth="1"/>
    <col min="7169" max="7177" width="14.6640625" style="42" customWidth="1"/>
    <col min="7178" max="7408" width="10.6640625" style="42"/>
    <col min="7409" max="7410" width="15.6640625" style="42" customWidth="1"/>
    <col min="7411" max="7413" width="14.6640625" style="42" customWidth="1"/>
    <col min="7414" max="7417" width="13.6640625" style="42" customWidth="1"/>
    <col min="7418" max="7421" width="15.6640625" style="42" customWidth="1"/>
    <col min="7422" max="7422" width="22.88671875" style="42" customWidth="1"/>
    <col min="7423" max="7423" width="20.6640625" style="42" customWidth="1"/>
    <col min="7424" max="7424" width="17.6640625" style="42" customWidth="1"/>
    <col min="7425" max="7433" width="14.6640625" style="42" customWidth="1"/>
    <col min="7434" max="7664" width="10.6640625" style="42"/>
    <col min="7665" max="7666" width="15.6640625" style="42" customWidth="1"/>
    <col min="7667" max="7669" width="14.6640625" style="42" customWidth="1"/>
    <col min="7670" max="7673" width="13.6640625" style="42" customWidth="1"/>
    <col min="7674" max="7677" width="15.6640625" style="42" customWidth="1"/>
    <col min="7678" max="7678" width="22.88671875" style="42" customWidth="1"/>
    <col min="7679" max="7679" width="20.6640625" style="42" customWidth="1"/>
    <col min="7680" max="7680" width="17.6640625" style="42" customWidth="1"/>
    <col min="7681" max="7689" width="14.6640625" style="42" customWidth="1"/>
    <col min="7690" max="7920" width="10.6640625" style="42"/>
    <col min="7921" max="7922" width="15.6640625" style="42" customWidth="1"/>
    <col min="7923" max="7925" width="14.6640625" style="42" customWidth="1"/>
    <col min="7926" max="7929" width="13.6640625" style="42" customWidth="1"/>
    <col min="7930" max="7933" width="15.6640625" style="42" customWidth="1"/>
    <col min="7934" max="7934" width="22.88671875" style="42" customWidth="1"/>
    <col min="7935" max="7935" width="20.6640625" style="42" customWidth="1"/>
    <col min="7936" max="7936" width="17.6640625" style="42" customWidth="1"/>
    <col min="7937" max="7945" width="14.6640625" style="42" customWidth="1"/>
    <col min="7946" max="8176" width="10.6640625" style="42"/>
    <col min="8177" max="8178" width="15.6640625" style="42" customWidth="1"/>
    <col min="8179" max="8181" width="14.6640625" style="42" customWidth="1"/>
    <col min="8182" max="8185" width="13.6640625" style="42" customWidth="1"/>
    <col min="8186" max="8189" width="15.6640625" style="42" customWidth="1"/>
    <col min="8190" max="8190" width="22.88671875" style="42" customWidth="1"/>
    <col min="8191" max="8191" width="20.6640625" style="42" customWidth="1"/>
    <col min="8192" max="8192" width="17.6640625" style="42" customWidth="1"/>
    <col min="8193" max="8201" width="14.6640625" style="42" customWidth="1"/>
    <col min="8202" max="8432" width="10.6640625" style="42"/>
    <col min="8433" max="8434" width="15.6640625" style="42" customWidth="1"/>
    <col min="8435" max="8437" width="14.6640625" style="42" customWidth="1"/>
    <col min="8438" max="8441" width="13.6640625" style="42" customWidth="1"/>
    <col min="8442" max="8445" width="15.6640625" style="42" customWidth="1"/>
    <col min="8446" max="8446" width="22.88671875" style="42" customWidth="1"/>
    <col min="8447" max="8447" width="20.6640625" style="42" customWidth="1"/>
    <col min="8448" max="8448" width="17.6640625" style="42" customWidth="1"/>
    <col min="8449" max="8457" width="14.6640625" style="42" customWidth="1"/>
    <col min="8458" max="8688" width="10.6640625" style="42"/>
    <col min="8689" max="8690" width="15.6640625" style="42" customWidth="1"/>
    <col min="8691" max="8693" width="14.6640625" style="42" customWidth="1"/>
    <col min="8694" max="8697" width="13.6640625" style="42" customWidth="1"/>
    <col min="8698" max="8701" width="15.6640625" style="42" customWidth="1"/>
    <col min="8702" max="8702" width="22.88671875" style="42" customWidth="1"/>
    <col min="8703" max="8703" width="20.6640625" style="42" customWidth="1"/>
    <col min="8704" max="8704" width="17.6640625" style="42" customWidth="1"/>
    <col min="8705" max="8713" width="14.6640625" style="42" customWidth="1"/>
    <col min="8714" max="8944" width="10.6640625" style="42"/>
    <col min="8945" max="8946" width="15.6640625" style="42" customWidth="1"/>
    <col min="8947" max="8949" width="14.6640625" style="42" customWidth="1"/>
    <col min="8950" max="8953" width="13.6640625" style="42" customWidth="1"/>
    <col min="8954" max="8957" width="15.6640625" style="42" customWidth="1"/>
    <col min="8958" max="8958" width="22.88671875" style="42" customWidth="1"/>
    <col min="8959" max="8959" width="20.6640625" style="42" customWidth="1"/>
    <col min="8960" max="8960" width="17.6640625" style="42" customWidth="1"/>
    <col min="8961" max="8969" width="14.6640625" style="42" customWidth="1"/>
    <col min="8970" max="9200" width="10.6640625" style="42"/>
    <col min="9201" max="9202" width="15.6640625" style="42" customWidth="1"/>
    <col min="9203" max="9205" width="14.6640625" style="42" customWidth="1"/>
    <col min="9206" max="9209" width="13.6640625" style="42" customWidth="1"/>
    <col min="9210" max="9213" width="15.6640625" style="42" customWidth="1"/>
    <col min="9214" max="9214" width="22.88671875" style="42" customWidth="1"/>
    <col min="9215" max="9215" width="20.6640625" style="42" customWidth="1"/>
    <col min="9216" max="9216" width="17.6640625" style="42" customWidth="1"/>
    <col min="9217" max="9225" width="14.6640625" style="42" customWidth="1"/>
    <col min="9226" max="9456" width="10.6640625" style="42"/>
    <col min="9457" max="9458" width="15.6640625" style="42" customWidth="1"/>
    <col min="9459" max="9461" width="14.6640625" style="42" customWidth="1"/>
    <col min="9462" max="9465" width="13.6640625" style="42" customWidth="1"/>
    <col min="9466" max="9469" width="15.6640625" style="42" customWidth="1"/>
    <col min="9470" max="9470" width="22.88671875" style="42" customWidth="1"/>
    <col min="9471" max="9471" width="20.6640625" style="42" customWidth="1"/>
    <col min="9472" max="9472" width="17.6640625" style="42" customWidth="1"/>
    <col min="9473" max="9481" width="14.6640625" style="42" customWidth="1"/>
    <col min="9482" max="9712" width="10.6640625" style="42"/>
    <col min="9713" max="9714" width="15.6640625" style="42" customWidth="1"/>
    <col min="9715" max="9717" width="14.6640625" style="42" customWidth="1"/>
    <col min="9718" max="9721" width="13.6640625" style="42" customWidth="1"/>
    <col min="9722" max="9725" width="15.6640625" style="42" customWidth="1"/>
    <col min="9726" max="9726" width="22.88671875" style="42" customWidth="1"/>
    <col min="9727" max="9727" width="20.6640625" style="42" customWidth="1"/>
    <col min="9728" max="9728" width="17.6640625" style="42" customWidth="1"/>
    <col min="9729" max="9737" width="14.6640625" style="42" customWidth="1"/>
    <col min="9738" max="9968" width="10.6640625" style="42"/>
    <col min="9969" max="9970" width="15.6640625" style="42" customWidth="1"/>
    <col min="9971" max="9973" width="14.6640625" style="42" customWidth="1"/>
    <col min="9974" max="9977" width="13.6640625" style="42" customWidth="1"/>
    <col min="9978" max="9981" width="15.6640625" style="42" customWidth="1"/>
    <col min="9982" max="9982" width="22.88671875" style="42" customWidth="1"/>
    <col min="9983" max="9983" width="20.6640625" style="42" customWidth="1"/>
    <col min="9984" max="9984" width="17.6640625" style="42" customWidth="1"/>
    <col min="9985" max="9993" width="14.6640625" style="42" customWidth="1"/>
    <col min="9994" max="10224" width="10.6640625" style="42"/>
    <col min="10225" max="10226" width="15.6640625" style="42" customWidth="1"/>
    <col min="10227" max="10229" width="14.6640625" style="42" customWidth="1"/>
    <col min="10230" max="10233" width="13.6640625" style="42" customWidth="1"/>
    <col min="10234" max="10237" width="15.6640625" style="42" customWidth="1"/>
    <col min="10238" max="10238" width="22.88671875" style="42" customWidth="1"/>
    <col min="10239" max="10239" width="20.6640625" style="42" customWidth="1"/>
    <col min="10240" max="10240" width="17.6640625" style="42" customWidth="1"/>
    <col min="10241" max="10249" width="14.6640625" style="42" customWidth="1"/>
    <col min="10250" max="10480" width="10.6640625" style="42"/>
    <col min="10481" max="10482" width="15.6640625" style="42" customWidth="1"/>
    <col min="10483" max="10485" width="14.6640625" style="42" customWidth="1"/>
    <col min="10486" max="10489" width="13.6640625" style="42" customWidth="1"/>
    <col min="10490" max="10493" width="15.6640625" style="42" customWidth="1"/>
    <col min="10494" max="10494" width="22.88671875" style="42" customWidth="1"/>
    <col min="10495" max="10495" width="20.6640625" style="42" customWidth="1"/>
    <col min="10496" max="10496" width="17.6640625" style="42" customWidth="1"/>
    <col min="10497" max="10505" width="14.6640625" style="42" customWidth="1"/>
    <col min="10506" max="10736" width="10.6640625" style="42"/>
    <col min="10737" max="10738" width="15.6640625" style="42" customWidth="1"/>
    <col min="10739" max="10741" width="14.6640625" style="42" customWidth="1"/>
    <col min="10742" max="10745" width="13.6640625" style="42" customWidth="1"/>
    <col min="10746" max="10749" width="15.6640625" style="42" customWidth="1"/>
    <col min="10750" max="10750" width="22.88671875" style="42" customWidth="1"/>
    <col min="10751" max="10751" width="20.6640625" style="42" customWidth="1"/>
    <col min="10752" max="10752" width="17.6640625" style="42" customWidth="1"/>
    <col min="10753" max="10761" width="14.6640625" style="42" customWidth="1"/>
    <col min="10762" max="10992" width="10.6640625" style="42"/>
    <col min="10993" max="10994" width="15.6640625" style="42" customWidth="1"/>
    <col min="10995" max="10997" width="14.6640625" style="42" customWidth="1"/>
    <col min="10998" max="11001" width="13.6640625" style="42" customWidth="1"/>
    <col min="11002" max="11005" width="15.6640625" style="42" customWidth="1"/>
    <col min="11006" max="11006" width="22.88671875" style="42" customWidth="1"/>
    <col min="11007" max="11007" width="20.6640625" style="42" customWidth="1"/>
    <col min="11008" max="11008" width="17.6640625" style="42" customWidth="1"/>
    <col min="11009" max="11017" width="14.6640625" style="42" customWidth="1"/>
    <col min="11018" max="11248" width="10.6640625" style="42"/>
    <col min="11249" max="11250" width="15.6640625" style="42" customWidth="1"/>
    <col min="11251" max="11253" width="14.6640625" style="42" customWidth="1"/>
    <col min="11254" max="11257" width="13.6640625" style="42" customWidth="1"/>
    <col min="11258" max="11261" width="15.6640625" style="42" customWidth="1"/>
    <col min="11262" max="11262" width="22.88671875" style="42" customWidth="1"/>
    <col min="11263" max="11263" width="20.6640625" style="42" customWidth="1"/>
    <col min="11264" max="11264" width="17.6640625" style="42" customWidth="1"/>
    <col min="11265" max="11273" width="14.6640625" style="42" customWidth="1"/>
    <col min="11274" max="11504" width="10.6640625" style="42"/>
    <col min="11505" max="11506" width="15.6640625" style="42" customWidth="1"/>
    <col min="11507" max="11509" width="14.6640625" style="42" customWidth="1"/>
    <col min="11510" max="11513" width="13.6640625" style="42" customWidth="1"/>
    <col min="11514" max="11517" width="15.6640625" style="42" customWidth="1"/>
    <col min="11518" max="11518" width="22.88671875" style="42" customWidth="1"/>
    <col min="11519" max="11519" width="20.6640625" style="42" customWidth="1"/>
    <col min="11520" max="11520" width="17.6640625" style="42" customWidth="1"/>
    <col min="11521" max="11529" width="14.6640625" style="42" customWidth="1"/>
    <col min="11530" max="11760" width="10.6640625" style="42"/>
    <col min="11761" max="11762" width="15.6640625" style="42" customWidth="1"/>
    <col min="11763" max="11765" width="14.6640625" style="42" customWidth="1"/>
    <col min="11766" max="11769" width="13.6640625" style="42" customWidth="1"/>
    <col min="11770" max="11773" width="15.6640625" style="42" customWidth="1"/>
    <col min="11774" max="11774" width="22.88671875" style="42" customWidth="1"/>
    <col min="11775" max="11775" width="20.6640625" style="42" customWidth="1"/>
    <col min="11776" max="11776" width="17.6640625" style="42" customWidth="1"/>
    <col min="11777" max="11785" width="14.6640625" style="42" customWidth="1"/>
    <col min="11786" max="12016" width="10.6640625" style="42"/>
    <col min="12017" max="12018" width="15.6640625" style="42" customWidth="1"/>
    <col min="12019" max="12021" width="14.6640625" style="42" customWidth="1"/>
    <col min="12022" max="12025" width="13.6640625" style="42" customWidth="1"/>
    <col min="12026" max="12029" width="15.6640625" style="42" customWidth="1"/>
    <col min="12030" max="12030" width="22.88671875" style="42" customWidth="1"/>
    <col min="12031" max="12031" width="20.6640625" style="42" customWidth="1"/>
    <col min="12032" max="12032" width="17.6640625" style="42" customWidth="1"/>
    <col min="12033" max="12041" width="14.6640625" style="42" customWidth="1"/>
    <col min="12042" max="12272" width="10.6640625" style="42"/>
    <col min="12273" max="12274" width="15.6640625" style="42" customWidth="1"/>
    <col min="12275" max="12277" width="14.6640625" style="42" customWidth="1"/>
    <col min="12278" max="12281" width="13.6640625" style="42" customWidth="1"/>
    <col min="12282" max="12285" width="15.6640625" style="42" customWidth="1"/>
    <col min="12286" max="12286" width="22.88671875" style="42" customWidth="1"/>
    <col min="12287" max="12287" width="20.6640625" style="42" customWidth="1"/>
    <col min="12288" max="12288" width="17.6640625" style="42" customWidth="1"/>
    <col min="12289" max="12297" width="14.6640625" style="42" customWidth="1"/>
    <col min="12298" max="12528" width="10.6640625" style="42"/>
    <col min="12529" max="12530" width="15.6640625" style="42" customWidth="1"/>
    <col min="12531" max="12533" width="14.6640625" style="42" customWidth="1"/>
    <col min="12534" max="12537" width="13.6640625" style="42" customWidth="1"/>
    <col min="12538" max="12541" width="15.6640625" style="42" customWidth="1"/>
    <col min="12542" max="12542" width="22.88671875" style="42" customWidth="1"/>
    <col min="12543" max="12543" width="20.6640625" style="42" customWidth="1"/>
    <col min="12544" max="12544" width="17.6640625" style="42" customWidth="1"/>
    <col min="12545" max="12553" width="14.6640625" style="42" customWidth="1"/>
    <col min="12554" max="12784" width="10.6640625" style="42"/>
    <col min="12785" max="12786" width="15.6640625" style="42" customWidth="1"/>
    <col min="12787" max="12789" width="14.6640625" style="42" customWidth="1"/>
    <col min="12790" max="12793" width="13.6640625" style="42" customWidth="1"/>
    <col min="12794" max="12797" width="15.6640625" style="42" customWidth="1"/>
    <col min="12798" max="12798" width="22.88671875" style="42" customWidth="1"/>
    <col min="12799" max="12799" width="20.6640625" style="42" customWidth="1"/>
    <col min="12800" max="12800" width="17.6640625" style="42" customWidth="1"/>
    <col min="12801" max="12809" width="14.6640625" style="42" customWidth="1"/>
    <col min="12810" max="13040" width="10.6640625" style="42"/>
    <col min="13041" max="13042" width="15.6640625" style="42" customWidth="1"/>
    <col min="13043" max="13045" width="14.6640625" style="42" customWidth="1"/>
    <col min="13046" max="13049" width="13.6640625" style="42" customWidth="1"/>
    <col min="13050" max="13053" width="15.6640625" style="42" customWidth="1"/>
    <col min="13054" max="13054" width="22.88671875" style="42" customWidth="1"/>
    <col min="13055" max="13055" width="20.6640625" style="42" customWidth="1"/>
    <col min="13056" max="13056" width="17.6640625" style="42" customWidth="1"/>
    <col min="13057" max="13065" width="14.6640625" style="42" customWidth="1"/>
    <col min="13066" max="13296" width="10.6640625" style="42"/>
    <col min="13297" max="13298" width="15.6640625" style="42" customWidth="1"/>
    <col min="13299" max="13301" width="14.6640625" style="42" customWidth="1"/>
    <col min="13302" max="13305" width="13.6640625" style="42" customWidth="1"/>
    <col min="13306" max="13309" width="15.6640625" style="42" customWidth="1"/>
    <col min="13310" max="13310" width="22.88671875" style="42" customWidth="1"/>
    <col min="13311" max="13311" width="20.6640625" style="42" customWidth="1"/>
    <col min="13312" max="13312" width="17.6640625" style="42" customWidth="1"/>
    <col min="13313" max="13321" width="14.6640625" style="42" customWidth="1"/>
    <col min="13322" max="13552" width="10.6640625" style="42"/>
    <col min="13553" max="13554" width="15.6640625" style="42" customWidth="1"/>
    <col min="13555" max="13557" width="14.6640625" style="42" customWidth="1"/>
    <col min="13558" max="13561" width="13.6640625" style="42" customWidth="1"/>
    <col min="13562" max="13565" width="15.6640625" style="42" customWidth="1"/>
    <col min="13566" max="13566" width="22.88671875" style="42" customWidth="1"/>
    <col min="13567" max="13567" width="20.6640625" style="42" customWidth="1"/>
    <col min="13568" max="13568" width="17.6640625" style="42" customWidth="1"/>
    <col min="13569" max="13577" width="14.6640625" style="42" customWidth="1"/>
    <col min="13578" max="13808" width="10.6640625" style="42"/>
    <col min="13809" max="13810" width="15.6640625" style="42" customWidth="1"/>
    <col min="13811" max="13813" width="14.6640625" style="42" customWidth="1"/>
    <col min="13814" max="13817" width="13.6640625" style="42" customWidth="1"/>
    <col min="13818" max="13821" width="15.6640625" style="42" customWidth="1"/>
    <col min="13822" max="13822" width="22.88671875" style="42" customWidth="1"/>
    <col min="13823" max="13823" width="20.6640625" style="42" customWidth="1"/>
    <col min="13824" max="13824" width="17.6640625" style="42" customWidth="1"/>
    <col min="13825" max="13833" width="14.6640625" style="42" customWidth="1"/>
    <col min="13834" max="14064" width="10.6640625" style="42"/>
    <col min="14065" max="14066" width="15.6640625" style="42" customWidth="1"/>
    <col min="14067" max="14069" width="14.6640625" style="42" customWidth="1"/>
    <col min="14070" max="14073" width="13.6640625" style="42" customWidth="1"/>
    <col min="14074" max="14077" width="15.6640625" style="42" customWidth="1"/>
    <col min="14078" max="14078" width="22.88671875" style="42" customWidth="1"/>
    <col min="14079" max="14079" width="20.6640625" style="42" customWidth="1"/>
    <col min="14080" max="14080" width="17.6640625" style="42" customWidth="1"/>
    <col min="14081" max="14089" width="14.6640625" style="42" customWidth="1"/>
    <col min="14090" max="14320" width="10.6640625" style="42"/>
    <col min="14321" max="14322" width="15.6640625" style="42" customWidth="1"/>
    <col min="14323" max="14325" width="14.6640625" style="42" customWidth="1"/>
    <col min="14326" max="14329" width="13.6640625" style="42" customWidth="1"/>
    <col min="14330" max="14333" width="15.6640625" style="42" customWidth="1"/>
    <col min="14334" max="14334" width="22.88671875" style="42" customWidth="1"/>
    <col min="14335" max="14335" width="20.6640625" style="42" customWidth="1"/>
    <col min="14336" max="14336" width="17.6640625" style="42" customWidth="1"/>
    <col min="14337" max="14345" width="14.6640625" style="42" customWidth="1"/>
    <col min="14346" max="14576" width="10.6640625" style="42"/>
    <col min="14577" max="14578" width="15.6640625" style="42" customWidth="1"/>
    <col min="14579" max="14581" width="14.6640625" style="42" customWidth="1"/>
    <col min="14582" max="14585" width="13.6640625" style="42" customWidth="1"/>
    <col min="14586" max="14589" width="15.6640625" style="42" customWidth="1"/>
    <col min="14590" max="14590" width="22.88671875" style="42" customWidth="1"/>
    <col min="14591" max="14591" width="20.6640625" style="42" customWidth="1"/>
    <col min="14592" max="14592" width="17.6640625" style="42" customWidth="1"/>
    <col min="14593" max="14601" width="14.6640625" style="42" customWidth="1"/>
    <col min="14602" max="14832" width="10.6640625" style="42"/>
    <col min="14833" max="14834" width="15.6640625" style="42" customWidth="1"/>
    <col min="14835" max="14837" width="14.6640625" style="42" customWidth="1"/>
    <col min="14838" max="14841" width="13.6640625" style="42" customWidth="1"/>
    <col min="14842" max="14845" width="15.6640625" style="42" customWidth="1"/>
    <col min="14846" max="14846" width="22.88671875" style="42" customWidth="1"/>
    <col min="14847" max="14847" width="20.6640625" style="42" customWidth="1"/>
    <col min="14848" max="14848" width="17.6640625" style="42" customWidth="1"/>
    <col min="14849" max="14857" width="14.6640625" style="42" customWidth="1"/>
    <col min="14858" max="15088" width="10.6640625" style="42"/>
    <col min="15089" max="15090" width="15.6640625" style="42" customWidth="1"/>
    <col min="15091" max="15093" width="14.6640625" style="42" customWidth="1"/>
    <col min="15094" max="15097" width="13.6640625" style="42" customWidth="1"/>
    <col min="15098" max="15101" width="15.6640625" style="42" customWidth="1"/>
    <col min="15102" max="15102" width="22.88671875" style="42" customWidth="1"/>
    <col min="15103" max="15103" width="20.6640625" style="42" customWidth="1"/>
    <col min="15104" max="15104" width="17.6640625" style="42" customWidth="1"/>
    <col min="15105" max="15113" width="14.6640625" style="42" customWidth="1"/>
    <col min="15114" max="15344" width="10.6640625" style="42"/>
    <col min="15345" max="15346" width="15.6640625" style="42" customWidth="1"/>
    <col min="15347" max="15349" width="14.6640625" style="42" customWidth="1"/>
    <col min="15350" max="15353" width="13.6640625" style="42" customWidth="1"/>
    <col min="15354" max="15357" width="15.6640625" style="42" customWidth="1"/>
    <col min="15358" max="15358" width="22.88671875" style="42" customWidth="1"/>
    <col min="15359" max="15359" width="20.6640625" style="42" customWidth="1"/>
    <col min="15360" max="15360" width="17.6640625" style="42" customWidth="1"/>
    <col min="15361" max="15369" width="14.6640625" style="42" customWidth="1"/>
    <col min="15370" max="15600" width="10.6640625" style="42"/>
    <col min="15601" max="15602" width="15.6640625" style="42" customWidth="1"/>
    <col min="15603" max="15605" width="14.6640625" style="42" customWidth="1"/>
    <col min="15606" max="15609" width="13.6640625" style="42" customWidth="1"/>
    <col min="15610" max="15613" width="15.6640625" style="42" customWidth="1"/>
    <col min="15614" max="15614" width="22.88671875" style="42" customWidth="1"/>
    <col min="15615" max="15615" width="20.6640625" style="42" customWidth="1"/>
    <col min="15616" max="15616" width="17.6640625" style="42" customWidth="1"/>
    <col min="15617" max="15625" width="14.6640625" style="42" customWidth="1"/>
    <col min="15626" max="15856" width="10.6640625" style="42"/>
    <col min="15857" max="15858" width="15.6640625" style="42" customWidth="1"/>
    <col min="15859" max="15861" width="14.6640625" style="42" customWidth="1"/>
    <col min="15862" max="15865" width="13.6640625" style="42" customWidth="1"/>
    <col min="15866" max="15869" width="15.6640625" style="42" customWidth="1"/>
    <col min="15870" max="15870" width="22.88671875" style="42" customWidth="1"/>
    <col min="15871" max="15871" width="20.6640625" style="42" customWidth="1"/>
    <col min="15872" max="15872" width="17.6640625" style="42" customWidth="1"/>
    <col min="15873" max="15881" width="14.6640625" style="42" customWidth="1"/>
    <col min="15882" max="16112" width="10.6640625" style="42"/>
    <col min="16113" max="16114" width="15.6640625" style="42" customWidth="1"/>
    <col min="16115" max="16117" width="14.6640625" style="42" customWidth="1"/>
    <col min="16118" max="16121" width="13.6640625" style="42" customWidth="1"/>
    <col min="16122" max="16125" width="15.6640625" style="42" customWidth="1"/>
    <col min="16126" max="16126" width="22.88671875" style="42" customWidth="1"/>
    <col min="16127" max="16127" width="20.6640625" style="42" customWidth="1"/>
    <col min="16128" max="16128" width="17.6640625" style="42" customWidth="1"/>
    <col min="16129" max="16137" width="14.6640625" style="42" customWidth="1"/>
    <col min="16138" max="16384" width="10.6640625" style="42"/>
  </cols>
  <sheetData>
    <row r="1" spans="1:27" ht="25.5" customHeight="1" x14ac:dyDescent="0.3">
      <c r="AA1" s="36"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11" customFormat="1" x14ac:dyDescent="0.25">
      <c r="A6" s="150"/>
      <c r="B6" s="150"/>
      <c r="C6" s="150"/>
      <c r="D6" s="150"/>
      <c r="E6" s="150"/>
      <c r="F6" s="150"/>
      <c r="G6" s="150"/>
      <c r="H6" s="150"/>
      <c r="I6" s="150"/>
      <c r="J6" s="150"/>
      <c r="K6" s="150"/>
      <c r="L6" s="150"/>
      <c r="M6" s="150"/>
      <c r="N6" s="150"/>
      <c r="O6" s="150"/>
      <c r="P6" s="150"/>
      <c r="Q6" s="150"/>
      <c r="R6" s="150"/>
      <c r="S6" s="150"/>
      <c r="T6" s="150"/>
    </row>
    <row r="7" spans="1:27" s="11" customFormat="1" ht="17.399999999999999" x14ac:dyDescent="0.25">
      <c r="E7" s="345" t="s">
        <v>7</v>
      </c>
      <c r="F7" s="345"/>
      <c r="G7" s="345"/>
      <c r="H7" s="345"/>
      <c r="I7" s="345"/>
      <c r="J7" s="345"/>
      <c r="K7" s="345"/>
      <c r="L7" s="345"/>
      <c r="M7" s="345"/>
      <c r="N7" s="345"/>
      <c r="O7" s="345"/>
      <c r="P7" s="345"/>
      <c r="Q7" s="345"/>
      <c r="R7" s="345"/>
      <c r="S7" s="345"/>
      <c r="T7" s="345"/>
      <c r="U7" s="345"/>
      <c r="V7" s="345"/>
      <c r="W7" s="345"/>
      <c r="X7" s="345"/>
      <c r="Y7" s="345"/>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346" t="str">
        <f>'1. паспорт местоположение'!A9</f>
        <v>Акционерное общество "Россети Янтарь"</v>
      </c>
      <c r="F9" s="346"/>
      <c r="G9" s="346"/>
      <c r="H9" s="346"/>
      <c r="I9" s="346"/>
      <c r="J9" s="346"/>
      <c r="K9" s="346"/>
      <c r="L9" s="346"/>
      <c r="M9" s="346"/>
      <c r="N9" s="346"/>
      <c r="O9" s="346"/>
      <c r="P9" s="346"/>
      <c r="Q9" s="346"/>
      <c r="R9" s="346"/>
      <c r="S9" s="346"/>
      <c r="T9" s="346"/>
      <c r="U9" s="346"/>
      <c r="V9" s="346"/>
      <c r="W9" s="346"/>
      <c r="X9" s="346"/>
      <c r="Y9" s="346"/>
    </row>
    <row r="10" spans="1:27" s="11" customFormat="1" ht="18.75" customHeight="1" x14ac:dyDescent="0.25">
      <c r="E10" s="350" t="s">
        <v>6</v>
      </c>
      <c r="F10" s="350"/>
      <c r="G10" s="350"/>
      <c r="H10" s="350"/>
      <c r="I10" s="350"/>
      <c r="J10" s="350"/>
      <c r="K10" s="350"/>
      <c r="L10" s="350"/>
      <c r="M10" s="350"/>
      <c r="N10" s="350"/>
      <c r="O10" s="350"/>
      <c r="P10" s="350"/>
      <c r="Q10" s="350"/>
      <c r="R10" s="350"/>
      <c r="S10" s="350"/>
      <c r="T10" s="350"/>
      <c r="U10" s="350"/>
      <c r="V10" s="350"/>
      <c r="W10" s="350"/>
      <c r="X10" s="350"/>
      <c r="Y10" s="350"/>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346" t="str">
        <f>'1. паспорт местоположение'!A12</f>
        <v>L_99-прис-23</v>
      </c>
      <c r="F12" s="346"/>
      <c r="G12" s="346"/>
      <c r="H12" s="346"/>
      <c r="I12" s="346"/>
      <c r="J12" s="346"/>
      <c r="K12" s="346"/>
      <c r="L12" s="346"/>
      <c r="M12" s="346"/>
      <c r="N12" s="346"/>
      <c r="O12" s="346"/>
      <c r="P12" s="346"/>
      <c r="Q12" s="346"/>
      <c r="R12" s="346"/>
      <c r="S12" s="346"/>
      <c r="T12" s="346"/>
      <c r="U12" s="346"/>
      <c r="V12" s="346"/>
      <c r="W12" s="346"/>
      <c r="X12" s="346"/>
      <c r="Y12" s="346"/>
    </row>
    <row r="13" spans="1:27" s="11" customFormat="1" ht="18.75" customHeight="1" x14ac:dyDescent="0.25">
      <c r="E13" s="350" t="s">
        <v>5</v>
      </c>
      <c r="F13" s="350"/>
      <c r="G13" s="350"/>
      <c r="H13" s="350"/>
      <c r="I13" s="350"/>
      <c r="J13" s="350"/>
      <c r="K13" s="350"/>
      <c r="L13" s="350"/>
      <c r="M13" s="350"/>
      <c r="N13" s="350"/>
      <c r="O13" s="350"/>
      <c r="P13" s="350"/>
      <c r="Q13" s="350"/>
      <c r="R13" s="350"/>
      <c r="S13" s="350"/>
      <c r="T13" s="350"/>
      <c r="U13" s="350"/>
      <c r="V13" s="350"/>
      <c r="W13" s="350"/>
      <c r="X13" s="350"/>
      <c r="Y13" s="350"/>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44.25" customHeight="1" x14ac:dyDescent="0.25">
      <c r="E15"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F15" s="352"/>
      <c r="G15" s="352"/>
      <c r="H15" s="352"/>
      <c r="I15" s="352"/>
      <c r="J15" s="352"/>
      <c r="K15" s="352"/>
      <c r="L15" s="352"/>
      <c r="M15" s="352"/>
      <c r="N15" s="352"/>
      <c r="O15" s="352"/>
      <c r="P15" s="352"/>
      <c r="Q15" s="352"/>
      <c r="R15" s="352"/>
      <c r="S15" s="352"/>
      <c r="T15" s="352"/>
      <c r="U15" s="352"/>
      <c r="V15" s="352"/>
      <c r="W15" s="352"/>
      <c r="X15" s="352"/>
      <c r="Y15" s="352"/>
    </row>
    <row r="16" spans="1:27" s="3" customFormat="1" ht="15" customHeight="1" x14ac:dyDescent="0.25">
      <c r="E16" s="350" t="s">
        <v>4</v>
      </c>
      <c r="F16" s="350"/>
      <c r="G16" s="350"/>
      <c r="H16" s="350"/>
      <c r="I16" s="350"/>
      <c r="J16" s="350"/>
      <c r="K16" s="350"/>
      <c r="L16" s="350"/>
      <c r="M16" s="350"/>
      <c r="N16" s="350"/>
      <c r="O16" s="350"/>
      <c r="P16" s="350"/>
      <c r="Q16" s="350"/>
      <c r="R16" s="350"/>
      <c r="S16" s="350"/>
      <c r="T16" s="350"/>
      <c r="U16" s="350"/>
      <c r="V16" s="350"/>
      <c r="W16" s="350"/>
      <c r="X16" s="350"/>
      <c r="Y16" s="35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3">
      <c r="A19" s="370" t="s">
        <v>490</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50" customFormat="1" ht="21" customHeight="1" x14ac:dyDescent="0.3"/>
    <row r="21" spans="1:27" ht="15.75" customHeight="1" x14ac:dyDescent="0.3">
      <c r="A21" s="372" t="s">
        <v>3</v>
      </c>
      <c r="B21" s="375" t="s">
        <v>497</v>
      </c>
      <c r="C21" s="376"/>
      <c r="D21" s="375" t="s">
        <v>499</v>
      </c>
      <c r="E21" s="376"/>
      <c r="F21" s="367" t="s">
        <v>88</v>
      </c>
      <c r="G21" s="369"/>
      <c r="H21" s="369"/>
      <c r="I21" s="368"/>
      <c r="J21" s="372" t="s">
        <v>500</v>
      </c>
      <c r="K21" s="375" t="s">
        <v>501</v>
      </c>
      <c r="L21" s="376"/>
      <c r="M21" s="375" t="s">
        <v>502</v>
      </c>
      <c r="N21" s="376"/>
      <c r="O21" s="375" t="s">
        <v>489</v>
      </c>
      <c r="P21" s="376"/>
      <c r="Q21" s="375" t="s">
        <v>121</v>
      </c>
      <c r="R21" s="376"/>
      <c r="S21" s="372" t="s">
        <v>120</v>
      </c>
      <c r="T21" s="372" t="s">
        <v>503</v>
      </c>
      <c r="U21" s="372" t="s">
        <v>498</v>
      </c>
      <c r="V21" s="375" t="s">
        <v>119</v>
      </c>
      <c r="W21" s="376"/>
      <c r="X21" s="367" t="s">
        <v>111</v>
      </c>
      <c r="Y21" s="369"/>
      <c r="Z21" s="367" t="s">
        <v>110</v>
      </c>
      <c r="AA21" s="369"/>
    </row>
    <row r="22" spans="1:27" ht="216" customHeight="1" x14ac:dyDescent="0.3">
      <c r="A22" s="373"/>
      <c r="B22" s="377"/>
      <c r="C22" s="378"/>
      <c r="D22" s="377"/>
      <c r="E22" s="378"/>
      <c r="F22" s="367" t="s">
        <v>118</v>
      </c>
      <c r="G22" s="368"/>
      <c r="H22" s="367" t="s">
        <v>117</v>
      </c>
      <c r="I22" s="368"/>
      <c r="J22" s="374"/>
      <c r="K22" s="377"/>
      <c r="L22" s="378"/>
      <c r="M22" s="377"/>
      <c r="N22" s="378"/>
      <c r="O22" s="377"/>
      <c r="P22" s="378"/>
      <c r="Q22" s="377"/>
      <c r="R22" s="378"/>
      <c r="S22" s="374"/>
      <c r="T22" s="374"/>
      <c r="U22" s="374"/>
      <c r="V22" s="377"/>
      <c r="W22" s="378"/>
      <c r="X22" s="94" t="s">
        <v>109</v>
      </c>
      <c r="Y22" s="94" t="s">
        <v>487</v>
      </c>
      <c r="Z22" s="94" t="s">
        <v>108</v>
      </c>
      <c r="AA22" s="94" t="s">
        <v>107</v>
      </c>
    </row>
    <row r="23" spans="1:27" ht="60" customHeight="1" x14ac:dyDescent="0.3">
      <c r="A23" s="374"/>
      <c r="B23" s="144" t="s">
        <v>105</v>
      </c>
      <c r="C23" s="144" t="s">
        <v>106</v>
      </c>
      <c r="D23" s="95" t="s">
        <v>105</v>
      </c>
      <c r="E23" s="95" t="s">
        <v>106</v>
      </c>
      <c r="F23" s="95" t="s">
        <v>105</v>
      </c>
      <c r="G23" s="95" t="s">
        <v>106</v>
      </c>
      <c r="H23" s="95" t="s">
        <v>105</v>
      </c>
      <c r="I23" s="95" t="s">
        <v>106</v>
      </c>
      <c r="J23" s="95" t="s">
        <v>105</v>
      </c>
      <c r="K23" s="95" t="s">
        <v>105</v>
      </c>
      <c r="L23" s="95" t="s">
        <v>106</v>
      </c>
      <c r="M23" s="95" t="s">
        <v>105</v>
      </c>
      <c r="N23" s="95" t="s">
        <v>106</v>
      </c>
      <c r="O23" s="95" t="s">
        <v>105</v>
      </c>
      <c r="P23" s="95" t="s">
        <v>106</v>
      </c>
      <c r="Q23" s="95" t="s">
        <v>105</v>
      </c>
      <c r="R23" s="95" t="s">
        <v>106</v>
      </c>
      <c r="S23" s="95" t="s">
        <v>105</v>
      </c>
      <c r="T23" s="95" t="s">
        <v>105</v>
      </c>
      <c r="U23" s="95" t="s">
        <v>105</v>
      </c>
      <c r="V23" s="95" t="s">
        <v>105</v>
      </c>
      <c r="W23" s="95" t="s">
        <v>106</v>
      </c>
      <c r="X23" s="95" t="s">
        <v>105</v>
      </c>
      <c r="Y23" s="95" t="s">
        <v>105</v>
      </c>
      <c r="Z23" s="94" t="s">
        <v>105</v>
      </c>
      <c r="AA23" s="94" t="s">
        <v>105</v>
      </c>
    </row>
    <row r="24" spans="1:27" x14ac:dyDescent="0.3">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50" customFormat="1" ht="24" customHeight="1" x14ac:dyDescent="0.3">
      <c r="A25" s="100" t="s">
        <v>371</v>
      </c>
      <c r="B25" s="100" t="s">
        <v>371</v>
      </c>
      <c r="C25" s="100" t="s">
        <v>371</v>
      </c>
      <c r="D25" s="100" t="s">
        <v>371</v>
      </c>
      <c r="E25" s="101" t="s">
        <v>371</v>
      </c>
      <c r="F25" s="101" t="s">
        <v>371</v>
      </c>
      <c r="G25" s="102" t="s">
        <v>371</v>
      </c>
      <c r="H25" s="102" t="s">
        <v>371</v>
      </c>
      <c r="I25" s="102" t="s">
        <v>371</v>
      </c>
      <c r="J25" s="103" t="s">
        <v>371</v>
      </c>
      <c r="K25" s="103" t="s">
        <v>371</v>
      </c>
      <c r="L25" s="104" t="s">
        <v>371</v>
      </c>
      <c r="M25" s="104" t="s">
        <v>371</v>
      </c>
      <c r="N25" s="105" t="s">
        <v>371</v>
      </c>
      <c r="O25" s="105" t="s">
        <v>371</v>
      </c>
      <c r="P25" s="105" t="s">
        <v>371</v>
      </c>
      <c r="Q25" s="105" t="s">
        <v>371</v>
      </c>
      <c r="R25" s="102" t="s">
        <v>371</v>
      </c>
      <c r="S25" s="103" t="s">
        <v>371</v>
      </c>
      <c r="T25" s="103" t="s">
        <v>371</v>
      </c>
      <c r="U25" s="103" t="s">
        <v>371</v>
      </c>
      <c r="V25" s="103" t="s">
        <v>371</v>
      </c>
      <c r="W25" s="105" t="s">
        <v>371</v>
      </c>
      <c r="X25" s="100" t="s">
        <v>371</v>
      </c>
      <c r="Y25" s="100" t="s">
        <v>371</v>
      </c>
      <c r="Z25" s="100" t="s">
        <v>371</v>
      </c>
      <c r="AA25" s="100" t="s">
        <v>371</v>
      </c>
    </row>
    <row r="26" spans="1:27" ht="3" customHeight="1" x14ac:dyDescent="0.3">
      <c r="X26" s="96"/>
      <c r="Y26" s="97"/>
      <c r="Z26" s="43"/>
      <c r="AA26" s="43"/>
    </row>
    <row r="27" spans="1:27" s="48" customFormat="1" ht="13.2" x14ac:dyDescent="0.25">
      <c r="A27" s="49"/>
      <c r="B27" s="49"/>
      <c r="C27" s="49"/>
      <c r="E27" s="49"/>
      <c r="X27" s="98"/>
      <c r="Y27" s="98"/>
      <c r="Z27" s="98"/>
      <c r="AA27" s="98"/>
    </row>
    <row r="28" spans="1:27" s="48" customFormat="1" ht="13.2" x14ac:dyDescent="0.25">
      <c r="A28" s="49"/>
      <c r="B28" s="49"/>
      <c r="C28" s="4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7" zoomScale="90" zoomScaleSheetLayoutView="90" workbookViewId="0">
      <selection activeCell="C25" sqref="C25"/>
    </sheetView>
  </sheetViews>
  <sheetFormatPr defaultColWidth="9.109375" defaultRowHeight="14.4" x14ac:dyDescent="0.3"/>
  <cols>
    <col min="1" max="1" width="6.109375" style="1" customWidth="1"/>
    <col min="2" max="2" width="53.5546875" style="1" customWidth="1"/>
    <col min="3" max="3" width="108.33203125" style="1" customWidth="1"/>
    <col min="4" max="4" width="14.44140625" style="1" customWidth="1"/>
    <col min="5" max="5" width="45.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6"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337" t="str">
        <f>'1. паспорт местоположение'!A5:C5</f>
        <v>Год раскрытия информации: 2023 год</v>
      </c>
      <c r="B5" s="337"/>
      <c r="C5" s="337"/>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 x14ac:dyDescent="0.35">
      <c r="A6" s="16"/>
      <c r="E6" s="15"/>
      <c r="F6" s="15"/>
      <c r="G6" s="14"/>
    </row>
    <row r="7" spans="1:29" s="11" customFormat="1" ht="17.399999999999999" x14ac:dyDescent="0.25">
      <c r="A7" s="345" t="s">
        <v>7</v>
      </c>
      <c r="B7" s="345"/>
      <c r="C7" s="345"/>
      <c r="D7" s="12"/>
      <c r="E7" s="12"/>
      <c r="F7" s="12"/>
      <c r="G7" s="12"/>
      <c r="H7" s="12"/>
      <c r="I7" s="12"/>
      <c r="J7" s="12"/>
      <c r="K7" s="12"/>
      <c r="L7" s="12"/>
      <c r="M7" s="12"/>
      <c r="N7" s="12"/>
      <c r="O7" s="12"/>
      <c r="P7" s="12"/>
      <c r="Q7" s="12"/>
      <c r="R7" s="12"/>
      <c r="S7" s="12"/>
      <c r="T7" s="12"/>
      <c r="U7" s="12"/>
    </row>
    <row r="8" spans="1:29" s="11" customFormat="1" ht="17.399999999999999" x14ac:dyDescent="0.25">
      <c r="A8" s="345"/>
      <c r="B8" s="345"/>
      <c r="C8" s="345"/>
      <c r="D8" s="13"/>
      <c r="E8" s="13"/>
      <c r="F8" s="13"/>
      <c r="G8" s="13"/>
      <c r="H8" s="12"/>
      <c r="I8" s="12"/>
      <c r="J8" s="12"/>
      <c r="K8" s="12"/>
      <c r="L8" s="12"/>
      <c r="M8" s="12"/>
      <c r="N8" s="12"/>
      <c r="O8" s="12"/>
      <c r="P8" s="12"/>
      <c r="Q8" s="12"/>
      <c r="R8" s="12"/>
      <c r="S8" s="12"/>
      <c r="T8" s="12"/>
      <c r="U8" s="12"/>
    </row>
    <row r="9" spans="1:29" s="11" customFormat="1" ht="17.399999999999999" x14ac:dyDescent="0.25">
      <c r="A9" s="346" t="str">
        <f>'1. паспорт местоположение'!A9:C9</f>
        <v>Акционерное общество "Россети Янтарь"</v>
      </c>
      <c r="B9" s="346"/>
      <c r="C9" s="346"/>
      <c r="D9" s="7"/>
      <c r="E9" s="7"/>
      <c r="F9" s="7"/>
      <c r="G9" s="7"/>
      <c r="H9" s="12"/>
      <c r="I9" s="12"/>
      <c r="J9" s="12"/>
      <c r="K9" s="12"/>
      <c r="L9" s="12"/>
      <c r="M9" s="12"/>
      <c r="N9" s="12"/>
      <c r="O9" s="12"/>
      <c r="P9" s="12"/>
      <c r="Q9" s="12"/>
      <c r="R9" s="12"/>
      <c r="S9" s="12"/>
      <c r="T9" s="12"/>
      <c r="U9" s="12"/>
    </row>
    <row r="10" spans="1:29" s="11" customFormat="1" ht="17.399999999999999" x14ac:dyDescent="0.25">
      <c r="A10" s="350" t="s">
        <v>6</v>
      </c>
      <c r="B10" s="350"/>
      <c r="C10" s="350"/>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345"/>
      <c r="B11" s="345"/>
      <c r="C11" s="345"/>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346" t="str">
        <f>'1. паспорт местоположение'!A12:C12</f>
        <v>L_99-прис-23</v>
      </c>
      <c r="B12" s="346"/>
      <c r="C12" s="346"/>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350" t="s">
        <v>5</v>
      </c>
      <c r="B13" s="350"/>
      <c r="C13" s="350"/>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351"/>
      <c r="B14" s="351"/>
      <c r="C14" s="351"/>
      <c r="D14" s="9"/>
      <c r="E14" s="9"/>
      <c r="F14" s="9"/>
      <c r="G14" s="9"/>
      <c r="H14" s="9"/>
      <c r="I14" s="9"/>
      <c r="J14" s="9"/>
      <c r="K14" s="9"/>
      <c r="L14" s="9"/>
      <c r="M14" s="9"/>
      <c r="N14" s="9"/>
      <c r="O14" s="9"/>
      <c r="P14" s="9"/>
      <c r="Q14" s="9"/>
      <c r="R14" s="9"/>
      <c r="S14" s="9"/>
      <c r="T14" s="9"/>
      <c r="U14" s="9"/>
    </row>
    <row r="15" spans="1:29" s="3" customFormat="1" ht="78.75" customHeight="1" x14ac:dyDescent="0.25">
      <c r="A15"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52"/>
      <c r="C15" s="352"/>
      <c r="D15" s="7"/>
      <c r="E15" s="7"/>
      <c r="F15" s="7"/>
      <c r="G15" s="7"/>
      <c r="H15" s="7"/>
      <c r="I15" s="7"/>
      <c r="J15" s="7"/>
      <c r="K15" s="7"/>
      <c r="L15" s="7"/>
      <c r="M15" s="7"/>
      <c r="N15" s="7"/>
      <c r="O15" s="7"/>
      <c r="P15" s="7"/>
      <c r="Q15" s="7"/>
      <c r="R15" s="7"/>
      <c r="S15" s="7"/>
      <c r="T15" s="7"/>
      <c r="U15" s="7"/>
    </row>
    <row r="16" spans="1:29" s="3" customFormat="1" ht="15" customHeight="1" x14ac:dyDescent="0.25">
      <c r="A16" s="350" t="s">
        <v>4</v>
      </c>
      <c r="B16" s="350"/>
      <c r="C16" s="350"/>
      <c r="D16" s="5"/>
      <c r="E16" s="5"/>
      <c r="F16" s="5"/>
      <c r="G16" s="5"/>
      <c r="H16" s="5"/>
      <c r="I16" s="5"/>
      <c r="J16" s="5"/>
      <c r="K16" s="5"/>
      <c r="L16" s="5"/>
      <c r="M16" s="5"/>
      <c r="N16" s="5"/>
      <c r="O16" s="5"/>
      <c r="P16" s="5"/>
      <c r="Q16" s="5"/>
      <c r="R16" s="5"/>
      <c r="S16" s="5"/>
      <c r="T16" s="5"/>
      <c r="U16" s="5"/>
    </row>
    <row r="17" spans="1:21" s="3" customFormat="1" ht="15" customHeight="1" x14ac:dyDescent="0.25">
      <c r="A17" s="353"/>
      <c r="B17" s="353"/>
      <c r="C17" s="353"/>
      <c r="D17" s="4"/>
      <c r="E17" s="4"/>
      <c r="F17" s="4"/>
      <c r="G17" s="4"/>
      <c r="H17" s="4"/>
      <c r="I17" s="4"/>
      <c r="J17" s="4"/>
      <c r="K17" s="4"/>
      <c r="L17" s="4"/>
      <c r="M17" s="4"/>
      <c r="N17" s="4"/>
      <c r="O17" s="4"/>
      <c r="P17" s="4"/>
      <c r="Q17" s="4"/>
      <c r="R17" s="4"/>
    </row>
    <row r="18" spans="1:21" s="3" customFormat="1" ht="27.75" customHeight="1" x14ac:dyDescent="0.25">
      <c r="A18" s="354" t="s">
        <v>482</v>
      </c>
      <c r="B18" s="354"/>
      <c r="C18" s="354"/>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6" t="s">
        <v>3</v>
      </c>
      <c r="B20" s="35" t="s">
        <v>64</v>
      </c>
      <c r="C20" s="34" t="s">
        <v>63</v>
      </c>
      <c r="D20" s="30"/>
      <c r="E20" s="30"/>
      <c r="F20" s="30"/>
      <c r="G20" s="30"/>
      <c r="H20" s="29"/>
      <c r="I20" s="29"/>
      <c r="J20" s="29"/>
      <c r="K20" s="29"/>
      <c r="L20" s="29"/>
      <c r="M20" s="29"/>
      <c r="N20" s="29"/>
      <c r="O20" s="29"/>
      <c r="P20" s="29"/>
      <c r="Q20" s="29"/>
      <c r="R20" s="29"/>
      <c r="S20" s="28"/>
      <c r="T20" s="28"/>
      <c r="U20" s="28"/>
    </row>
    <row r="21" spans="1:21" s="3" customFormat="1" ht="16.5" customHeight="1" x14ac:dyDescent="0.25">
      <c r="A21" s="34">
        <v>1</v>
      </c>
      <c r="B21" s="35">
        <v>2</v>
      </c>
      <c r="C21" s="34">
        <v>3</v>
      </c>
      <c r="D21" s="30"/>
      <c r="E21" s="30"/>
      <c r="F21" s="30"/>
      <c r="G21" s="30"/>
      <c r="H21" s="29"/>
      <c r="I21" s="29"/>
      <c r="J21" s="29"/>
      <c r="K21" s="29"/>
      <c r="L21" s="29"/>
      <c r="M21" s="29"/>
      <c r="N21" s="29"/>
      <c r="O21" s="29"/>
      <c r="P21" s="29"/>
      <c r="Q21" s="29"/>
      <c r="R21" s="29"/>
      <c r="S21" s="28"/>
      <c r="T21" s="28"/>
      <c r="U21" s="28"/>
    </row>
    <row r="22" spans="1:21" s="3" customFormat="1" ht="62.4" x14ac:dyDescent="0.25">
      <c r="A22" s="25" t="s">
        <v>62</v>
      </c>
      <c r="B22" s="31" t="s">
        <v>495</v>
      </c>
      <c r="C22" s="315" t="s">
        <v>565</v>
      </c>
      <c r="D22" s="30"/>
      <c r="E22" s="30"/>
      <c r="F22" s="29"/>
      <c r="G22" s="29"/>
      <c r="H22" s="29"/>
      <c r="I22" s="29"/>
      <c r="J22" s="29"/>
      <c r="K22" s="29"/>
      <c r="L22" s="29"/>
      <c r="M22" s="29"/>
      <c r="N22" s="29"/>
      <c r="O22" s="29"/>
      <c r="P22" s="29"/>
      <c r="Q22" s="28"/>
      <c r="R22" s="28"/>
      <c r="S22" s="28"/>
      <c r="T22" s="28"/>
      <c r="U22" s="28"/>
    </row>
    <row r="23" spans="1:21" ht="46.8" x14ac:dyDescent="0.3">
      <c r="A23" s="25" t="s">
        <v>61</v>
      </c>
      <c r="B23" s="27" t="s">
        <v>58</v>
      </c>
      <c r="C23" s="315" t="s">
        <v>564</v>
      </c>
      <c r="D23" s="24"/>
      <c r="E23" s="24"/>
      <c r="F23" s="24"/>
      <c r="G23" s="24"/>
      <c r="H23" s="24"/>
      <c r="I23" s="24"/>
      <c r="J23" s="24"/>
      <c r="K23" s="24"/>
      <c r="L23" s="24"/>
      <c r="M23" s="24"/>
      <c r="N23" s="24"/>
      <c r="O23" s="24"/>
      <c r="P23" s="24"/>
      <c r="Q23" s="24"/>
      <c r="R23" s="24"/>
      <c r="S23" s="24"/>
      <c r="T23" s="24"/>
      <c r="U23" s="24"/>
    </row>
    <row r="24" spans="1:21" ht="409.6" x14ac:dyDescent="0.3">
      <c r="A24" s="251" t="s">
        <v>60</v>
      </c>
      <c r="B24" s="268" t="s">
        <v>515</v>
      </c>
      <c r="C24" s="313" t="s">
        <v>566</v>
      </c>
      <c r="D24" s="24"/>
      <c r="E24" s="234"/>
      <c r="F24" s="24"/>
      <c r="G24" s="24"/>
      <c r="H24" s="24"/>
      <c r="I24" s="24"/>
      <c r="J24" s="24"/>
      <c r="K24" s="24"/>
      <c r="L24" s="24"/>
      <c r="M24" s="24"/>
      <c r="N24" s="24"/>
      <c r="O24" s="24"/>
      <c r="P24" s="24"/>
      <c r="Q24" s="24"/>
      <c r="R24" s="24"/>
      <c r="S24" s="24"/>
      <c r="T24" s="24"/>
      <c r="U24" s="24"/>
    </row>
    <row r="25" spans="1:21" ht="409.6" x14ac:dyDescent="0.3">
      <c r="A25" s="25" t="s">
        <v>59</v>
      </c>
      <c r="B25" s="27" t="s">
        <v>516</v>
      </c>
      <c r="C25" s="313" t="s">
        <v>567</v>
      </c>
      <c r="D25" s="24"/>
      <c r="E25" s="24"/>
      <c r="F25" s="24"/>
      <c r="G25" s="24"/>
      <c r="H25" s="24"/>
      <c r="I25" s="24"/>
      <c r="J25" s="24"/>
      <c r="K25" s="24"/>
      <c r="L25" s="24"/>
      <c r="M25" s="24"/>
      <c r="N25" s="24"/>
      <c r="O25" s="24"/>
      <c r="P25" s="24"/>
      <c r="Q25" s="24"/>
      <c r="R25" s="24"/>
      <c r="S25" s="24"/>
      <c r="T25" s="24"/>
      <c r="U25" s="24"/>
    </row>
    <row r="26" spans="1:21" ht="42.75" customHeight="1" x14ac:dyDescent="0.3">
      <c r="A26" s="25" t="s">
        <v>57</v>
      </c>
      <c r="B26" s="27" t="s">
        <v>225</v>
      </c>
      <c r="C26" s="26" t="s">
        <v>547</v>
      </c>
      <c r="D26" s="24"/>
      <c r="E26" s="24"/>
      <c r="F26" s="24"/>
      <c r="G26" s="24"/>
      <c r="H26" s="24"/>
      <c r="I26" s="24"/>
      <c r="J26" s="24"/>
      <c r="K26" s="24"/>
      <c r="L26" s="24"/>
      <c r="M26" s="24"/>
      <c r="N26" s="24"/>
      <c r="O26" s="24"/>
      <c r="P26" s="24"/>
      <c r="Q26" s="24"/>
      <c r="R26" s="24"/>
      <c r="S26" s="24"/>
      <c r="T26" s="24"/>
      <c r="U26" s="24"/>
    </row>
    <row r="27" spans="1:21" ht="31.2" x14ac:dyDescent="0.3">
      <c r="A27" s="25" t="s">
        <v>56</v>
      </c>
      <c r="B27" s="311" t="s">
        <v>496</v>
      </c>
      <c r="C27" s="315" t="s">
        <v>563</v>
      </c>
      <c r="D27" s="24"/>
      <c r="E27" s="24"/>
      <c r="F27" s="24"/>
      <c r="G27" s="24"/>
      <c r="H27" s="24"/>
      <c r="I27" s="24"/>
      <c r="J27" s="24"/>
      <c r="K27" s="24"/>
      <c r="L27" s="24"/>
      <c r="M27" s="24"/>
      <c r="N27" s="24"/>
      <c r="O27" s="24"/>
      <c r="P27" s="24"/>
      <c r="Q27" s="24"/>
      <c r="R27" s="24"/>
      <c r="S27" s="24"/>
      <c r="T27" s="24"/>
      <c r="U27" s="24"/>
    </row>
    <row r="28" spans="1:21" ht="42.75" customHeight="1" x14ac:dyDescent="0.3">
      <c r="A28" s="25" t="s">
        <v>54</v>
      </c>
      <c r="B28" s="27" t="s">
        <v>55</v>
      </c>
      <c r="C28" s="241">
        <v>2023</v>
      </c>
      <c r="D28" s="24"/>
      <c r="E28" s="24"/>
      <c r="F28" s="24"/>
      <c r="G28" s="24"/>
      <c r="H28" s="24"/>
      <c r="I28" s="24"/>
      <c r="J28" s="24"/>
      <c r="K28" s="24"/>
      <c r="L28" s="24"/>
      <c r="M28" s="24"/>
      <c r="N28" s="24"/>
      <c r="O28" s="24"/>
      <c r="P28" s="24"/>
      <c r="Q28" s="24"/>
      <c r="R28" s="24"/>
      <c r="S28" s="24"/>
      <c r="T28" s="24"/>
      <c r="U28" s="24"/>
    </row>
    <row r="29" spans="1:21" ht="42.75" customHeight="1" x14ac:dyDescent="0.3">
      <c r="A29" s="25" t="s">
        <v>52</v>
      </c>
      <c r="B29" s="26" t="s">
        <v>53</v>
      </c>
      <c r="C29" s="241">
        <v>2023</v>
      </c>
      <c r="D29" s="24"/>
      <c r="E29" s="24"/>
      <c r="F29" s="24"/>
      <c r="G29" s="24"/>
      <c r="H29" s="24"/>
      <c r="I29" s="24"/>
      <c r="J29" s="24"/>
      <c r="K29" s="24"/>
      <c r="L29" s="24"/>
      <c r="M29" s="24"/>
      <c r="N29" s="24"/>
      <c r="O29" s="24"/>
      <c r="P29" s="24"/>
      <c r="Q29" s="24"/>
      <c r="R29" s="24"/>
      <c r="S29" s="24"/>
      <c r="T29" s="24"/>
      <c r="U29" s="24"/>
    </row>
    <row r="30" spans="1:21" ht="42.75" customHeight="1" x14ac:dyDescent="0.3">
      <c r="A30" s="25" t="s">
        <v>70</v>
      </c>
      <c r="B30" s="26" t="s">
        <v>51</v>
      </c>
      <c r="C30" s="26" t="s">
        <v>553</v>
      </c>
      <c r="D30" s="24"/>
      <c r="E30" s="24"/>
      <c r="F30" s="24"/>
      <c r="G30" s="24"/>
      <c r="H30" s="24"/>
      <c r="I30" s="24"/>
      <c r="J30" s="24"/>
      <c r="K30" s="24"/>
      <c r="L30" s="24"/>
      <c r="M30" s="24"/>
      <c r="N30" s="24"/>
      <c r="O30" s="24"/>
      <c r="P30" s="24"/>
      <c r="Q30" s="24"/>
      <c r="R30" s="24"/>
      <c r="S30" s="24"/>
      <c r="T30" s="24"/>
      <c r="U30" s="24"/>
    </row>
    <row r="31" spans="1:21" x14ac:dyDescent="0.3">
      <c r="A31" s="24"/>
      <c r="B31" s="24"/>
      <c r="C31" s="24"/>
      <c r="D31" s="24"/>
      <c r="E31" s="24"/>
      <c r="F31" s="24"/>
      <c r="G31" s="24"/>
      <c r="H31" s="24"/>
      <c r="I31" s="24"/>
      <c r="J31" s="24"/>
      <c r="K31" s="24"/>
      <c r="L31" s="24"/>
      <c r="M31" s="24"/>
      <c r="N31" s="24"/>
      <c r="O31" s="24"/>
      <c r="P31" s="24"/>
      <c r="Q31" s="24"/>
      <c r="R31" s="24"/>
      <c r="S31" s="24"/>
      <c r="T31" s="24"/>
      <c r="U31" s="24"/>
    </row>
    <row r="32" spans="1:21" x14ac:dyDescent="0.3">
      <c r="A32" s="24"/>
      <c r="B32" s="24"/>
      <c r="C32" s="24"/>
      <c r="D32" s="24"/>
      <c r="E32" s="24"/>
      <c r="F32" s="24"/>
      <c r="G32" s="24"/>
      <c r="H32" s="24"/>
      <c r="I32" s="24"/>
      <c r="J32" s="24"/>
      <c r="K32" s="24"/>
      <c r="L32" s="24"/>
      <c r="M32" s="24"/>
      <c r="N32" s="24"/>
      <c r="O32" s="24"/>
      <c r="P32" s="24"/>
      <c r="Q32" s="24"/>
      <c r="R32" s="24"/>
      <c r="S32" s="24"/>
      <c r="T32" s="24"/>
      <c r="U32" s="24"/>
    </row>
    <row r="33" spans="1:21" x14ac:dyDescent="0.3">
      <c r="A33" s="24"/>
      <c r="B33" s="24"/>
      <c r="C33" s="24"/>
      <c r="D33" s="24"/>
      <c r="E33" s="24"/>
      <c r="F33" s="24"/>
      <c r="G33" s="24"/>
      <c r="H33" s="24"/>
      <c r="I33" s="24"/>
      <c r="J33" s="24"/>
      <c r="K33" s="24"/>
      <c r="L33" s="24"/>
      <c r="M33" s="24"/>
      <c r="N33" s="24"/>
      <c r="O33" s="24"/>
      <c r="P33" s="24"/>
      <c r="Q33" s="24"/>
      <c r="R33" s="24"/>
      <c r="S33" s="24"/>
      <c r="T33" s="24"/>
      <c r="U33" s="24"/>
    </row>
    <row r="34" spans="1:21" x14ac:dyDescent="0.3">
      <c r="A34" s="24"/>
      <c r="B34" s="24"/>
      <c r="C34" s="24"/>
      <c r="D34" s="24"/>
      <c r="E34" s="24"/>
      <c r="F34" s="24"/>
      <c r="G34" s="24"/>
      <c r="H34" s="24"/>
      <c r="I34" s="24"/>
      <c r="J34" s="24"/>
      <c r="K34" s="24"/>
      <c r="L34" s="24"/>
      <c r="M34" s="24"/>
      <c r="N34" s="24"/>
      <c r="O34" s="24"/>
      <c r="P34" s="24"/>
      <c r="Q34" s="24"/>
      <c r="R34" s="24"/>
      <c r="S34" s="24"/>
      <c r="T34" s="24"/>
      <c r="U34" s="24"/>
    </row>
    <row r="35" spans="1:21" x14ac:dyDescent="0.3">
      <c r="A35" s="24"/>
      <c r="B35" s="24"/>
      <c r="C35" s="24"/>
      <c r="D35" s="24"/>
      <c r="E35" s="24"/>
      <c r="F35" s="24"/>
      <c r="G35" s="24"/>
      <c r="H35" s="24"/>
      <c r="I35" s="24"/>
      <c r="J35" s="24"/>
      <c r="K35" s="24"/>
      <c r="L35" s="24"/>
      <c r="M35" s="24"/>
      <c r="N35" s="24"/>
      <c r="O35" s="24"/>
      <c r="P35" s="24"/>
      <c r="Q35" s="24"/>
      <c r="R35" s="24"/>
      <c r="S35" s="24"/>
      <c r="T35" s="24"/>
      <c r="U35" s="24"/>
    </row>
    <row r="36" spans="1:21" x14ac:dyDescent="0.3">
      <c r="A36" s="24"/>
      <c r="B36" s="24"/>
      <c r="C36" s="24"/>
      <c r="D36" s="24"/>
      <c r="E36" s="24"/>
      <c r="F36" s="24"/>
      <c r="G36" s="24"/>
      <c r="H36" s="24"/>
      <c r="I36" s="24"/>
      <c r="J36" s="24"/>
      <c r="K36" s="24"/>
      <c r="L36" s="24"/>
      <c r="M36" s="24"/>
      <c r="N36" s="24"/>
      <c r="O36" s="24"/>
      <c r="P36" s="24"/>
      <c r="Q36" s="24"/>
      <c r="R36" s="24"/>
      <c r="S36" s="24"/>
      <c r="T36" s="24"/>
      <c r="U36" s="24"/>
    </row>
    <row r="37" spans="1:21" x14ac:dyDescent="0.3">
      <c r="A37" s="24"/>
      <c r="B37" s="24"/>
      <c r="C37" s="24"/>
      <c r="D37" s="24"/>
      <c r="E37" s="24"/>
      <c r="F37" s="24"/>
      <c r="G37" s="24"/>
      <c r="H37" s="24"/>
      <c r="I37" s="24"/>
      <c r="J37" s="24"/>
      <c r="K37" s="24"/>
      <c r="L37" s="24"/>
      <c r="M37" s="24"/>
      <c r="N37" s="24"/>
      <c r="O37" s="24"/>
      <c r="P37" s="24"/>
      <c r="Q37" s="24"/>
      <c r="R37" s="24"/>
      <c r="S37" s="24"/>
      <c r="T37" s="24"/>
      <c r="U37" s="24"/>
    </row>
    <row r="38" spans="1:21" x14ac:dyDescent="0.3">
      <c r="A38" s="24"/>
      <c r="B38" s="24"/>
      <c r="C38" s="24"/>
      <c r="D38" s="24"/>
      <c r="E38" s="24"/>
      <c r="F38" s="24"/>
      <c r="G38" s="24"/>
      <c r="H38" s="24"/>
      <c r="I38" s="24"/>
      <c r="J38" s="24"/>
      <c r="K38" s="24"/>
      <c r="L38" s="24"/>
      <c r="M38" s="24"/>
      <c r="N38" s="24"/>
      <c r="O38" s="24"/>
      <c r="P38" s="24"/>
      <c r="Q38" s="24"/>
      <c r="R38" s="24"/>
      <c r="S38" s="24"/>
      <c r="T38" s="24"/>
      <c r="U38" s="24"/>
    </row>
    <row r="39" spans="1:21" x14ac:dyDescent="0.3">
      <c r="A39" s="24"/>
      <c r="B39" s="24"/>
      <c r="C39" s="24"/>
      <c r="D39" s="24"/>
      <c r="E39" s="24"/>
      <c r="F39" s="24"/>
      <c r="G39" s="24"/>
      <c r="H39" s="24"/>
      <c r="I39" s="24"/>
      <c r="J39" s="24"/>
      <c r="K39" s="24"/>
      <c r="L39" s="24"/>
      <c r="M39" s="24"/>
      <c r="N39" s="24"/>
      <c r="O39" s="24"/>
      <c r="P39" s="24"/>
      <c r="Q39" s="24"/>
      <c r="R39" s="24"/>
      <c r="S39" s="24"/>
      <c r="T39" s="24"/>
      <c r="U39" s="24"/>
    </row>
    <row r="40" spans="1:21" x14ac:dyDescent="0.3">
      <c r="A40" s="24"/>
      <c r="B40" s="24"/>
      <c r="C40" s="24"/>
      <c r="D40" s="24"/>
      <c r="E40" s="24"/>
      <c r="F40" s="24"/>
      <c r="G40" s="24"/>
      <c r="H40" s="24"/>
      <c r="I40" s="24"/>
      <c r="J40" s="24"/>
      <c r="K40" s="24"/>
      <c r="L40" s="24"/>
      <c r="M40" s="24"/>
      <c r="N40" s="24"/>
      <c r="O40" s="24"/>
      <c r="P40" s="24"/>
      <c r="Q40" s="24"/>
      <c r="R40" s="24"/>
      <c r="S40" s="24"/>
      <c r="T40" s="24"/>
      <c r="U40" s="24"/>
    </row>
    <row r="41" spans="1:21" x14ac:dyDescent="0.3">
      <c r="A41" s="24"/>
      <c r="B41" s="24"/>
      <c r="C41" s="24"/>
      <c r="D41" s="24"/>
      <c r="E41" s="24"/>
      <c r="F41" s="24"/>
      <c r="G41" s="24"/>
      <c r="H41" s="24"/>
      <c r="I41" s="24"/>
      <c r="J41" s="24"/>
      <c r="K41" s="24"/>
      <c r="L41" s="24"/>
      <c r="M41" s="24"/>
      <c r="N41" s="24"/>
      <c r="O41" s="24"/>
      <c r="P41" s="24"/>
      <c r="Q41" s="24"/>
      <c r="R41" s="24"/>
      <c r="S41" s="24"/>
      <c r="T41" s="24"/>
      <c r="U41" s="24"/>
    </row>
    <row r="42" spans="1:21" x14ac:dyDescent="0.3">
      <c r="A42" s="24"/>
      <c r="B42" s="24"/>
      <c r="C42" s="24"/>
      <c r="D42" s="24"/>
      <c r="E42" s="24"/>
      <c r="F42" s="24"/>
      <c r="G42" s="24"/>
      <c r="H42" s="24"/>
      <c r="I42" s="24"/>
      <c r="J42" s="24"/>
      <c r="K42" s="24"/>
      <c r="L42" s="24"/>
      <c r="M42" s="24"/>
      <c r="N42" s="24"/>
      <c r="O42" s="24"/>
      <c r="P42" s="24"/>
      <c r="Q42" s="24"/>
      <c r="R42" s="24"/>
      <c r="S42" s="24"/>
      <c r="T42" s="24"/>
      <c r="U42" s="24"/>
    </row>
    <row r="43" spans="1:21" x14ac:dyDescent="0.3">
      <c r="A43" s="24"/>
      <c r="B43" s="24"/>
      <c r="C43" s="24"/>
      <c r="D43" s="24"/>
      <c r="E43" s="24"/>
      <c r="F43" s="24"/>
      <c r="G43" s="24"/>
      <c r="H43" s="24"/>
      <c r="I43" s="24"/>
      <c r="J43" s="24"/>
      <c r="K43" s="24"/>
      <c r="L43" s="24"/>
      <c r="M43" s="24"/>
      <c r="N43" s="24"/>
      <c r="O43" s="24"/>
      <c r="P43" s="24"/>
      <c r="Q43" s="24"/>
      <c r="R43" s="24"/>
      <c r="S43" s="24"/>
      <c r="T43" s="24"/>
      <c r="U43" s="24"/>
    </row>
    <row r="44" spans="1:21" x14ac:dyDescent="0.3">
      <c r="A44" s="24"/>
      <c r="B44" s="24"/>
      <c r="C44" s="24"/>
      <c r="D44" s="24"/>
      <c r="E44" s="24"/>
      <c r="F44" s="24"/>
      <c r="G44" s="24"/>
      <c r="H44" s="24"/>
      <c r="I44" s="24"/>
      <c r="J44" s="24"/>
      <c r="K44" s="24"/>
      <c r="L44" s="24"/>
      <c r="M44" s="24"/>
      <c r="N44" s="24"/>
      <c r="O44" s="24"/>
      <c r="P44" s="24"/>
      <c r="Q44" s="24"/>
      <c r="R44" s="24"/>
      <c r="S44" s="24"/>
      <c r="T44" s="24"/>
      <c r="U44" s="24"/>
    </row>
    <row r="45" spans="1:21" x14ac:dyDescent="0.3">
      <c r="A45" s="24"/>
      <c r="B45" s="24"/>
      <c r="C45" s="24"/>
      <c r="D45" s="24"/>
      <c r="E45" s="24"/>
      <c r="F45" s="24"/>
      <c r="G45" s="24"/>
      <c r="H45" s="24"/>
      <c r="I45" s="24"/>
      <c r="J45" s="24"/>
      <c r="K45" s="24"/>
      <c r="L45" s="24"/>
      <c r="M45" s="24"/>
      <c r="N45" s="24"/>
      <c r="O45" s="24"/>
      <c r="P45" s="24"/>
      <c r="Q45" s="24"/>
      <c r="R45" s="24"/>
      <c r="S45" s="24"/>
      <c r="T45" s="24"/>
      <c r="U45" s="24"/>
    </row>
    <row r="46" spans="1:21" x14ac:dyDescent="0.3">
      <c r="A46" s="24"/>
      <c r="B46" s="24"/>
      <c r="C46" s="24"/>
      <c r="D46" s="24"/>
      <c r="E46" s="24"/>
      <c r="F46" s="24"/>
      <c r="G46" s="24"/>
      <c r="H46" s="24"/>
      <c r="I46" s="24"/>
      <c r="J46" s="24"/>
      <c r="K46" s="24"/>
      <c r="L46" s="24"/>
      <c r="M46" s="24"/>
      <c r="N46" s="24"/>
      <c r="O46" s="24"/>
      <c r="P46" s="24"/>
      <c r="Q46" s="24"/>
      <c r="R46" s="24"/>
      <c r="S46" s="24"/>
      <c r="T46" s="24"/>
      <c r="U46" s="24"/>
    </row>
    <row r="47" spans="1:21" x14ac:dyDescent="0.3">
      <c r="A47" s="24"/>
      <c r="B47" s="24"/>
      <c r="C47" s="24"/>
      <c r="D47" s="24"/>
      <c r="E47" s="24"/>
      <c r="F47" s="24"/>
      <c r="G47" s="24"/>
      <c r="H47" s="24"/>
      <c r="I47" s="24"/>
      <c r="J47" s="24"/>
      <c r="K47" s="24"/>
      <c r="L47" s="24"/>
      <c r="M47" s="24"/>
      <c r="N47" s="24"/>
      <c r="O47" s="24"/>
      <c r="P47" s="24"/>
      <c r="Q47" s="24"/>
      <c r="R47" s="24"/>
      <c r="S47" s="24"/>
      <c r="T47" s="24"/>
      <c r="U47" s="24"/>
    </row>
    <row r="48" spans="1:21" x14ac:dyDescent="0.3">
      <c r="A48" s="24"/>
      <c r="B48" s="24"/>
      <c r="C48" s="24"/>
      <c r="D48" s="24"/>
      <c r="E48" s="24"/>
      <c r="F48" s="24"/>
      <c r="G48" s="24"/>
      <c r="H48" s="24"/>
      <c r="I48" s="24"/>
      <c r="J48" s="24"/>
      <c r="K48" s="24"/>
      <c r="L48" s="24"/>
      <c r="M48" s="24"/>
      <c r="N48" s="24"/>
      <c r="O48" s="24"/>
      <c r="P48" s="24"/>
      <c r="Q48" s="24"/>
      <c r="R48" s="24"/>
      <c r="S48" s="24"/>
      <c r="T48" s="24"/>
      <c r="U48" s="24"/>
    </row>
    <row r="49" spans="1:21" x14ac:dyDescent="0.3">
      <c r="A49" s="24"/>
      <c r="B49" s="24"/>
      <c r="C49" s="24"/>
      <c r="D49" s="24"/>
      <c r="E49" s="24"/>
      <c r="F49" s="24"/>
      <c r="G49" s="24"/>
      <c r="H49" s="24"/>
      <c r="I49" s="24"/>
      <c r="J49" s="24"/>
      <c r="K49" s="24"/>
      <c r="L49" s="24"/>
      <c r="M49" s="24"/>
      <c r="N49" s="24"/>
      <c r="O49" s="24"/>
      <c r="P49" s="24"/>
      <c r="Q49" s="24"/>
      <c r="R49" s="24"/>
      <c r="S49" s="24"/>
      <c r="T49" s="24"/>
      <c r="U49" s="24"/>
    </row>
    <row r="50" spans="1:21" x14ac:dyDescent="0.3">
      <c r="A50" s="24"/>
      <c r="B50" s="24"/>
      <c r="C50" s="24"/>
      <c r="D50" s="24"/>
      <c r="E50" s="24"/>
      <c r="F50" s="24"/>
      <c r="G50" s="24"/>
      <c r="H50" s="24"/>
      <c r="I50" s="24"/>
      <c r="J50" s="24"/>
      <c r="K50" s="24"/>
      <c r="L50" s="24"/>
      <c r="M50" s="24"/>
      <c r="N50" s="24"/>
      <c r="O50" s="24"/>
      <c r="P50" s="24"/>
      <c r="Q50" s="24"/>
      <c r="R50" s="24"/>
      <c r="S50" s="24"/>
      <c r="T50" s="24"/>
      <c r="U50" s="24"/>
    </row>
    <row r="51" spans="1:21" x14ac:dyDescent="0.3">
      <c r="A51" s="24"/>
      <c r="B51" s="24"/>
      <c r="C51" s="24"/>
      <c r="D51" s="24"/>
      <c r="E51" s="24"/>
      <c r="F51" s="24"/>
      <c r="G51" s="24"/>
      <c r="H51" s="24"/>
      <c r="I51" s="24"/>
      <c r="J51" s="24"/>
      <c r="K51" s="24"/>
      <c r="L51" s="24"/>
      <c r="M51" s="24"/>
      <c r="N51" s="24"/>
      <c r="O51" s="24"/>
      <c r="P51" s="24"/>
      <c r="Q51" s="24"/>
      <c r="R51" s="24"/>
      <c r="S51" s="24"/>
      <c r="T51" s="24"/>
      <c r="U51" s="24"/>
    </row>
    <row r="52" spans="1:21" x14ac:dyDescent="0.3">
      <c r="A52" s="24"/>
      <c r="B52" s="24"/>
      <c r="C52" s="24"/>
      <c r="D52" s="24"/>
      <c r="E52" s="24"/>
      <c r="F52" s="24"/>
      <c r="G52" s="24"/>
      <c r="H52" s="24"/>
      <c r="I52" s="24"/>
      <c r="J52" s="24"/>
      <c r="K52" s="24"/>
      <c r="L52" s="24"/>
      <c r="M52" s="24"/>
      <c r="N52" s="24"/>
      <c r="O52" s="24"/>
      <c r="P52" s="24"/>
      <c r="Q52" s="24"/>
      <c r="R52" s="24"/>
      <c r="S52" s="24"/>
      <c r="T52" s="24"/>
      <c r="U52" s="24"/>
    </row>
    <row r="53" spans="1:21" x14ac:dyDescent="0.3">
      <c r="A53" s="24"/>
      <c r="B53" s="24"/>
      <c r="C53" s="24"/>
      <c r="D53" s="24"/>
      <c r="E53" s="24"/>
      <c r="F53" s="24"/>
      <c r="G53" s="24"/>
      <c r="H53" s="24"/>
      <c r="I53" s="24"/>
      <c r="J53" s="24"/>
      <c r="K53" s="24"/>
      <c r="L53" s="24"/>
      <c r="M53" s="24"/>
      <c r="N53" s="24"/>
      <c r="O53" s="24"/>
      <c r="P53" s="24"/>
      <c r="Q53" s="24"/>
      <c r="R53" s="24"/>
      <c r="S53" s="24"/>
      <c r="T53" s="24"/>
      <c r="U53" s="24"/>
    </row>
    <row r="54" spans="1:21" x14ac:dyDescent="0.3">
      <c r="A54" s="24"/>
      <c r="B54" s="24"/>
      <c r="C54" s="24"/>
      <c r="D54" s="24"/>
      <c r="E54" s="24"/>
      <c r="F54" s="24"/>
      <c r="G54" s="24"/>
      <c r="H54" s="24"/>
      <c r="I54" s="24"/>
      <c r="J54" s="24"/>
      <c r="K54" s="24"/>
      <c r="L54" s="24"/>
      <c r="M54" s="24"/>
      <c r="N54" s="24"/>
      <c r="O54" s="24"/>
      <c r="P54" s="24"/>
      <c r="Q54" s="24"/>
      <c r="R54" s="24"/>
      <c r="S54" s="24"/>
      <c r="T54" s="24"/>
      <c r="U54" s="24"/>
    </row>
    <row r="55" spans="1:21" x14ac:dyDescent="0.3">
      <c r="A55" s="24"/>
      <c r="B55" s="24"/>
      <c r="C55" s="24"/>
      <c r="D55" s="24"/>
      <c r="E55" s="24"/>
      <c r="F55" s="24"/>
      <c r="G55" s="24"/>
      <c r="H55" s="24"/>
      <c r="I55" s="24"/>
      <c r="J55" s="24"/>
      <c r="K55" s="24"/>
      <c r="L55" s="24"/>
      <c r="M55" s="24"/>
      <c r="N55" s="24"/>
      <c r="O55" s="24"/>
      <c r="P55" s="24"/>
      <c r="Q55" s="24"/>
      <c r="R55" s="24"/>
      <c r="S55" s="24"/>
      <c r="T55" s="24"/>
      <c r="U55" s="24"/>
    </row>
    <row r="56" spans="1:21" x14ac:dyDescent="0.3">
      <c r="A56" s="24"/>
      <c r="B56" s="24"/>
      <c r="C56" s="24"/>
      <c r="D56" s="24"/>
      <c r="E56" s="24"/>
      <c r="F56" s="24"/>
      <c r="G56" s="24"/>
      <c r="H56" s="24"/>
      <c r="I56" s="24"/>
      <c r="J56" s="24"/>
      <c r="K56" s="24"/>
      <c r="L56" s="24"/>
      <c r="M56" s="24"/>
      <c r="N56" s="24"/>
      <c r="O56" s="24"/>
      <c r="P56" s="24"/>
      <c r="Q56" s="24"/>
      <c r="R56" s="24"/>
      <c r="S56" s="24"/>
      <c r="T56" s="24"/>
      <c r="U56" s="24"/>
    </row>
    <row r="57" spans="1:21" x14ac:dyDescent="0.3">
      <c r="A57" s="24"/>
      <c r="B57" s="24"/>
      <c r="C57" s="24"/>
      <c r="D57" s="24"/>
      <c r="E57" s="24"/>
      <c r="F57" s="24"/>
      <c r="G57" s="24"/>
      <c r="H57" s="24"/>
      <c r="I57" s="24"/>
      <c r="J57" s="24"/>
      <c r="K57" s="24"/>
      <c r="L57" s="24"/>
      <c r="M57" s="24"/>
      <c r="N57" s="24"/>
      <c r="O57" s="24"/>
      <c r="P57" s="24"/>
      <c r="Q57" s="24"/>
      <c r="R57" s="24"/>
      <c r="S57" s="24"/>
      <c r="T57" s="24"/>
      <c r="U57" s="24"/>
    </row>
    <row r="58" spans="1:21" x14ac:dyDescent="0.3">
      <c r="A58" s="24"/>
      <c r="B58" s="24"/>
      <c r="C58" s="24"/>
      <c r="D58" s="24"/>
      <c r="E58" s="24"/>
      <c r="F58" s="24"/>
      <c r="G58" s="24"/>
      <c r="H58" s="24"/>
      <c r="I58" s="24"/>
      <c r="J58" s="24"/>
      <c r="K58" s="24"/>
      <c r="L58" s="24"/>
      <c r="M58" s="24"/>
      <c r="N58" s="24"/>
      <c r="O58" s="24"/>
      <c r="P58" s="24"/>
      <c r="Q58" s="24"/>
      <c r="R58" s="24"/>
      <c r="S58" s="24"/>
      <c r="T58" s="24"/>
      <c r="U58" s="24"/>
    </row>
    <row r="59" spans="1:21" x14ac:dyDescent="0.3">
      <c r="A59" s="24"/>
      <c r="B59" s="24"/>
      <c r="C59" s="24"/>
      <c r="D59" s="24"/>
      <c r="E59" s="24"/>
      <c r="F59" s="24"/>
      <c r="G59" s="24"/>
      <c r="H59" s="24"/>
      <c r="I59" s="24"/>
      <c r="J59" s="24"/>
      <c r="K59" s="24"/>
      <c r="L59" s="24"/>
      <c r="M59" s="24"/>
      <c r="N59" s="24"/>
      <c r="O59" s="24"/>
      <c r="P59" s="24"/>
      <c r="Q59" s="24"/>
      <c r="R59" s="24"/>
      <c r="S59" s="24"/>
      <c r="T59" s="24"/>
      <c r="U59" s="24"/>
    </row>
    <row r="60" spans="1:21" x14ac:dyDescent="0.3">
      <c r="A60" s="24"/>
      <c r="B60" s="24"/>
      <c r="C60" s="24"/>
      <c r="D60" s="24"/>
      <c r="E60" s="24"/>
      <c r="F60" s="24"/>
      <c r="G60" s="24"/>
      <c r="H60" s="24"/>
      <c r="I60" s="24"/>
      <c r="J60" s="24"/>
      <c r="K60" s="24"/>
      <c r="L60" s="24"/>
      <c r="M60" s="24"/>
      <c r="N60" s="24"/>
      <c r="O60" s="24"/>
      <c r="P60" s="24"/>
      <c r="Q60" s="24"/>
      <c r="R60" s="24"/>
      <c r="S60" s="24"/>
      <c r="T60" s="24"/>
      <c r="U60" s="24"/>
    </row>
    <row r="61" spans="1:21" x14ac:dyDescent="0.3">
      <c r="A61" s="24"/>
      <c r="B61" s="24"/>
      <c r="C61" s="24"/>
      <c r="D61" s="24"/>
      <c r="E61" s="24"/>
      <c r="F61" s="24"/>
      <c r="G61" s="24"/>
      <c r="H61" s="24"/>
      <c r="I61" s="24"/>
      <c r="J61" s="24"/>
      <c r="K61" s="24"/>
      <c r="L61" s="24"/>
      <c r="M61" s="24"/>
      <c r="N61" s="24"/>
      <c r="O61" s="24"/>
      <c r="P61" s="24"/>
      <c r="Q61" s="24"/>
      <c r="R61" s="24"/>
      <c r="S61" s="24"/>
      <c r="T61" s="24"/>
      <c r="U61" s="24"/>
    </row>
    <row r="62" spans="1:21" x14ac:dyDescent="0.3">
      <c r="A62" s="24"/>
      <c r="B62" s="24"/>
      <c r="C62" s="24"/>
      <c r="D62" s="24"/>
      <c r="E62" s="24"/>
      <c r="F62" s="24"/>
      <c r="G62" s="24"/>
      <c r="H62" s="24"/>
      <c r="I62" s="24"/>
      <c r="J62" s="24"/>
      <c r="K62" s="24"/>
      <c r="L62" s="24"/>
      <c r="M62" s="24"/>
      <c r="N62" s="24"/>
      <c r="O62" s="24"/>
      <c r="P62" s="24"/>
      <c r="Q62" s="24"/>
      <c r="R62" s="24"/>
      <c r="S62" s="24"/>
      <c r="T62" s="24"/>
      <c r="U62" s="24"/>
    </row>
    <row r="63" spans="1:21" x14ac:dyDescent="0.3">
      <c r="A63" s="24"/>
      <c r="B63" s="24"/>
      <c r="C63" s="24"/>
      <c r="D63" s="24"/>
      <c r="E63" s="24"/>
      <c r="F63" s="24"/>
      <c r="G63" s="24"/>
      <c r="H63" s="24"/>
      <c r="I63" s="24"/>
      <c r="J63" s="24"/>
      <c r="K63" s="24"/>
      <c r="L63" s="24"/>
      <c r="M63" s="24"/>
      <c r="N63" s="24"/>
      <c r="O63" s="24"/>
      <c r="P63" s="24"/>
      <c r="Q63" s="24"/>
      <c r="R63" s="24"/>
      <c r="S63" s="24"/>
      <c r="T63" s="24"/>
      <c r="U63" s="24"/>
    </row>
    <row r="64" spans="1:21" x14ac:dyDescent="0.3">
      <c r="A64" s="24"/>
      <c r="B64" s="24"/>
      <c r="C64" s="24"/>
      <c r="D64" s="24"/>
      <c r="E64" s="24"/>
      <c r="F64" s="24"/>
      <c r="G64" s="24"/>
      <c r="H64" s="24"/>
      <c r="I64" s="24"/>
      <c r="J64" s="24"/>
      <c r="K64" s="24"/>
      <c r="L64" s="24"/>
      <c r="M64" s="24"/>
      <c r="N64" s="24"/>
      <c r="O64" s="24"/>
      <c r="P64" s="24"/>
      <c r="Q64" s="24"/>
      <c r="R64" s="24"/>
      <c r="S64" s="24"/>
      <c r="T64" s="24"/>
      <c r="U64" s="24"/>
    </row>
    <row r="65" spans="1:21" x14ac:dyDescent="0.3">
      <c r="A65" s="24"/>
      <c r="B65" s="24"/>
      <c r="C65" s="24"/>
      <c r="D65" s="24"/>
      <c r="E65" s="24"/>
      <c r="F65" s="24"/>
      <c r="G65" s="24"/>
      <c r="H65" s="24"/>
      <c r="I65" s="24"/>
      <c r="J65" s="24"/>
      <c r="K65" s="24"/>
      <c r="L65" s="24"/>
      <c r="M65" s="24"/>
      <c r="N65" s="24"/>
      <c r="O65" s="24"/>
      <c r="P65" s="24"/>
      <c r="Q65" s="24"/>
      <c r="R65" s="24"/>
      <c r="S65" s="24"/>
      <c r="T65" s="24"/>
      <c r="U65" s="24"/>
    </row>
    <row r="66" spans="1:21" x14ac:dyDescent="0.3">
      <c r="A66" s="24"/>
      <c r="B66" s="24"/>
      <c r="C66" s="24"/>
      <c r="D66" s="24"/>
      <c r="E66" s="24"/>
      <c r="F66" s="24"/>
      <c r="G66" s="24"/>
      <c r="H66" s="24"/>
      <c r="I66" s="24"/>
      <c r="J66" s="24"/>
      <c r="K66" s="24"/>
      <c r="L66" s="24"/>
      <c r="M66" s="24"/>
      <c r="N66" s="24"/>
      <c r="O66" s="24"/>
      <c r="P66" s="24"/>
      <c r="Q66" s="24"/>
      <c r="R66" s="24"/>
      <c r="S66" s="24"/>
      <c r="T66" s="24"/>
      <c r="U66" s="24"/>
    </row>
    <row r="67" spans="1:21" x14ac:dyDescent="0.3">
      <c r="A67" s="24"/>
      <c r="B67" s="24"/>
      <c r="C67" s="24"/>
      <c r="D67" s="24"/>
      <c r="E67" s="24"/>
      <c r="F67" s="24"/>
      <c r="G67" s="24"/>
      <c r="H67" s="24"/>
      <c r="I67" s="24"/>
      <c r="J67" s="24"/>
      <c r="K67" s="24"/>
      <c r="L67" s="24"/>
      <c r="M67" s="24"/>
      <c r="N67" s="24"/>
      <c r="O67" s="24"/>
      <c r="P67" s="24"/>
      <c r="Q67" s="24"/>
      <c r="R67" s="24"/>
      <c r="S67" s="24"/>
      <c r="T67" s="24"/>
      <c r="U67" s="24"/>
    </row>
    <row r="68" spans="1:21" x14ac:dyDescent="0.3">
      <c r="A68" s="24"/>
      <c r="B68" s="24"/>
      <c r="C68" s="24"/>
      <c r="D68" s="24"/>
      <c r="E68" s="24"/>
      <c r="F68" s="24"/>
      <c r="G68" s="24"/>
      <c r="H68" s="24"/>
      <c r="I68" s="24"/>
      <c r="J68" s="24"/>
      <c r="K68" s="24"/>
      <c r="L68" s="24"/>
      <c r="M68" s="24"/>
      <c r="N68" s="24"/>
      <c r="O68" s="24"/>
      <c r="P68" s="24"/>
      <c r="Q68" s="24"/>
      <c r="R68" s="24"/>
      <c r="S68" s="24"/>
      <c r="T68" s="24"/>
      <c r="U68" s="24"/>
    </row>
    <row r="69" spans="1:21" x14ac:dyDescent="0.3">
      <c r="A69" s="24"/>
      <c r="B69" s="24"/>
      <c r="C69" s="24"/>
      <c r="D69" s="24"/>
      <c r="E69" s="24"/>
      <c r="F69" s="24"/>
      <c r="G69" s="24"/>
      <c r="H69" s="24"/>
      <c r="I69" s="24"/>
      <c r="J69" s="24"/>
      <c r="K69" s="24"/>
      <c r="L69" s="24"/>
      <c r="M69" s="24"/>
      <c r="N69" s="24"/>
      <c r="O69" s="24"/>
      <c r="P69" s="24"/>
      <c r="Q69" s="24"/>
      <c r="R69" s="24"/>
      <c r="S69" s="24"/>
      <c r="T69" s="24"/>
      <c r="U69" s="24"/>
    </row>
    <row r="70" spans="1:21" x14ac:dyDescent="0.3">
      <c r="A70" s="24"/>
      <c r="B70" s="24"/>
      <c r="C70" s="24"/>
      <c r="D70" s="24"/>
      <c r="E70" s="24"/>
      <c r="F70" s="24"/>
      <c r="G70" s="24"/>
      <c r="H70" s="24"/>
      <c r="I70" s="24"/>
      <c r="J70" s="24"/>
      <c r="K70" s="24"/>
      <c r="L70" s="24"/>
      <c r="M70" s="24"/>
      <c r="N70" s="24"/>
      <c r="O70" s="24"/>
      <c r="P70" s="24"/>
      <c r="Q70" s="24"/>
      <c r="R70" s="24"/>
      <c r="S70" s="24"/>
      <c r="T70" s="24"/>
      <c r="U70" s="24"/>
    </row>
    <row r="71" spans="1:21" x14ac:dyDescent="0.3">
      <c r="A71" s="24"/>
      <c r="B71" s="24"/>
      <c r="C71" s="24"/>
      <c r="D71" s="24"/>
      <c r="E71" s="24"/>
      <c r="F71" s="24"/>
      <c r="G71" s="24"/>
      <c r="H71" s="24"/>
      <c r="I71" s="24"/>
      <c r="J71" s="24"/>
      <c r="K71" s="24"/>
      <c r="L71" s="24"/>
      <c r="M71" s="24"/>
      <c r="N71" s="24"/>
      <c r="O71" s="24"/>
      <c r="P71" s="24"/>
      <c r="Q71" s="24"/>
      <c r="R71" s="24"/>
      <c r="S71" s="24"/>
      <c r="T71" s="24"/>
      <c r="U71" s="24"/>
    </row>
    <row r="72" spans="1:21" x14ac:dyDescent="0.3">
      <c r="A72" s="24"/>
      <c r="B72" s="24"/>
      <c r="C72" s="24"/>
      <c r="D72" s="24"/>
      <c r="E72" s="24"/>
      <c r="F72" s="24"/>
      <c r="G72" s="24"/>
      <c r="H72" s="24"/>
      <c r="I72" s="24"/>
      <c r="J72" s="24"/>
      <c r="K72" s="24"/>
      <c r="L72" s="24"/>
      <c r="M72" s="24"/>
      <c r="N72" s="24"/>
      <c r="O72" s="24"/>
      <c r="P72" s="24"/>
      <c r="Q72" s="24"/>
      <c r="R72" s="24"/>
      <c r="S72" s="24"/>
      <c r="T72" s="24"/>
      <c r="U72" s="24"/>
    </row>
    <row r="73" spans="1:21" x14ac:dyDescent="0.3">
      <c r="A73" s="24"/>
      <c r="B73" s="24"/>
      <c r="C73" s="24"/>
      <c r="D73" s="24"/>
      <c r="E73" s="24"/>
      <c r="F73" s="24"/>
      <c r="G73" s="24"/>
      <c r="H73" s="24"/>
      <c r="I73" s="24"/>
      <c r="J73" s="24"/>
      <c r="K73" s="24"/>
      <c r="L73" s="24"/>
      <c r="M73" s="24"/>
      <c r="N73" s="24"/>
      <c r="O73" s="24"/>
      <c r="P73" s="24"/>
      <c r="Q73" s="24"/>
      <c r="R73" s="24"/>
      <c r="S73" s="24"/>
      <c r="T73" s="24"/>
      <c r="U73" s="24"/>
    </row>
    <row r="74" spans="1:21" x14ac:dyDescent="0.3">
      <c r="A74" s="24"/>
      <c r="B74" s="24"/>
      <c r="C74" s="24"/>
      <c r="D74" s="24"/>
      <c r="E74" s="24"/>
      <c r="F74" s="24"/>
      <c r="G74" s="24"/>
      <c r="H74" s="24"/>
      <c r="I74" s="24"/>
      <c r="J74" s="24"/>
      <c r="K74" s="24"/>
      <c r="L74" s="24"/>
      <c r="M74" s="24"/>
      <c r="N74" s="24"/>
      <c r="O74" s="24"/>
      <c r="P74" s="24"/>
      <c r="Q74" s="24"/>
      <c r="R74" s="24"/>
      <c r="S74" s="24"/>
      <c r="T74" s="24"/>
      <c r="U74" s="24"/>
    </row>
    <row r="75" spans="1:21" x14ac:dyDescent="0.3">
      <c r="A75" s="24"/>
      <c r="B75" s="24"/>
      <c r="C75" s="24"/>
      <c r="D75" s="24"/>
      <c r="E75" s="24"/>
      <c r="F75" s="24"/>
      <c r="G75" s="24"/>
      <c r="H75" s="24"/>
      <c r="I75" s="24"/>
      <c r="J75" s="24"/>
      <c r="K75" s="24"/>
      <c r="L75" s="24"/>
      <c r="M75" s="24"/>
      <c r="N75" s="24"/>
      <c r="O75" s="24"/>
      <c r="P75" s="24"/>
      <c r="Q75" s="24"/>
      <c r="R75" s="24"/>
      <c r="S75" s="24"/>
      <c r="T75" s="24"/>
      <c r="U75" s="24"/>
    </row>
    <row r="76" spans="1:21" x14ac:dyDescent="0.3">
      <c r="A76" s="24"/>
      <c r="B76" s="24"/>
      <c r="C76" s="24"/>
      <c r="D76" s="24"/>
      <c r="E76" s="24"/>
      <c r="F76" s="24"/>
      <c r="G76" s="24"/>
      <c r="H76" s="24"/>
      <c r="I76" s="24"/>
      <c r="J76" s="24"/>
      <c r="K76" s="24"/>
      <c r="L76" s="24"/>
      <c r="M76" s="24"/>
      <c r="N76" s="24"/>
      <c r="O76" s="24"/>
      <c r="P76" s="24"/>
      <c r="Q76" s="24"/>
      <c r="R76" s="24"/>
      <c r="S76" s="24"/>
      <c r="T76" s="24"/>
      <c r="U76" s="24"/>
    </row>
    <row r="77" spans="1:21" x14ac:dyDescent="0.3">
      <c r="A77" s="24"/>
      <c r="B77" s="24"/>
      <c r="C77" s="24"/>
      <c r="D77" s="24"/>
      <c r="E77" s="24"/>
      <c r="F77" s="24"/>
      <c r="G77" s="24"/>
      <c r="H77" s="24"/>
      <c r="I77" s="24"/>
      <c r="J77" s="24"/>
      <c r="K77" s="24"/>
      <c r="L77" s="24"/>
      <c r="M77" s="24"/>
      <c r="N77" s="24"/>
      <c r="O77" s="24"/>
      <c r="P77" s="24"/>
      <c r="Q77" s="24"/>
      <c r="R77" s="24"/>
      <c r="S77" s="24"/>
      <c r="T77" s="24"/>
      <c r="U77" s="24"/>
    </row>
    <row r="78" spans="1:21" x14ac:dyDescent="0.3">
      <c r="A78" s="24"/>
      <c r="B78" s="24"/>
      <c r="C78" s="24"/>
      <c r="D78" s="24"/>
      <c r="E78" s="24"/>
      <c r="F78" s="24"/>
      <c r="G78" s="24"/>
      <c r="H78" s="24"/>
      <c r="I78" s="24"/>
      <c r="J78" s="24"/>
      <c r="K78" s="24"/>
      <c r="L78" s="24"/>
      <c r="M78" s="24"/>
      <c r="N78" s="24"/>
      <c r="O78" s="24"/>
      <c r="P78" s="24"/>
      <c r="Q78" s="24"/>
      <c r="R78" s="24"/>
      <c r="S78" s="24"/>
      <c r="T78" s="24"/>
      <c r="U78" s="24"/>
    </row>
    <row r="79" spans="1:21" x14ac:dyDescent="0.3">
      <c r="A79" s="24"/>
      <c r="B79" s="24"/>
      <c r="C79" s="24"/>
      <c r="D79" s="24"/>
      <c r="E79" s="24"/>
      <c r="F79" s="24"/>
      <c r="G79" s="24"/>
      <c r="H79" s="24"/>
      <c r="I79" s="24"/>
      <c r="J79" s="24"/>
      <c r="K79" s="24"/>
      <c r="L79" s="24"/>
      <c r="M79" s="24"/>
      <c r="N79" s="24"/>
      <c r="O79" s="24"/>
      <c r="P79" s="24"/>
      <c r="Q79" s="24"/>
      <c r="R79" s="24"/>
      <c r="S79" s="24"/>
      <c r="T79" s="24"/>
      <c r="U79" s="24"/>
    </row>
    <row r="80" spans="1:21" x14ac:dyDescent="0.3">
      <c r="A80" s="24"/>
      <c r="B80" s="24"/>
      <c r="C80" s="24"/>
      <c r="D80" s="24"/>
      <c r="E80" s="24"/>
      <c r="F80" s="24"/>
      <c r="G80" s="24"/>
      <c r="H80" s="24"/>
      <c r="I80" s="24"/>
      <c r="J80" s="24"/>
      <c r="K80" s="24"/>
      <c r="L80" s="24"/>
      <c r="M80" s="24"/>
      <c r="N80" s="24"/>
      <c r="O80" s="24"/>
      <c r="P80" s="24"/>
      <c r="Q80" s="24"/>
      <c r="R80" s="24"/>
      <c r="S80" s="24"/>
      <c r="T80" s="24"/>
      <c r="U80" s="24"/>
    </row>
    <row r="81" spans="1:21" x14ac:dyDescent="0.3">
      <c r="A81" s="24"/>
      <c r="B81" s="24"/>
      <c r="C81" s="24"/>
      <c r="D81" s="24"/>
      <c r="E81" s="24"/>
      <c r="F81" s="24"/>
      <c r="G81" s="24"/>
      <c r="H81" s="24"/>
      <c r="I81" s="24"/>
      <c r="J81" s="24"/>
      <c r="K81" s="24"/>
      <c r="L81" s="24"/>
      <c r="M81" s="24"/>
      <c r="N81" s="24"/>
      <c r="O81" s="24"/>
      <c r="P81" s="24"/>
      <c r="Q81" s="24"/>
      <c r="R81" s="24"/>
      <c r="S81" s="24"/>
      <c r="T81" s="24"/>
      <c r="U81" s="24"/>
    </row>
    <row r="82" spans="1:21" x14ac:dyDescent="0.3">
      <c r="A82" s="24"/>
      <c r="B82" s="24"/>
      <c r="C82" s="24"/>
      <c r="D82" s="24"/>
      <c r="E82" s="24"/>
      <c r="F82" s="24"/>
      <c r="G82" s="24"/>
      <c r="H82" s="24"/>
      <c r="I82" s="24"/>
      <c r="J82" s="24"/>
      <c r="K82" s="24"/>
      <c r="L82" s="24"/>
      <c r="M82" s="24"/>
      <c r="N82" s="24"/>
      <c r="O82" s="24"/>
      <c r="P82" s="24"/>
      <c r="Q82" s="24"/>
      <c r="R82" s="24"/>
      <c r="S82" s="24"/>
      <c r="T82" s="24"/>
      <c r="U82" s="24"/>
    </row>
    <row r="83" spans="1:21" x14ac:dyDescent="0.3">
      <c r="A83" s="24"/>
      <c r="B83" s="24"/>
      <c r="C83" s="24"/>
      <c r="D83" s="24"/>
      <c r="E83" s="24"/>
      <c r="F83" s="24"/>
      <c r="G83" s="24"/>
      <c r="H83" s="24"/>
      <c r="I83" s="24"/>
      <c r="J83" s="24"/>
      <c r="K83" s="24"/>
      <c r="L83" s="24"/>
      <c r="M83" s="24"/>
      <c r="N83" s="24"/>
      <c r="O83" s="24"/>
      <c r="P83" s="24"/>
      <c r="Q83" s="24"/>
      <c r="R83" s="24"/>
      <c r="S83" s="24"/>
      <c r="T83" s="24"/>
      <c r="U83" s="24"/>
    </row>
    <row r="84" spans="1:21" x14ac:dyDescent="0.3">
      <c r="A84" s="24"/>
      <c r="B84" s="24"/>
      <c r="C84" s="24"/>
      <c r="D84" s="24"/>
      <c r="E84" s="24"/>
      <c r="F84" s="24"/>
      <c r="G84" s="24"/>
      <c r="H84" s="24"/>
      <c r="I84" s="24"/>
      <c r="J84" s="24"/>
      <c r="K84" s="24"/>
      <c r="L84" s="24"/>
      <c r="M84" s="24"/>
      <c r="N84" s="24"/>
      <c r="O84" s="24"/>
      <c r="P84" s="24"/>
      <c r="Q84" s="24"/>
      <c r="R84" s="24"/>
      <c r="S84" s="24"/>
      <c r="T84" s="24"/>
      <c r="U84" s="24"/>
    </row>
    <row r="85" spans="1:21" x14ac:dyDescent="0.3">
      <c r="A85" s="24"/>
      <c r="B85" s="24"/>
      <c r="C85" s="24"/>
      <c r="D85" s="24"/>
      <c r="E85" s="24"/>
      <c r="F85" s="24"/>
      <c r="G85" s="24"/>
      <c r="H85" s="24"/>
      <c r="I85" s="24"/>
      <c r="J85" s="24"/>
      <c r="K85" s="24"/>
      <c r="L85" s="24"/>
      <c r="M85" s="24"/>
      <c r="N85" s="24"/>
      <c r="O85" s="24"/>
      <c r="P85" s="24"/>
      <c r="Q85" s="24"/>
      <c r="R85" s="24"/>
      <c r="S85" s="24"/>
      <c r="T85" s="24"/>
      <c r="U85" s="24"/>
    </row>
    <row r="86" spans="1:21" x14ac:dyDescent="0.3">
      <c r="A86" s="24"/>
      <c r="B86" s="24"/>
      <c r="C86" s="24"/>
      <c r="D86" s="24"/>
      <c r="E86" s="24"/>
      <c r="F86" s="24"/>
      <c r="G86" s="24"/>
      <c r="H86" s="24"/>
      <c r="I86" s="24"/>
      <c r="J86" s="24"/>
      <c r="K86" s="24"/>
      <c r="L86" s="24"/>
      <c r="M86" s="24"/>
      <c r="N86" s="24"/>
      <c r="O86" s="24"/>
      <c r="P86" s="24"/>
      <c r="Q86" s="24"/>
      <c r="R86" s="24"/>
      <c r="S86" s="24"/>
      <c r="T86" s="24"/>
      <c r="U86" s="24"/>
    </row>
    <row r="87" spans="1:21" x14ac:dyDescent="0.3">
      <c r="A87" s="24"/>
      <c r="B87" s="24"/>
      <c r="C87" s="24"/>
      <c r="D87" s="24"/>
      <c r="E87" s="24"/>
      <c r="F87" s="24"/>
      <c r="G87" s="24"/>
      <c r="H87" s="24"/>
      <c r="I87" s="24"/>
      <c r="J87" s="24"/>
      <c r="K87" s="24"/>
      <c r="L87" s="24"/>
      <c r="M87" s="24"/>
      <c r="N87" s="24"/>
      <c r="O87" s="24"/>
      <c r="P87" s="24"/>
      <c r="Q87" s="24"/>
      <c r="R87" s="24"/>
      <c r="S87" s="24"/>
      <c r="T87" s="24"/>
      <c r="U87" s="24"/>
    </row>
    <row r="88" spans="1:21" x14ac:dyDescent="0.3">
      <c r="A88" s="24"/>
      <c r="B88" s="24"/>
      <c r="C88" s="24"/>
      <c r="D88" s="24"/>
      <c r="E88" s="24"/>
      <c r="F88" s="24"/>
      <c r="G88" s="24"/>
      <c r="H88" s="24"/>
      <c r="I88" s="24"/>
      <c r="J88" s="24"/>
      <c r="K88" s="24"/>
      <c r="L88" s="24"/>
      <c r="M88" s="24"/>
      <c r="N88" s="24"/>
      <c r="O88" s="24"/>
      <c r="P88" s="24"/>
      <c r="Q88" s="24"/>
      <c r="R88" s="24"/>
      <c r="S88" s="24"/>
      <c r="T88" s="24"/>
      <c r="U88" s="24"/>
    </row>
    <row r="89" spans="1:21" x14ac:dyDescent="0.3">
      <c r="A89" s="24"/>
      <c r="B89" s="24"/>
      <c r="C89" s="24"/>
      <c r="D89" s="24"/>
      <c r="E89" s="24"/>
      <c r="F89" s="24"/>
      <c r="G89" s="24"/>
      <c r="H89" s="24"/>
      <c r="I89" s="24"/>
      <c r="J89" s="24"/>
      <c r="K89" s="24"/>
      <c r="L89" s="24"/>
      <c r="M89" s="24"/>
      <c r="N89" s="24"/>
      <c r="O89" s="24"/>
      <c r="P89" s="24"/>
      <c r="Q89" s="24"/>
      <c r="R89" s="24"/>
      <c r="S89" s="24"/>
      <c r="T89" s="24"/>
      <c r="U89" s="24"/>
    </row>
    <row r="90" spans="1:21" x14ac:dyDescent="0.3">
      <c r="A90" s="24"/>
      <c r="B90" s="24"/>
      <c r="C90" s="24"/>
      <c r="D90" s="24"/>
      <c r="E90" s="24"/>
      <c r="F90" s="24"/>
      <c r="G90" s="24"/>
      <c r="H90" s="24"/>
      <c r="I90" s="24"/>
      <c r="J90" s="24"/>
      <c r="K90" s="24"/>
      <c r="L90" s="24"/>
      <c r="M90" s="24"/>
      <c r="N90" s="24"/>
      <c r="O90" s="24"/>
      <c r="P90" s="24"/>
      <c r="Q90" s="24"/>
      <c r="R90" s="24"/>
      <c r="S90" s="24"/>
      <c r="T90" s="24"/>
      <c r="U90" s="24"/>
    </row>
    <row r="91" spans="1:21" x14ac:dyDescent="0.3">
      <c r="A91" s="24"/>
      <c r="B91" s="24"/>
      <c r="C91" s="24"/>
      <c r="D91" s="24"/>
      <c r="E91" s="24"/>
      <c r="F91" s="24"/>
      <c r="G91" s="24"/>
      <c r="H91" s="24"/>
      <c r="I91" s="24"/>
      <c r="J91" s="24"/>
      <c r="K91" s="24"/>
      <c r="L91" s="24"/>
      <c r="M91" s="24"/>
      <c r="N91" s="24"/>
      <c r="O91" s="24"/>
      <c r="P91" s="24"/>
      <c r="Q91" s="24"/>
      <c r="R91" s="24"/>
      <c r="S91" s="24"/>
      <c r="T91" s="24"/>
      <c r="U91" s="24"/>
    </row>
    <row r="92" spans="1:21" x14ac:dyDescent="0.3">
      <c r="A92" s="24"/>
      <c r="B92" s="24"/>
      <c r="C92" s="24"/>
      <c r="D92" s="24"/>
      <c r="E92" s="24"/>
      <c r="F92" s="24"/>
      <c r="G92" s="24"/>
      <c r="H92" s="24"/>
      <c r="I92" s="24"/>
      <c r="J92" s="24"/>
      <c r="K92" s="24"/>
      <c r="L92" s="24"/>
      <c r="M92" s="24"/>
      <c r="N92" s="24"/>
      <c r="O92" s="24"/>
      <c r="P92" s="24"/>
      <c r="Q92" s="24"/>
      <c r="R92" s="24"/>
      <c r="S92" s="24"/>
      <c r="T92" s="24"/>
      <c r="U92" s="24"/>
    </row>
    <row r="93" spans="1:21" x14ac:dyDescent="0.3">
      <c r="A93" s="24"/>
      <c r="B93" s="24"/>
      <c r="C93" s="24"/>
      <c r="D93" s="24"/>
      <c r="E93" s="24"/>
      <c r="F93" s="24"/>
      <c r="G93" s="24"/>
      <c r="H93" s="24"/>
      <c r="I93" s="24"/>
      <c r="J93" s="24"/>
      <c r="K93" s="24"/>
      <c r="L93" s="24"/>
      <c r="M93" s="24"/>
      <c r="N93" s="24"/>
      <c r="O93" s="24"/>
      <c r="P93" s="24"/>
      <c r="Q93" s="24"/>
      <c r="R93" s="24"/>
      <c r="S93" s="24"/>
      <c r="T93" s="24"/>
      <c r="U93" s="24"/>
    </row>
    <row r="94" spans="1:21" x14ac:dyDescent="0.3">
      <c r="A94" s="24"/>
      <c r="B94" s="24"/>
      <c r="C94" s="24"/>
      <c r="D94" s="24"/>
      <c r="E94" s="24"/>
      <c r="F94" s="24"/>
      <c r="G94" s="24"/>
      <c r="H94" s="24"/>
      <c r="I94" s="24"/>
      <c r="J94" s="24"/>
      <c r="K94" s="24"/>
      <c r="L94" s="24"/>
      <c r="M94" s="24"/>
      <c r="N94" s="24"/>
      <c r="O94" s="24"/>
      <c r="P94" s="24"/>
      <c r="Q94" s="24"/>
      <c r="R94" s="24"/>
      <c r="S94" s="24"/>
      <c r="T94" s="24"/>
      <c r="U94" s="24"/>
    </row>
    <row r="95" spans="1:21" x14ac:dyDescent="0.3">
      <c r="A95" s="24"/>
      <c r="B95" s="24"/>
      <c r="C95" s="24"/>
      <c r="D95" s="24"/>
      <c r="E95" s="24"/>
      <c r="F95" s="24"/>
      <c r="G95" s="24"/>
      <c r="H95" s="24"/>
      <c r="I95" s="24"/>
      <c r="J95" s="24"/>
      <c r="K95" s="24"/>
      <c r="L95" s="24"/>
      <c r="M95" s="24"/>
      <c r="N95" s="24"/>
      <c r="O95" s="24"/>
      <c r="P95" s="24"/>
      <c r="Q95" s="24"/>
      <c r="R95" s="24"/>
      <c r="S95" s="24"/>
      <c r="T95" s="24"/>
      <c r="U95" s="24"/>
    </row>
    <row r="96" spans="1:21" x14ac:dyDescent="0.3">
      <c r="A96" s="24"/>
      <c r="B96" s="24"/>
      <c r="C96" s="24"/>
      <c r="D96" s="24"/>
      <c r="E96" s="24"/>
      <c r="F96" s="24"/>
      <c r="G96" s="24"/>
      <c r="H96" s="24"/>
      <c r="I96" s="24"/>
      <c r="J96" s="24"/>
      <c r="K96" s="24"/>
      <c r="L96" s="24"/>
      <c r="M96" s="24"/>
      <c r="N96" s="24"/>
      <c r="O96" s="24"/>
      <c r="P96" s="24"/>
      <c r="Q96" s="24"/>
      <c r="R96" s="24"/>
      <c r="S96" s="24"/>
      <c r="T96" s="24"/>
      <c r="U96" s="24"/>
    </row>
    <row r="97" spans="1:21" x14ac:dyDescent="0.3">
      <c r="A97" s="24"/>
      <c r="B97" s="24"/>
      <c r="C97" s="24"/>
      <c r="D97" s="24"/>
      <c r="E97" s="24"/>
      <c r="F97" s="24"/>
      <c r="G97" s="24"/>
      <c r="H97" s="24"/>
      <c r="I97" s="24"/>
      <c r="J97" s="24"/>
      <c r="K97" s="24"/>
      <c r="L97" s="24"/>
      <c r="M97" s="24"/>
      <c r="N97" s="24"/>
      <c r="O97" s="24"/>
      <c r="P97" s="24"/>
      <c r="Q97" s="24"/>
      <c r="R97" s="24"/>
      <c r="S97" s="24"/>
      <c r="T97" s="24"/>
      <c r="U97" s="24"/>
    </row>
    <row r="98" spans="1:21" x14ac:dyDescent="0.3">
      <c r="A98" s="24"/>
      <c r="B98" s="24"/>
      <c r="C98" s="24"/>
      <c r="D98" s="24"/>
      <c r="E98" s="24"/>
      <c r="F98" s="24"/>
      <c r="G98" s="24"/>
      <c r="H98" s="24"/>
      <c r="I98" s="24"/>
      <c r="J98" s="24"/>
      <c r="K98" s="24"/>
      <c r="L98" s="24"/>
      <c r="M98" s="24"/>
      <c r="N98" s="24"/>
      <c r="O98" s="24"/>
      <c r="P98" s="24"/>
      <c r="Q98" s="24"/>
      <c r="R98" s="24"/>
      <c r="S98" s="24"/>
      <c r="T98" s="24"/>
      <c r="U98" s="24"/>
    </row>
    <row r="99" spans="1:21" x14ac:dyDescent="0.3">
      <c r="A99" s="24"/>
      <c r="B99" s="24"/>
      <c r="C99" s="24"/>
      <c r="D99" s="24"/>
      <c r="E99" s="24"/>
      <c r="F99" s="24"/>
      <c r="G99" s="24"/>
      <c r="H99" s="24"/>
      <c r="I99" s="24"/>
      <c r="J99" s="24"/>
      <c r="K99" s="24"/>
      <c r="L99" s="24"/>
      <c r="M99" s="24"/>
      <c r="N99" s="24"/>
      <c r="O99" s="24"/>
      <c r="P99" s="24"/>
      <c r="Q99" s="24"/>
      <c r="R99" s="24"/>
      <c r="S99" s="24"/>
      <c r="T99" s="24"/>
      <c r="U99" s="24"/>
    </row>
    <row r="100" spans="1:21" x14ac:dyDescent="0.3">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3">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3">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3">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3">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3">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3">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3">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3">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3">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3">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3">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3">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3">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3">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3">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3">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3">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3">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3">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3">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3">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3">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3">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3">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3">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3">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3">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3">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3">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3">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3">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3">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3">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3">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3">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3">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3">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3">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3">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3">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3">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3">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3">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3">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3">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3">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3">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3">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3">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3">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3">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3">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3">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3">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3">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3">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3">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3">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3">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3">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3">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3">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3">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3">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3">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3">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3">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3">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3">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3">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3">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3">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3">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3">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3">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3">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3">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3">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3">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3">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3">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3">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3">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3">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3">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3">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3">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3">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3">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3">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3">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3">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3">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3">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3">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3">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3">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3">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3">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3">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3">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3">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3">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3">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3">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3">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3">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3">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3">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3">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3">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3">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3">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3">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3">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3">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3">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3">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3">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3">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3">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3">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3">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3">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3">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3">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3">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3">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3">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3">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3">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3">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3">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3">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3">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3">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3">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3">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3">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3">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3">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3">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3">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3">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3">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3">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3">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3">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3">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3">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3">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3">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3">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3">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3">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3">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3">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3">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3">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3">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3">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3">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3">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3">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3">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3">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3">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3">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3">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3">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3">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3">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3">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3">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3">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3">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3">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3">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3">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3">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3">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3">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3">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3">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3">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3">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3">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3">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3">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3">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3">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3">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3">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3">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3">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3">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3">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3">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3">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3">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3">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3">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3">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3">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3">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3">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3">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3">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3">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3">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3">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3">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3">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3">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3">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3">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3">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3">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3">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3">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3">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3">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3">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3">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3">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3">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3">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3">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3">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3">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3">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3">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3">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3">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3">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3">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3">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3">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3">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3">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3">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3">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3">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3">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3">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3">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3">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3">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3">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3">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3">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3">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3">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3">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3">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3">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3">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3">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3">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3">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3">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3">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3">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3">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3">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3">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3">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3">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3">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3">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3">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3">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3">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3">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3">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3">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3">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3">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3">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3">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3">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3">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66</v>
      </c>
    </row>
    <row r="2" spans="1:28" ht="18" x14ac:dyDescent="0.35">
      <c r="Z2" s="14" t="s">
        <v>8</v>
      </c>
    </row>
    <row r="3" spans="1:28" ht="18" x14ac:dyDescent="0.35">
      <c r="Z3" s="14" t="s">
        <v>65</v>
      </c>
    </row>
    <row r="4" spans="1:28" ht="18.75" customHeight="1" x14ac:dyDescent="0.3">
      <c r="A4" s="337" t="str">
        <f>'1. паспорт местоположение'!A5:C5</f>
        <v>Год раскрытия информации: 2023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7.399999999999999" x14ac:dyDescent="0.3">
      <c r="A6" s="345" t="s">
        <v>7</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41"/>
      <c r="AB6" s="141"/>
    </row>
    <row r="7" spans="1:28" ht="17.399999999999999" x14ac:dyDescent="0.3">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41"/>
      <c r="AB7" s="141"/>
    </row>
    <row r="8" spans="1:28" x14ac:dyDescent="0.3">
      <c r="A8" s="346" t="str">
        <f>'1. паспорт местоположение'!A9</f>
        <v>Акционерное общество "Россети Янтарь"</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142"/>
      <c r="AB8" s="142"/>
    </row>
    <row r="9" spans="1:28" ht="15.6" x14ac:dyDescent="0.3">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43"/>
      <c r="AB9" s="143"/>
    </row>
    <row r="10" spans="1:28" ht="17.399999999999999" x14ac:dyDescent="0.3">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41"/>
      <c r="AB10" s="141"/>
    </row>
    <row r="11" spans="1:28" x14ac:dyDescent="0.3">
      <c r="A11" s="346" t="str">
        <f>'1. паспорт местоположение'!A12:C12</f>
        <v>L_99-прис-23</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142"/>
      <c r="AB11" s="142"/>
    </row>
    <row r="12" spans="1:28" ht="15.6" x14ac:dyDescent="0.3">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43"/>
      <c r="AB12" s="143"/>
    </row>
    <row r="13" spans="1:28" ht="18" x14ac:dyDescent="0.3">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0"/>
      <c r="AB13" s="10"/>
    </row>
    <row r="14" spans="1:28" ht="57" customHeight="1" x14ac:dyDescent="0.3">
      <c r="A14"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42"/>
      <c r="AB14" s="142"/>
    </row>
    <row r="15" spans="1:28" ht="15.6" x14ac:dyDescent="0.3">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43"/>
      <c r="AB15" s="143"/>
    </row>
    <row r="16" spans="1:28" x14ac:dyDescent="0.3">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52"/>
      <c r="AB16" s="152"/>
    </row>
    <row r="17" spans="1:28" x14ac:dyDescent="0.3">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52"/>
      <c r="AB17" s="152"/>
    </row>
    <row r="18" spans="1:28" x14ac:dyDescent="0.3">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52"/>
      <c r="AB18" s="152"/>
    </row>
    <row r="19" spans="1:28" x14ac:dyDescent="0.3">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52"/>
      <c r="AB19" s="152"/>
    </row>
    <row r="20" spans="1:28" x14ac:dyDescent="0.3">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53"/>
      <c r="AB20" s="153"/>
    </row>
    <row r="21" spans="1:28" x14ac:dyDescent="0.3">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53"/>
      <c r="AB21" s="153"/>
    </row>
    <row r="22" spans="1:28" x14ac:dyDescent="0.3">
      <c r="A22" s="380" t="s">
        <v>514</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54"/>
      <c r="AB22" s="154"/>
    </row>
    <row r="23" spans="1:28" ht="32.25" customHeight="1" x14ac:dyDescent="0.3">
      <c r="A23" s="382" t="s">
        <v>368</v>
      </c>
      <c r="B23" s="383"/>
      <c r="C23" s="383"/>
      <c r="D23" s="383"/>
      <c r="E23" s="383"/>
      <c r="F23" s="383"/>
      <c r="G23" s="383"/>
      <c r="H23" s="383"/>
      <c r="I23" s="383"/>
      <c r="J23" s="383"/>
      <c r="K23" s="383"/>
      <c r="L23" s="384"/>
      <c r="M23" s="381" t="s">
        <v>369</v>
      </c>
      <c r="N23" s="381"/>
      <c r="O23" s="381"/>
      <c r="P23" s="381"/>
      <c r="Q23" s="381"/>
      <c r="R23" s="381"/>
      <c r="S23" s="381"/>
      <c r="T23" s="381"/>
      <c r="U23" s="381"/>
      <c r="V23" s="381"/>
      <c r="W23" s="381"/>
      <c r="X23" s="381"/>
      <c r="Y23" s="381"/>
      <c r="Z23" s="381"/>
    </row>
    <row r="24" spans="1:28" ht="151.5" customHeight="1" x14ac:dyDescent="0.3">
      <c r="A24" s="91" t="s">
        <v>227</v>
      </c>
      <c r="B24" s="92" t="s">
        <v>256</v>
      </c>
      <c r="C24" s="91" t="s">
        <v>362</v>
      </c>
      <c r="D24" s="91" t="s">
        <v>228</v>
      </c>
      <c r="E24" s="91" t="s">
        <v>363</v>
      </c>
      <c r="F24" s="91" t="s">
        <v>365</v>
      </c>
      <c r="G24" s="91" t="s">
        <v>364</v>
      </c>
      <c r="H24" s="91" t="s">
        <v>229</v>
      </c>
      <c r="I24" s="91" t="s">
        <v>366</v>
      </c>
      <c r="J24" s="91" t="s">
        <v>261</v>
      </c>
      <c r="K24" s="92" t="s">
        <v>255</v>
      </c>
      <c r="L24" s="92" t="s">
        <v>230</v>
      </c>
      <c r="M24" s="93" t="s">
        <v>275</v>
      </c>
      <c r="N24" s="92" t="s">
        <v>525</v>
      </c>
      <c r="O24" s="91" t="s">
        <v>272</v>
      </c>
      <c r="P24" s="91" t="s">
        <v>273</v>
      </c>
      <c r="Q24" s="91" t="s">
        <v>271</v>
      </c>
      <c r="R24" s="91" t="s">
        <v>229</v>
      </c>
      <c r="S24" s="91" t="s">
        <v>270</v>
      </c>
      <c r="T24" s="91" t="s">
        <v>269</v>
      </c>
      <c r="U24" s="91" t="s">
        <v>361</v>
      </c>
      <c r="V24" s="91" t="s">
        <v>271</v>
      </c>
      <c r="W24" s="106" t="s">
        <v>254</v>
      </c>
      <c r="X24" s="106" t="s">
        <v>286</v>
      </c>
      <c r="Y24" s="106" t="s">
        <v>287</v>
      </c>
      <c r="Z24" s="108" t="s">
        <v>284</v>
      </c>
    </row>
    <row r="25" spans="1:28" ht="16.5" customHeight="1" x14ac:dyDescent="0.3">
      <c r="A25" s="91">
        <v>1</v>
      </c>
      <c r="B25" s="92">
        <v>2</v>
      </c>
      <c r="C25" s="91">
        <v>3</v>
      </c>
      <c r="D25" s="92">
        <v>4</v>
      </c>
      <c r="E25" s="91">
        <v>5</v>
      </c>
      <c r="F25" s="92">
        <v>6</v>
      </c>
      <c r="G25" s="91">
        <v>7</v>
      </c>
      <c r="H25" s="92">
        <v>8</v>
      </c>
      <c r="I25" s="91">
        <v>9</v>
      </c>
      <c r="J25" s="92">
        <v>10</v>
      </c>
      <c r="K25" s="155">
        <v>11</v>
      </c>
      <c r="L25" s="92">
        <v>12</v>
      </c>
      <c r="M25" s="155">
        <v>13</v>
      </c>
      <c r="N25" s="92">
        <v>14</v>
      </c>
      <c r="O25" s="155">
        <v>15</v>
      </c>
      <c r="P25" s="92">
        <v>16</v>
      </c>
      <c r="Q25" s="155">
        <v>17</v>
      </c>
      <c r="R25" s="92">
        <v>18</v>
      </c>
      <c r="S25" s="155">
        <v>19</v>
      </c>
      <c r="T25" s="92">
        <v>20</v>
      </c>
      <c r="U25" s="155">
        <v>21</v>
      </c>
      <c r="V25" s="92">
        <v>22</v>
      </c>
      <c r="W25" s="155">
        <v>23</v>
      </c>
      <c r="X25" s="92">
        <v>24</v>
      </c>
      <c r="Y25" s="155">
        <v>25</v>
      </c>
      <c r="Z25" s="92">
        <v>26</v>
      </c>
    </row>
    <row r="26" spans="1:28" ht="45.75" customHeight="1" x14ac:dyDescent="0.3">
      <c r="A26" s="84" t="s">
        <v>346</v>
      </c>
      <c r="B26" s="90"/>
      <c r="C26" s="86" t="s">
        <v>348</v>
      </c>
      <c r="D26" s="86" t="s">
        <v>349</v>
      </c>
      <c r="E26" s="86" t="s">
        <v>350</v>
      </c>
      <c r="F26" s="86" t="s">
        <v>266</v>
      </c>
      <c r="G26" s="86" t="s">
        <v>351</v>
      </c>
      <c r="H26" s="86" t="s">
        <v>229</v>
      </c>
      <c r="I26" s="86" t="s">
        <v>352</v>
      </c>
      <c r="J26" s="86" t="s">
        <v>353</v>
      </c>
      <c r="K26" s="83"/>
      <c r="L26" s="87" t="s">
        <v>252</v>
      </c>
      <c r="M26" s="89" t="s">
        <v>268</v>
      </c>
      <c r="N26" s="83"/>
      <c r="O26" s="83"/>
      <c r="P26" s="83"/>
      <c r="Q26" s="83"/>
      <c r="R26" s="83"/>
      <c r="S26" s="83"/>
      <c r="T26" s="83"/>
      <c r="U26" s="83"/>
      <c r="V26" s="83"/>
      <c r="W26" s="83"/>
      <c r="X26" s="83"/>
      <c r="Y26" s="83"/>
      <c r="Z26" s="85" t="s">
        <v>285</v>
      </c>
    </row>
    <row r="27" spans="1:28" x14ac:dyDescent="0.3">
      <c r="A27" s="83" t="s">
        <v>231</v>
      </c>
      <c r="B27" s="83" t="s">
        <v>257</v>
      </c>
      <c r="C27" s="83" t="s">
        <v>236</v>
      </c>
      <c r="D27" s="83" t="s">
        <v>237</v>
      </c>
      <c r="E27" s="83" t="s">
        <v>276</v>
      </c>
      <c r="F27" s="86" t="s">
        <v>232</v>
      </c>
      <c r="G27" s="86" t="s">
        <v>280</v>
      </c>
      <c r="H27" s="83" t="s">
        <v>229</v>
      </c>
      <c r="I27" s="86" t="s">
        <v>262</v>
      </c>
      <c r="J27" s="86" t="s">
        <v>244</v>
      </c>
      <c r="K27" s="87" t="s">
        <v>248</v>
      </c>
      <c r="L27" s="83"/>
      <c r="M27" s="87" t="s">
        <v>274</v>
      </c>
      <c r="N27" s="83"/>
      <c r="O27" s="83"/>
      <c r="P27" s="83"/>
      <c r="Q27" s="83"/>
      <c r="R27" s="83"/>
      <c r="S27" s="83"/>
      <c r="T27" s="83"/>
      <c r="U27" s="83"/>
      <c r="V27" s="83"/>
      <c r="W27" s="83"/>
      <c r="X27" s="83"/>
      <c r="Y27" s="83"/>
      <c r="Z27" s="83"/>
    </row>
    <row r="28" spans="1:28" x14ac:dyDescent="0.3">
      <c r="A28" s="83" t="s">
        <v>231</v>
      </c>
      <c r="B28" s="83" t="s">
        <v>258</v>
      </c>
      <c r="C28" s="83" t="s">
        <v>238</v>
      </c>
      <c r="D28" s="83" t="s">
        <v>239</v>
      </c>
      <c r="E28" s="83" t="s">
        <v>277</v>
      </c>
      <c r="F28" s="86" t="s">
        <v>233</v>
      </c>
      <c r="G28" s="86" t="s">
        <v>281</v>
      </c>
      <c r="H28" s="83" t="s">
        <v>229</v>
      </c>
      <c r="I28" s="86" t="s">
        <v>263</v>
      </c>
      <c r="J28" s="86" t="s">
        <v>245</v>
      </c>
      <c r="K28" s="87" t="s">
        <v>249</v>
      </c>
      <c r="L28" s="88"/>
      <c r="M28" s="87" t="s">
        <v>0</v>
      </c>
      <c r="N28" s="87"/>
      <c r="O28" s="87"/>
      <c r="P28" s="87"/>
      <c r="Q28" s="87"/>
      <c r="R28" s="87"/>
      <c r="S28" s="87"/>
      <c r="T28" s="87"/>
      <c r="U28" s="87"/>
      <c r="V28" s="87"/>
      <c r="W28" s="87"/>
      <c r="X28" s="87"/>
      <c r="Y28" s="87"/>
      <c r="Z28" s="87"/>
    </row>
    <row r="29" spans="1:28" x14ac:dyDescent="0.3">
      <c r="A29" s="83" t="s">
        <v>231</v>
      </c>
      <c r="B29" s="83" t="s">
        <v>259</v>
      </c>
      <c r="C29" s="83" t="s">
        <v>240</v>
      </c>
      <c r="D29" s="83" t="s">
        <v>241</v>
      </c>
      <c r="E29" s="83" t="s">
        <v>278</v>
      </c>
      <c r="F29" s="86" t="s">
        <v>234</v>
      </c>
      <c r="G29" s="86" t="s">
        <v>282</v>
      </c>
      <c r="H29" s="83" t="s">
        <v>229</v>
      </c>
      <c r="I29" s="86" t="s">
        <v>264</v>
      </c>
      <c r="J29" s="86" t="s">
        <v>246</v>
      </c>
      <c r="K29" s="87" t="s">
        <v>250</v>
      </c>
      <c r="L29" s="88"/>
      <c r="M29" s="83"/>
      <c r="N29" s="83"/>
      <c r="O29" s="83"/>
      <c r="P29" s="83"/>
      <c r="Q29" s="83"/>
      <c r="R29" s="83"/>
      <c r="S29" s="83"/>
      <c r="T29" s="83"/>
      <c r="U29" s="83"/>
      <c r="V29" s="83"/>
      <c r="W29" s="83"/>
      <c r="X29" s="83"/>
      <c r="Y29" s="83"/>
      <c r="Z29" s="83"/>
    </row>
    <row r="30" spans="1:28" x14ac:dyDescent="0.3">
      <c r="A30" s="83" t="s">
        <v>231</v>
      </c>
      <c r="B30" s="83" t="s">
        <v>260</v>
      </c>
      <c r="C30" s="83" t="s">
        <v>242</v>
      </c>
      <c r="D30" s="83" t="s">
        <v>243</v>
      </c>
      <c r="E30" s="83" t="s">
        <v>279</v>
      </c>
      <c r="F30" s="86" t="s">
        <v>235</v>
      </c>
      <c r="G30" s="86" t="s">
        <v>283</v>
      </c>
      <c r="H30" s="83" t="s">
        <v>229</v>
      </c>
      <c r="I30" s="86" t="s">
        <v>265</v>
      </c>
      <c r="J30" s="86" t="s">
        <v>247</v>
      </c>
      <c r="K30" s="87" t="s">
        <v>251</v>
      </c>
      <c r="L30" s="88"/>
      <c r="M30" s="83"/>
      <c r="N30" s="83"/>
      <c r="O30" s="83"/>
      <c r="P30" s="83"/>
      <c r="Q30" s="83"/>
      <c r="R30" s="83"/>
      <c r="S30" s="83"/>
      <c r="T30" s="83"/>
      <c r="U30" s="83"/>
      <c r="V30" s="83"/>
      <c r="W30" s="83"/>
      <c r="X30" s="83"/>
      <c r="Y30" s="83"/>
      <c r="Z30" s="83"/>
    </row>
    <row r="31" spans="1:28" x14ac:dyDescent="0.3">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28.8" x14ac:dyDescent="0.3">
      <c r="A32" s="90" t="s">
        <v>347</v>
      </c>
      <c r="B32" s="90"/>
      <c r="C32" s="86" t="s">
        <v>354</v>
      </c>
      <c r="D32" s="86" t="s">
        <v>355</v>
      </c>
      <c r="E32" s="86" t="s">
        <v>356</v>
      </c>
      <c r="F32" s="86" t="s">
        <v>357</v>
      </c>
      <c r="G32" s="86" t="s">
        <v>358</v>
      </c>
      <c r="H32" s="86" t="s">
        <v>229</v>
      </c>
      <c r="I32" s="86" t="s">
        <v>359</v>
      </c>
      <c r="J32" s="86" t="s">
        <v>360</v>
      </c>
      <c r="K32" s="83"/>
      <c r="L32" s="83"/>
      <c r="M32" s="83"/>
      <c r="N32" s="83"/>
      <c r="O32" s="83"/>
      <c r="P32" s="83"/>
      <c r="Q32" s="83"/>
      <c r="R32" s="83"/>
      <c r="S32" s="83"/>
      <c r="T32" s="83"/>
      <c r="U32" s="83"/>
      <c r="V32" s="83"/>
      <c r="W32" s="83"/>
      <c r="X32" s="83"/>
      <c r="Y32" s="83"/>
      <c r="Z32" s="83"/>
    </row>
    <row r="33" spans="1:26" x14ac:dyDescent="0.3">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3">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3" width="16.6640625" style="1" customWidth="1"/>
    <col min="14" max="16384" width="9.109375" style="1"/>
  </cols>
  <sheetData>
    <row r="1" spans="1:26" s="11" customFormat="1" ht="18.75" customHeight="1" x14ac:dyDescent="0.25">
      <c r="A1" s="17"/>
      <c r="B1" s="17"/>
      <c r="M1" s="36"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337" t="str">
        <f>'1. паспорт местоположение'!A5:C5</f>
        <v>Год раскрытия информации: 2023 год</v>
      </c>
      <c r="B5" s="337"/>
      <c r="C5" s="337"/>
      <c r="D5" s="337"/>
      <c r="E5" s="337"/>
      <c r="F5" s="337"/>
      <c r="G5" s="337"/>
      <c r="H5" s="337"/>
      <c r="I5" s="337"/>
      <c r="J5" s="337"/>
      <c r="K5" s="337"/>
      <c r="L5" s="337"/>
      <c r="M5" s="337"/>
      <c r="N5" s="151"/>
      <c r="O5" s="151"/>
      <c r="P5" s="151"/>
      <c r="Q5" s="151"/>
      <c r="R5" s="151"/>
      <c r="S5" s="151"/>
      <c r="T5" s="151"/>
      <c r="U5" s="151"/>
      <c r="V5" s="151"/>
      <c r="W5" s="151"/>
      <c r="X5" s="151"/>
      <c r="Y5" s="151"/>
      <c r="Z5" s="151"/>
    </row>
    <row r="6" spans="1:26" s="11" customFormat="1" ht="15.6" x14ac:dyDescent="0.25">
      <c r="A6" s="16"/>
      <c r="B6" s="16"/>
    </row>
    <row r="7" spans="1:26" s="11" customFormat="1" ht="17.399999999999999" x14ac:dyDescent="0.25">
      <c r="A7" s="345" t="s">
        <v>7</v>
      </c>
      <c r="B7" s="345"/>
      <c r="C7" s="345"/>
      <c r="D7" s="345"/>
      <c r="E7" s="345"/>
      <c r="F7" s="345"/>
      <c r="G7" s="345"/>
      <c r="H7" s="345"/>
      <c r="I7" s="345"/>
      <c r="J7" s="345"/>
      <c r="K7" s="345"/>
      <c r="L7" s="345"/>
      <c r="M7" s="345"/>
      <c r="N7" s="141"/>
      <c r="O7" s="141"/>
      <c r="P7" s="141"/>
      <c r="Q7" s="141"/>
      <c r="R7" s="141"/>
      <c r="S7" s="141"/>
      <c r="T7" s="141"/>
      <c r="U7" s="141"/>
      <c r="V7" s="141"/>
      <c r="W7" s="141"/>
      <c r="X7" s="141"/>
    </row>
    <row r="8" spans="1:26" s="11" customFormat="1" ht="17.399999999999999" x14ac:dyDescent="0.25">
      <c r="A8" s="345"/>
      <c r="B8" s="345"/>
      <c r="C8" s="345"/>
      <c r="D8" s="345"/>
      <c r="E8" s="345"/>
      <c r="F8" s="345"/>
      <c r="G8" s="345"/>
      <c r="H8" s="345"/>
      <c r="I8" s="345"/>
      <c r="J8" s="345"/>
      <c r="K8" s="345"/>
      <c r="L8" s="345"/>
      <c r="M8" s="345"/>
      <c r="N8" s="141"/>
      <c r="O8" s="141"/>
      <c r="P8" s="141"/>
      <c r="Q8" s="141"/>
      <c r="R8" s="141"/>
      <c r="S8" s="141"/>
      <c r="T8" s="141"/>
      <c r="U8" s="141"/>
      <c r="V8" s="141"/>
      <c r="W8" s="141"/>
      <c r="X8" s="141"/>
    </row>
    <row r="9" spans="1:26" s="11" customFormat="1" ht="17.399999999999999" x14ac:dyDescent="0.25">
      <c r="A9" s="346" t="str">
        <f>'1. паспорт местоположение'!A9:C9</f>
        <v>Акционерное общество "Россети Янтарь"</v>
      </c>
      <c r="B9" s="346"/>
      <c r="C9" s="346"/>
      <c r="D9" s="346"/>
      <c r="E9" s="346"/>
      <c r="F9" s="346"/>
      <c r="G9" s="346"/>
      <c r="H9" s="346"/>
      <c r="I9" s="346"/>
      <c r="J9" s="346"/>
      <c r="K9" s="346"/>
      <c r="L9" s="346"/>
      <c r="M9" s="346"/>
      <c r="N9" s="141"/>
      <c r="O9" s="141"/>
      <c r="P9" s="141"/>
      <c r="Q9" s="141"/>
      <c r="R9" s="141"/>
      <c r="S9" s="141"/>
      <c r="T9" s="141"/>
      <c r="U9" s="141"/>
      <c r="V9" s="141"/>
      <c r="W9" s="141"/>
      <c r="X9" s="141"/>
    </row>
    <row r="10" spans="1:26" s="11" customFormat="1" ht="17.399999999999999" x14ac:dyDescent="0.25">
      <c r="A10" s="350" t="s">
        <v>6</v>
      </c>
      <c r="B10" s="350"/>
      <c r="C10" s="350"/>
      <c r="D10" s="350"/>
      <c r="E10" s="350"/>
      <c r="F10" s="350"/>
      <c r="G10" s="350"/>
      <c r="H10" s="350"/>
      <c r="I10" s="350"/>
      <c r="J10" s="350"/>
      <c r="K10" s="350"/>
      <c r="L10" s="350"/>
      <c r="M10" s="350"/>
      <c r="N10" s="141"/>
      <c r="O10" s="141"/>
      <c r="P10" s="141"/>
      <c r="Q10" s="141"/>
      <c r="R10" s="141"/>
      <c r="S10" s="141"/>
      <c r="T10" s="141"/>
      <c r="U10" s="141"/>
      <c r="V10" s="141"/>
      <c r="W10" s="141"/>
      <c r="X10" s="141"/>
    </row>
    <row r="11" spans="1:26" s="11" customFormat="1" ht="17.399999999999999" x14ac:dyDescent="0.25">
      <c r="A11" s="345"/>
      <c r="B11" s="345"/>
      <c r="C11" s="345"/>
      <c r="D11" s="345"/>
      <c r="E11" s="345"/>
      <c r="F11" s="345"/>
      <c r="G11" s="345"/>
      <c r="H11" s="345"/>
      <c r="I11" s="345"/>
      <c r="J11" s="345"/>
      <c r="K11" s="345"/>
      <c r="L11" s="345"/>
      <c r="M11" s="345"/>
      <c r="N11" s="141"/>
      <c r="O11" s="141"/>
      <c r="P11" s="141"/>
      <c r="Q11" s="141"/>
      <c r="R11" s="141"/>
      <c r="S11" s="141"/>
      <c r="T11" s="141"/>
      <c r="U11" s="141"/>
      <c r="V11" s="141"/>
      <c r="W11" s="141"/>
      <c r="X11" s="141"/>
    </row>
    <row r="12" spans="1:26" s="11" customFormat="1" ht="17.399999999999999" x14ac:dyDescent="0.25">
      <c r="A12" s="346" t="str">
        <f>'1. паспорт местоположение'!A12:C12</f>
        <v>L_99-прис-23</v>
      </c>
      <c r="B12" s="346"/>
      <c r="C12" s="346"/>
      <c r="D12" s="346"/>
      <c r="E12" s="346"/>
      <c r="F12" s="346"/>
      <c r="G12" s="346"/>
      <c r="H12" s="346"/>
      <c r="I12" s="346"/>
      <c r="J12" s="346"/>
      <c r="K12" s="346"/>
      <c r="L12" s="346"/>
      <c r="M12" s="346"/>
      <c r="N12" s="141"/>
      <c r="O12" s="141"/>
      <c r="P12" s="141"/>
      <c r="Q12" s="141"/>
      <c r="R12" s="141"/>
      <c r="S12" s="141"/>
      <c r="T12" s="141"/>
      <c r="U12" s="141"/>
      <c r="V12" s="141"/>
      <c r="W12" s="141"/>
      <c r="X12" s="141"/>
    </row>
    <row r="13" spans="1:26" s="11" customFormat="1" ht="17.399999999999999" x14ac:dyDescent="0.25">
      <c r="A13" s="350" t="s">
        <v>5</v>
      </c>
      <c r="B13" s="350"/>
      <c r="C13" s="350"/>
      <c r="D13" s="350"/>
      <c r="E13" s="350"/>
      <c r="F13" s="350"/>
      <c r="G13" s="350"/>
      <c r="H13" s="350"/>
      <c r="I13" s="350"/>
      <c r="J13" s="350"/>
      <c r="K13" s="350"/>
      <c r="L13" s="350"/>
      <c r="M13" s="350"/>
      <c r="N13" s="141"/>
      <c r="O13" s="141"/>
      <c r="P13" s="141"/>
      <c r="Q13" s="141"/>
      <c r="R13" s="141"/>
      <c r="S13" s="141"/>
      <c r="T13" s="141"/>
      <c r="U13" s="141"/>
      <c r="V13" s="141"/>
      <c r="W13" s="141"/>
      <c r="X13" s="141"/>
    </row>
    <row r="14" spans="1:26" s="8" customFormat="1" ht="15.75" customHeight="1" x14ac:dyDescent="0.25">
      <c r="A14" s="351"/>
      <c r="B14" s="351"/>
      <c r="C14" s="351"/>
      <c r="D14" s="351"/>
      <c r="E14" s="351"/>
      <c r="F14" s="351"/>
      <c r="G14" s="351"/>
      <c r="H14" s="351"/>
      <c r="I14" s="351"/>
      <c r="J14" s="351"/>
      <c r="K14" s="351"/>
      <c r="L14" s="351"/>
      <c r="M14" s="351"/>
      <c r="N14" s="270"/>
      <c r="O14" s="270"/>
      <c r="P14" s="270"/>
      <c r="Q14" s="270"/>
      <c r="R14" s="270"/>
      <c r="S14" s="270"/>
      <c r="T14" s="270"/>
      <c r="U14" s="270"/>
      <c r="V14" s="270"/>
      <c r="W14" s="270"/>
      <c r="X14" s="270"/>
    </row>
    <row r="15" spans="1:26" s="3" customFormat="1" ht="54.75" customHeight="1" x14ac:dyDescent="0.25">
      <c r="A15" s="391"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91"/>
      <c r="C15" s="391"/>
      <c r="D15" s="391"/>
      <c r="E15" s="391"/>
      <c r="F15" s="391"/>
      <c r="G15" s="391"/>
      <c r="H15" s="391"/>
      <c r="I15" s="391"/>
      <c r="J15" s="391"/>
      <c r="K15" s="391"/>
      <c r="L15" s="391"/>
      <c r="M15" s="391"/>
      <c r="N15" s="156"/>
      <c r="O15" s="156"/>
      <c r="P15" s="156"/>
      <c r="Q15" s="156"/>
      <c r="R15" s="156"/>
      <c r="S15" s="156"/>
      <c r="T15" s="156"/>
      <c r="U15" s="156"/>
      <c r="V15" s="156"/>
      <c r="W15" s="156"/>
      <c r="X15" s="156"/>
    </row>
    <row r="16" spans="1:26" s="3" customFormat="1" ht="15" customHeight="1" x14ac:dyDescent="0.25">
      <c r="A16" s="350" t="s">
        <v>4</v>
      </c>
      <c r="B16" s="350"/>
      <c r="C16" s="350"/>
      <c r="D16" s="350"/>
      <c r="E16" s="350"/>
      <c r="F16" s="350"/>
      <c r="G16" s="350"/>
      <c r="H16" s="350"/>
      <c r="I16" s="350"/>
      <c r="J16" s="350"/>
      <c r="K16" s="350"/>
      <c r="L16" s="350"/>
      <c r="M16" s="350"/>
      <c r="N16" s="143"/>
      <c r="O16" s="143"/>
      <c r="P16" s="143"/>
      <c r="Q16" s="143"/>
      <c r="R16" s="143"/>
      <c r="S16" s="143"/>
      <c r="T16" s="143"/>
      <c r="U16" s="143"/>
      <c r="V16" s="143"/>
      <c r="W16" s="143"/>
      <c r="X16" s="143"/>
    </row>
    <row r="17" spans="1:24" s="3" customFormat="1" ht="15" customHeight="1" x14ac:dyDescent="0.25">
      <c r="A17" s="353"/>
      <c r="B17" s="353"/>
      <c r="C17" s="353"/>
      <c r="D17" s="353"/>
      <c r="E17" s="353"/>
      <c r="F17" s="353"/>
      <c r="G17" s="353"/>
      <c r="H17" s="353"/>
      <c r="I17" s="353"/>
      <c r="J17" s="353"/>
      <c r="K17" s="353"/>
      <c r="L17" s="353"/>
      <c r="M17" s="353"/>
      <c r="N17" s="271"/>
      <c r="O17" s="271"/>
      <c r="P17" s="271"/>
      <c r="Q17" s="271"/>
      <c r="R17" s="271"/>
      <c r="S17" s="271"/>
      <c r="T17" s="271"/>
      <c r="U17" s="271"/>
    </row>
    <row r="18" spans="1:24" s="3" customFormat="1" ht="91.5" customHeight="1" x14ac:dyDescent="0.25">
      <c r="A18" s="386" t="s">
        <v>491</v>
      </c>
      <c r="B18" s="386"/>
      <c r="C18" s="386"/>
      <c r="D18" s="386"/>
      <c r="E18" s="386"/>
      <c r="F18" s="386"/>
      <c r="G18" s="386"/>
      <c r="H18" s="386"/>
      <c r="I18" s="386"/>
      <c r="J18" s="386"/>
      <c r="K18" s="386"/>
      <c r="L18" s="386"/>
      <c r="M18" s="386"/>
      <c r="N18" s="6"/>
      <c r="O18" s="6"/>
      <c r="P18" s="6"/>
      <c r="Q18" s="6"/>
      <c r="R18" s="6"/>
      <c r="S18" s="6"/>
      <c r="T18" s="6"/>
      <c r="U18" s="6"/>
      <c r="V18" s="6"/>
      <c r="W18" s="6"/>
      <c r="X18" s="6"/>
    </row>
    <row r="19" spans="1:24" s="3" customFormat="1" ht="78" customHeight="1" x14ac:dyDescent="0.25">
      <c r="A19" s="387" t="s">
        <v>3</v>
      </c>
      <c r="B19" s="387" t="s">
        <v>82</v>
      </c>
      <c r="C19" s="387" t="s">
        <v>81</v>
      </c>
      <c r="D19" s="387" t="s">
        <v>73</v>
      </c>
      <c r="E19" s="388" t="s">
        <v>80</v>
      </c>
      <c r="F19" s="389"/>
      <c r="G19" s="389"/>
      <c r="H19" s="389"/>
      <c r="I19" s="390"/>
      <c r="J19" s="387" t="s">
        <v>79</v>
      </c>
      <c r="K19" s="387"/>
      <c r="L19" s="387"/>
      <c r="M19" s="387"/>
      <c r="N19" s="271"/>
      <c r="O19" s="271"/>
      <c r="P19" s="271"/>
      <c r="Q19" s="271"/>
      <c r="R19" s="271"/>
      <c r="S19" s="271"/>
      <c r="T19" s="271"/>
      <c r="U19" s="271"/>
    </row>
    <row r="20" spans="1:24" s="3" customFormat="1" ht="51" customHeight="1" x14ac:dyDescent="0.25">
      <c r="A20" s="387"/>
      <c r="B20" s="387"/>
      <c r="C20" s="387"/>
      <c r="D20" s="387"/>
      <c r="E20" s="279" t="s">
        <v>78</v>
      </c>
      <c r="F20" s="279" t="s">
        <v>77</v>
      </c>
      <c r="G20" s="279" t="s">
        <v>76</v>
      </c>
      <c r="H20" s="279" t="s">
        <v>75</v>
      </c>
      <c r="I20" s="279" t="s">
        <v>74</v>
      </c>
      <c r="J20" s="279">
        <v>2020</v>
      </c>
      <c r="K20" s="279">
        <v>2021</v>
      </c>
      <c r="L20" s="279">
        <v>2022</v>
      </c>
      <c r="M20" s="279">
        <v>2023</v>
      </c>
      <c r="N20" s="29"/>
      <c r="O20" s="29"/>
      <c r="P20" s="29"/>
      <c r="Q20" s="29"/>
      <c r="R20" s="29"/>
      <c r="S20" s="29"/>
      <c r="T20" s="29"/>
      <c r="U20" s="29"/>
      <c r="V20" s="28"/>
      <c r="W20" s="28"/>
      <c r="X20" s="28"/>
    </row>
    <row r="21" spans="1:24" s="3" customFormat="1" ht="16.5" customHeight="1" x14ac:dyDescent="0.25">
      <c r="A21" s="280">
        <v>1</v>
      </c>
      <c r="B21" s="281">
        <v>2</v>
      </c>
      <c r="C21" s="280">
        <v>3</v>
      </c>
      <c r="D21" s="281">
        <v>4</v>
      </c>
      <c r="E21" s="280">
        <v>5</v>
      </c>
      <c r="F21" s="281">
        <v>6</v>
      </c>
      <c r="G21" s="280">
        <v>7</v>
      </c>
      <c r="H21" s="281">
        <v>8</v>
      </c>
      <c r="I21" s="280">
        <v>9</v>
      </c>
      <c r="J21" s="281">
        <v>10</v>
      </c>
      <c r="K21" s="280">
        <v>11</v>
      </c>
      <c r="L21" s="281">
        <v>12</v>
      </c>
      <c r="M21" s="280">
        <v>13</v>
      </c>
      <c r="N21" s="29"/>
      <c r="O21" s="29"/>
      <c r="P21" s="29"/>
      <c r="Q21" s="29"/>
      <c r="R21" s="29"/>
      <c r="S21" s="29"/>
      <c r="T21" s="29"/>
      <c r="U21" s="29"/>
      <c r="V21" s="28"/>
      <c r="W21" s="28"/>
      <c r="X21" s="28"/>
    </row>
    <row r="22" spans="1:24" s="3" customFormat="1" ht="33" customHeight="1" x14ac:dyDescent="0.25">
      <c r="A22" s="282" t="s">
        <v>62</v>
      </c>
      <c r="B22" s="283" t="s">
        <v>574</v>
      </c>
      <c r="C22" s="284">
        <v>0</v>
      </c>
      <c r="D22" s="284">
        <v>0</v>
      </c>
      <c r="E22" s="284">
        <v>0</v>
      </c>
      <c r="F22" s="284">
        <v>0</v>
      </c>
      <c r="G22" s="284">
        <v>0</v>
      </c>
      <c r="H22" s="284">
        <v>0</v>
      </c>
      <c r="I22" s="284">
        <v>0</v>
      </c>
      <c r="J22" s="278">
        <v>0</v>
      </c>
      <c r="K22" s="278">
        <v>0</v>
      </c>
      <c r="L22" s="285">
        <v>0</v>
      </c>
      <c r="M22" s="285">
        <v>0</v>
      </c>
      <c r="N22" s="29"/>
      <c r="O22" s="29"/>
      <c r="P22" s="29"/>
      <c r="Q22" s="29"/>
      <c r="R22" s="29"/>
      <c r="S22" s="29"/>
      <c r="T22" s="28"/>
      <c r="U22" s="28"/>
      <c r="V22" s="28"/>
      <c r="W22" s="28"/>
      <c r="X22" s="28"/>
    </row>
    <row r="23" spans="1:24"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row>
    <row r="24" spans="1:24"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row>
    <row r="25" spans="1:24"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row>
    <row r="26" spans="1:24"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row>
    <row r="27" spans="1:24"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row>
    <row r="28" spans="1:24"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row>
    <row r="29" spans="1:24"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row>
    <row r="30" spans="1:24"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row>
    <row r="31" spans="1:24"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row>
    <row r="32" spans="1:24"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row>
    <row r="33" spans="1:24"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row>
    <row r="34" spans="1:24"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row>
    <row r="35" spans="1:24"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row>
    <row r="36" spans="1:24"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row>
    <row r="37" spans="1:24"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row>
    <row r="38" spans="1:24"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row>
    <row r="39" spans="1:24"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row>
    <row r="40" spans="1:24"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row>
    <row r="41" spans="1:24"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row>
    <row r="42" spans="1:24"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row>
    <row r="43" spans="1:24"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row>
    <row r="44" spans="1:24"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row>
    <row r="45" spans="1:24"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row>
    <row r="46" spans="1:24"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row>
    <row r="47" spans="1:24"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row>
    <row r="48" spans="1:24"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row>
    <row r="49" spans="1:24"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row>
    <row r="50" spans="1:24"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row>
    <row r="51" spans="1:24"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row>
    <row r="52" spans="1:24"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row>
    <row r="53" spans="1:24"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row>
    <row r="54" spans="1:24"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row>
    <row r="55" spans="1:24"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row>
    <row r="56" spans="1:24"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row>
    <row r="57" spans="1:24"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row>
    <row r="58" spans="1:24"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row>
    <row r="59" spans="1:24"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row>
    <row r="60" spans="1:24"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row>
    <row r="61" spans="1:24"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row>
    <row r="62" spans="1:24"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row>
    <row r="63" spans="1:24"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row>
    <row r="64" spans="1:24"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row>
    <row r="65" spans="1:24"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row>
    <row r="66" spans="1:24"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row>
    <row r="67" spans="1:24"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row>
    <row r="68" spans="1:24" x14ac:dyDescent="0.3">
      <c r="A68" s="24"/>
      <c r="B68" s="24"/>
      <c r="C68" s="24"/>
      <c r="D68" s="24"/>
      <c r="E68" s="24"/>
      <c r="F68" s="24"/>
      <c r="G68" s="24"/>
      <c r="H68" s="24"/>
      <c r="I68" s="24"/>
      <c r="J68" s="24"/>
      <c r="K68" s="24"/>
      <c r="L68" s="24"/>
      <c r="M68" s="24"/>
      <c r="N68" s="24"/>
      <c r="O68" s="24"/>
      <c r="P68" s="24"/>
      <c r="Q68" s="24"/>
      <c r="R68" s="24"/>
      <c r="S68" s="24"/>
      <c r="T68" s="24"/>
      <c r="U68" s="24"/>
      <c r="V68" s="24"/>
      <c r="W68" s="24"/>
      <c r="X68" s="24"/>
    </row>
    <row r="69" spans="1:24" x14ac:dyDescent="0.3">
      <c r="A69" s="24"/>
      <c r="B69" s="24"/>
      <c r="C69" s="24"/>
      <c r="D69" s="24"/>
      <c r="E69" s="24"/>
      <c r="F69" s="24"/>
      <c r="G69" s="24"/>
      <c r="H69" s="24"/>
      <c r="I69" s="24"/>
      <c r="J69" s="24"/>
      <c r="K69" s="24"/>
      <c r="L69" s="24"/>
      <c r="M69" s="24"/>
      <c r="N69" s="24"/>
      <c r="O69" s="24"/>
      <c r="P69" s="24"/>
      <c r="Q69" s="24"/>
      <c r="R69" s="24"/>
      <c r="S69" s="24"/>
      <c r="T69" s="24"/>
      <c r="U69" s="24"/>
      <c r="V69" s="24"/>
      <c r="W69" s="24"/>
      <c r="X69" s="24"/>
    </row>
    <row r="70" spans="1:24" x14ac:dyDescent="0.3">
      <c r="A70" s="24"/>
      <c r="B70" s="24"/>
      <c r="C70" s="24"/>
      <c r="D70" s="24"/>
      <c r="E70" s="24"/>
      <c r="F70" s="24"/>
      <c r="G70" s="24"/>
      <c r="H70" s="24"/>
      <c r="I70" s="24"/>
      <c r="J70" s="24"/>
      <c r="K70" s="24"/>
      <c r="L70" s="24"/>
      <c r="M70" s="24"/>
      <c r="N70" s="24"/>
      <c r="O70" s="24"/>
      <c r="P70" s="24"/>
      <c r="Q70" s="24"/>
      <c r="R70" s="24"/>
      <c r="S70" s="24"/>
      <c r="T70" s="24"/>
      <c r="U70" s="24"/>
      <c r="V70" s="24"/>
      <c r="W70" s="24"/>
      <c r="X70" s="24"/>
    </row>
    <row r="71" spans="1:24" x14ac:dyDescent="0.3">
      <c r="A71" s="24"/>
      <c r="B71" s="24"/>
      <c r="C71" s="24"/>
      <c r="D71" s="24"/>
      <c r="E71" s="24"/>
      <c r="F71" s="24"/>
      <c r="G71" s="24"/>
      <c r="H71" s="24"/>
      <c r="I71" s="24"/>
      <c r="J71" s="24"/>
      <c r="K71" s="24"/>
      <c r="L71" s="24"/>
      <c r="M71" s="24"/>
      <c r="N71" s="24"/>
      <c r="O71" s="24"/>
      <c r="P71" s="24"/>
      <c r="Q71" s="24"/>
      <c r="R71" s="24"/>
      <c r="S71" s="24"/>
      <c r="T71" s="24"/>
      <c r="U71" s="24"/>
      <c r="V71" s="24"/>
      <c r="W71" s="24"/>
      <c r="X71" s="24"/>
    </row>
    <row r="72" spans="1:24" x14ac:dyDescent="0.3">
      <c r="A72" s="24"/>
      <c r="B72" s="24"/>
      <c r="C72" s="24"/>
      <c r="D72" s="24"/>
      <c r="E72" s="24"/>
      <c r="F72" s="24"/>
      <c r="G72" s="24"/>
      <c r="H72" s="24"/>
      <c r="I72" s="24"/>
      <c r="J72" s="24"/>
      <c r="K72" s="24"/>
      <c r="L72" s="24"/>
      <c r="M72" s="24"/>
      <c r="N72" s="24"/>
      <c r="O72" s="24"/>
      <c r="P72" s="24"/>
      <c r="Q72" s="24"/>
      <c r="R72" s="24"/>
      <c r="S72" s="24"/>
      <c r="T72" s="24"/>
      <c r="U72" s="24"/>
      <c r="V72" s="24"/>
      <c r="W72" s="24"/>
      <c r="X72" s="24"/>
    </row>
    <row r="73" spans="1:24" x14ac:dyDescent="0.3">
      <c r="A73" s="24"/>
      <c r="B73" s="24"/>
      <c r="C73" s="24"/>
      <c r="D73" s="24"/>
      <c r="E73" s="24"/>
      <c r="F73" s="24"/>
      <c r="G73" s="24"/>
      <c r="H73" s="24"/>
      <c r="I73" s="24"/>
      <c r="J73" s="24"/>
      <c r="K73" s="24"/>
      <c r="L73" s="24"/>
      <c r="M73" s="24"/>
      <c r="N73" s="24"/>
      <c r="O73" s="24"/>
      <c r="P73" s="24"/>
      <c r="Q73" s="24"/>
      <c r="R73" s="24"/>
      <c r="S73" s="24"/>
      <c r="T73" s="24"/>
      <c r="U73" s="24"/>
      <c r="V73" s="24"/>
      <c r="W73" s="24"/>
      <c r="X73" s="24"/>
    </row>
    <row r="74" spans="1:24" x14ac:dyDescent="0.3">
      <c r="A74" s="24"/>
      <c r="B74" s="24"/>
      <c r="C74" s="24"/>
      <c r="D74" s="24"/>
      <c r="E74" s="24"/>
      <c r="F74" s="24"/>
      <c r="G74" s="24"/>
      <c r="H74" s="24"/>
      <c r="I74" s="24"/>
      <c r="J74" s="24"/>
      <c r="K74" s="24"/>
      <c r="L74" s="24"/>
      <c r="M74" s="24"/>
      <c r="N74" s="24"/>
      <c r="O74" s="24"/>
      <c r="P74" s="24"/>
      <c r="Q74" s="24"/>
      <c r="R74" s="24"/>
      <c r="S74" s="24"/>
      <c r="T74" s="24"/>
      <c r="U74" s="24"/>
      <c r="V74" s="24"/>
      <c r="W74" s="24"/>
      <c r="X74" s="24"/>
    </row>
    <row r="75" spans="1:24" x14ac:dyDescent="0.3">
      <c r="A75" s="24"/>
      <c r="B75" s="24"/>
      <c r="C75" s="24"/>
      <c r="D75" s="24"/>
      <c r="E75" s="24"/>
      <c r="F75" s="24"/>
      <c r="G75" s="24"/>
      <c r="H75" s="24"/>
      <c r="I75" s="24"/>
      <c r="J75" s="24"/>
      <c r="K75" s="24"/>
      <c r="L75" s="24"/>
      <c r="M75" s="24"/>
      <c r="N75" s="24"/>
      <c r="O75" s="24"/>
      <c r="P75" s="24"/>
      <c r="Q75" s="24"/>
      <c r="R75" s="24"/>
      <c r="S75" s="24"/>
      <c r="T75" s="24"/>
      <c r="U75" s="24"/>
      <c r="V75" s="24"/>
      <c r="W75" s="24"/>
      <c r="X75" s="24"/>
    </row>
    <row r="76" spans="1:24" x14ac:dyDescent="0.3">
      <c r="A76" s="24"/>
      <c r="B76" s="24"/>
      <c r="C76" s="24"/>
      <c r="D76" s="24"/>
      <c r="E76" s="24"/>
      <c r="F76" s="24"/>
      <c r="G76" s="24"/>
      <c r="H76" s="24"/>
      <c r="I76" s="24"/>
      <c r="J76" s="24"/>
      <c r="K76" s="24"/>
      <c r="L76" s="24"/>
      <c r="M76" s="24"/>
      <c r="N76" s="24"/>
      <c r="O76" s="24"/>
      <c r="P76" s="24"/>
      <c r="Q76" s="24"/>
      <c r="R76" s="24"/>
      <c r="S76" s="24"/>
      <c r="T76" s="24"/>
      <c r="U76" s="24"/>
      <c r="V76" s="24"/>
      <c r="W76" s="24"/>
      <c r="X76" s="24"/>
    </row>
    <row r="77" spans="1:24" x14ac:dyDescent="0.3">
      <c r="A77" s="24"/>
      <c r="B77" s="24"/>
      <c r="C77" s="24"/>
      <c r="D77" s="24"/>
      <c r="E77" s="24"/>
      <c r="F77" s="24"/>
      <c r="G77" s="24"/>
      <c r="H77" s="24"/>
      <c r="I77" s="24"/>
      <c r="J77" s="24"/>
      <c r="K77" s="24"/>
      <c r="L77" s="24"/>
      <c r="M77" s="24"/>
      <c r="N77" s="24"/>
      <c r="O77" s="24"/>
      <c r="P77" s="24"/>
      <c r="Q77" s="24"/>
      <c r="R77" s="24"/>
      <c r="S77" s="24"/>
      <c r="T77" s="24"/>
      <c r="U77" s="24"/>
      <c r="V77" s="24"/>
      <c r="W77" s="24"/>
      <c r="X77" s="24"/>
    </row>
    <row r="78" spans="1:24" x14ac:dyDescent="0.3">
      <c r="A78" s="24"/>
      <c r="B78" s="24"/>
      <c r="C78" s="24"/>
      <c r="D78" s="24"/>
      <c r="E78" s="24"/>
      <c r="F78" s="24"/>
      <c r="G78" s="24"/>
      <c r="H78" s="24"/>
      <c r="I78" s="24"/>
      <c r="J78" s="24"/>
      <c r="K78" s="24"/>
      <c r="L78" s="24"/>
      <c r="M78" s="24"/>
      <c r="N78" s="24"/>
      <c r="O78" s="24"/>
      <c r="P78" s="24"/>
      <c r="Q78" s="24"/>
      <c r="R78" s="24"/>
      <c r="S78" s="24"/>
      <c r="T78" s="24"/>
      <c r="U78" s="24"/>
      <c r="V78" s="24"/>
      <c r="W78" s="24"/>
      <c r="X78" s="24"/>
    </row>
    <row r="79" spans="1:24" x14ac:dyDescent="0.3">
      <c r="A79" s="24"/>
      <c r="B79" s="24"/>
      <c r="C79" s="24"/>
      <c r="D79" s="24"/>
      <c r="E79" s="24"/>
      <c r="F79" s="24"/>
      <c r="G79" s="24"/>
      <c r="H79" s="24"/>
      <c r="I79" s="24"/>
      <c r="J79" s="24"/>
      <c r="K79" s="24"/>
      <c r="L79" s="24"/>
      <c r="M79" s="24"/>
      <c r="N79" s="24"/>
      <c r="O79" s="24"/>
      <c r="P79" s="24"/>
      <c r="Q79" s="24"/>
      <c r="R79" s="24"/>
      <c r="S79" s="24"/>
      <c r="T79" s="24"/>
      <c r="U79" s="24"/>
      <c r="V79" s="24"/>
      <c r="W79" s="24"/>
      <c r="X79" s="24"/>
    </row>
    <row r="80" spans="1:24" x14ac:dyDescent="0.3">
      <c r="A80" s="24"/>
      <c r="B80" s="24"/>
      <c r="C80" s="24"/>
      <c r="D80" s="24"/>
      <c r="E80" s="24"/>
      <c r="F80" s="24"/>
      <c r="G80" s="24"/>
      <c r="H80" s="24"/>
      <c r="I80" s="24"/>
      <c r="J80" s="24"/>
      <c r="K80" s="24"/>
      <c r="L80" s="24"/>
      <c r="M80" s="24"/>
      <c r="N80" s="24"/>
      <c r="O80" s="24"/>
      <c r="P80" s="24"/>
      <c r="Q80" s="24"/>
      <c r="R80" s="24"/>
      <c r="S80" s="24"/>
      <c r="T80" s="24"/>
      <c r="U80" s="24"/>
      <c r="V80" s="24"/>
      <c r="W80" s="24"/>
      <c r="X80" s="24"/>
    </row>
    <row r="81" spans="1:24" x14ac:dyDescent="0.3">
      <c r="A81" s="24"/>
      <c r="B81" s="24"/>
      <c r="C81" s="24"/>
      <c r="D81" s="24"/>
      <c r="E81" s="24"/>
      <c r="F81" s="24"/>
      <c r="G81" s="24"/>
      <c r="H81" s="24"/>
      <c r="I81" s="24"/>
      <c r="J81" s="24"/>
      <c r="K81" s="24"/>
      <c r="L81" s="24"/>
      <c r="M81" s="24"/>
      <c r="N81" s="24"/>
      <c r="O81" s="24"/>
      <c r="P81" s="24"/>
      <c r="Q81" s="24"/>
      <c r="R81" s="24"/>
      <c r="S81" s="24"/>
      <c r="T81" s="24"/>
      <c r="U81" s="24"/>
      <c r="V81" s="24"/>
      <c r="W81" s="24"/>
      <c r="X81" s="24"/>
    </row>
    <row r="82" spans="1:24" x14ac:dyDescent="0.3">
      <c r="A82" s="24"/>
      <c r="B82" s="24"/>
      <c r="C82" s="24"/>
      <c r="D82" s="24"/>
      <c r="E82" s="24"/>
      <c r="F82" s="24"/>
      <c r="G82" s="24"/>
      <c r="H82" s="24"/>
      <c r="I82" s="24"/>
      <c r="J82" s="24"/>
      <c r="K82" s="24"/>
      <c r="L82" s="24"/>
      <c r="M82" s="24"/>
      <c r="N82" s="24"/>
      <c r="O82" s="24"/>
      <c r="P82" s="24"/>
      <c r="Q82" s="24"/>
      <c r="R82" s="24"/>
      <c r="S82" s="24"/>
      <c r="T82" s="24"/>
      <c r="U82" s="24"/>
      <c r="V82" s="24"/>
      <c r="W82" s="24"/>
      <c r="X82" s="24"/>
    </row>
    <row r="83" spans="1:24" x14ac:dyDescent="0.3">
      <c r="A83" s="24"/>
      <c r="B83" s="24"/>
      <c r="C83" s="24"/>
      <c r="D83" s="24"/>
      <c r="E83" s="24"/>
      <c r="F83" s="24"/>
      <c r="G83" s="24"/>
      <c r="H83" s="24"/>
      <c r="I83" s="24"/>
      <c r="J83" s="24"/>
      <c r="K83" s="24"/>
      <c r="L83" s="24"/>
      <c r="M83" s="24"/>
      <c r="N83" s="24"/>
      <c r="O83" s="24"/>
      <c r="P83" s="24"/>
      <c r="Q83" s="24"/>
      <c r="R83" s="24"/>
      <c r="S83" s="24"/>
      <c r="T83" s="24"/>
      <c r="U83" s="24"/>
      <c r="V83" s="24"/>
      <c r="W83" s="24"/>
      <c r="X83" s="24"/>
    </row>
    <row r="84" spans="1:24" x14ac:dyDescent="0.3">
      <c r="A84" s="24"/>
      <c r="B84" s="24"/>
      <c r="C84" s="24"/>
      <c r="D84" s="24"/>
      <c r="E84" s="24"/>
      <c r="F84" s="24"/>
      <c r="G84" s="24"/>
      <c r="H84" s="24"/>
      <c r="I84" s="24"/>
      <c r="J84" s="24"/>
      <c r="K84" s="24"/>
      <c r="L84" s="24"/>
      <c r="M84" s="24"/>
      <c r="N84" s="24"/>
      <c r="O84" s="24"/>
      <c r="P84" s="24"/>
      <c r="Q84" s="24"/>
      <c r="R84" s="24"/>
      <c r="S84" s="24"/>
      <c r="T84" s="24"/>
      <c r="U84" s="24"/>
      <c r="V84" s="24"/>
      <c r="W84" s="24"/>
      <c r="X84" s="24"/>
    </row>
    <row r="85" spans="1:24" x14ac:dyDescent="0.3">
      <c r="A85" s="24"/>
      <c r="B85" s="24"/>
      <c r="C85" s="24"/>
      <c r="D85" s="24"/>
      <c r="E85" s="24"/>
      <c r="F85" s="24"/>
      <c r="G85" s="24"/>
      <c r="H85" s="24"/>
      <c r="I85" s="24"/>
      <c r="J85" s="24"/>
      <c r="K85" s="24"/>
      <c r="L85" s="24"/>
      <c r="M85" s="24"/>
      <c r="N85" s="24"/>
      <c r="O85" s="24"/>
      <c r="P85" s="24"/>
      <c r="Q85" s="24"/>
      <c r="R85" s="24"/>
      <c r="S85" s="24"/>
      <c r="T85" s="24"/>
      <c r="U85" s="24"/>
      <c r="V85" s="24"/>
      <c r="W85" s="24"/>
      <c r="X85" s="24"/>
    </row>
    <row r="86" spans="1:24" x14ac:dyDescent="0.3">
      <c r="A86" s="24"/>
      <c r="B86" s="24"/>
      <c r="C86" s="24"/>
      <c r="D86" s="24"/>
      <c r="E86" s="24"/>
      <c r="F86" s="24"/>
      <c r="G86" s="24"/>
      <c r="H86" s="24"/>
      <c r="I86" s="24"/>
      <c r="J86" s="24"/>
      <c r="K86" s="24"/>
      <c r="L86" s="24"/>
      <c r="M86" s="24"/>
      <c r="N86" s="24"/>
      <c r="O86" s="24"/>
      <c r="P86" s="24"/>
      <c r="Q86" s="24"/>
      <c r="R86" s="24"/>
      <c r="S86" s="24"/>
      <c r="T86" s="24"/>
      <c r="U86" s="24"/>
      <c r="V86" s="24"/>
      <c r="W86" s="24"/>
      <c r="X86" s="24"/>
    </row>
    <row r="87" spans="1:24" x14ac:dyDescent="0.3">
      <c r="A87" s="24"/>
      <c r="B87" s="24"/>
      <c r="C87" s="24"/>
      <c r="D87" s="24"/>
      <c r="E87" s="24"/>
      <c r="F87" s="24"/>
      <c r="G87" s="24"/>
      <c r="H87" s="24"/>
      <c r="I87" s="24"/>
      <c r="J87" s="24"/>
      <c r="K87" s="24"/>
      <c r="L87" s="24"/>
      <c r="M87" s="24"/>
      <c r="N87" s="24"/>
      <c r="O87" s="24"/>
      <c r="P87" s="24"/>
      <c r="Q87" s="24"/>
      <c r="R87" s="24"/>
      <c r="S87" s="24"/>
      <c r="T87" s="24"/>
      <c r="U87" s="24"/>
      <c r="V87" s="24"/>
      <c r="W87" s="24"/>
      <c r="X87" s="24"/>
    </row>
    <row r="88" spans="1:24" x14ac:dyDescent="0.3">
      <c r="A88" s="24"/>
      <c r="B88" s="24"/>
      <c r="C88" s="24"/>
      <c r="D88" s="24"/>
      <c r="E88" s="24"/>
      <c r="F88" s="24"/>
      <c r="G88" s="24"/>
      <c r="H88" s="24"/>
      <c r="I88" s="24"/>
      <c r="J88" s="24"/>
      <c r="K88" s="24"/>
      <c r="L88" s="24"/>
      <c r="M88" s="24"/>
      <c r="N88" s="24"/>
      <c r="O88" s="24"/>
      <c r="P88" s="24"/>
      <c r="Q88" s="24"/>
      <c r="R88" s="24"/>
      <c r="S88" s="24"/>
      <c r="T88" s="24"/>
      <c r="U88" s="24"/>
      <c r="V88" s="24"/>
      <c r="W88" s="24"/>
      <c r="X88" s="24"/>
    </row>
    <row r="89" spans="1:24" x14ac:dyDescent="0.3">
      <c r="A89" s="24"/>
      <c r="B89" s="24"/>
      <c r="C89" s="24"/>
      <c r="D89" s="24"/>
      <c r="E89" s="24"/>
      <c r="F89" s="24"/>
      <c r="G89" s="24"/>
      <c r="H89" s="24"/>
      <c r="I89" s="24"/>
      <c r="J89" s="24"/>
      <c r="K89" s="24"/>
      <c r="L89" s="24"/>
      <c r="M89" s="24"/>
      <c r="N89" s="24"/>
      <c r="O89" s="24"/>
      <c r="P89" s="24"/>
      <c r="Q89" s="24"/>
      <c r="R89" s="24"/>
      <c r="S89" s="24"/>
      <c r="T89" s="24"/>
      <c r="U89" s="24"/>
      <c r="V89" s="24"/>
      <c r="W89" s="24"/>
      <c r="X89" s="24"/>
    </row>
    <row r="90" spans="1:24" x14ac:dyDescent="0.3">
      <c r="A90" s="24"/>
      <c r="B90" s="24"/>
      <c r="C90" s="24"/>
      <c r="D90" s="24"/>
      <c r="E90" s="24"/>
      <c r="F90" s="24"/>
      <c r="G90" s="24"/>
      <c r="H90" s="24"/>
      <c r="I90" s="24"/>
      <c r="J90" s="24"/>
      <c r="K90" s="24"/>
      <c r="L90" s="24"/>
      <c r="M90" s="24"/>
      <c r="N90" s="24"/>
      <c r="O90" s="24"/>
      <c r="P90" s="24"/>
      <c r="Q90" s="24"/>
      <c r="R90" s="24"/>
      <c r="S90" s="24"/>
      <c r="T90" s="24"/>
      <c r="U90" s="24"/>
      <c r="V90" s="24"/>
      <c r="W90" s="24"/>
      <c r="X90" s="24"/>
    </row>
    <row r="91" spans="1:24" x14ac:dyDescent="0.3">
      <c r="A91" s="24"/>
      <c r="B91" s="24"/>
      <c r="C91" s="24"/>
      <c r="D91" s="24"/>
      <c r="E91" s="24"/>
      <c r="F91" s="24"/>
      <c r="G91" s="24"/>
      <c r="H91" s="24"/>
      <c r="I91" s="24"/>
      <c r="J91" s="24"/>
      <c r="K91" s="24"/>
      <c r="L91" s="24"/>
      <c r="M91" s="24"/>
      <c r="N91" s="24"/>
      <c r="O91" s="24"/>
      <c r="P91" s="24"/>
      <c r="Q91" s="24"/>
      <c r="R91" s="24"/>
      <c r="S91" s="24"/>
      <c r="T91" s="24"/>
      <c r="U91" s="24"/>
      <c r="V91" s="24"/>
      <c r="W91" s="24"/>
      <c r="X91" s="24"/>
    </row>
    <row r="92" spans="1:24" x14ac:dyDescent="0.3">
      <c r="A92" s="24"/>
      <c r="B92" s="24"/>
      <c r="C92" s="24"/>
      <c r="D92" s="24"/>
      <c r="E92" s="24"/>
      <c r="F92" s="24"/>
      <c r="G92" s="24"/>
      <c r="H92" s="24"/>
      <c r="I92" s="24"/>
      <c r="J92" s="24"/>
      <c r="K92" s="24"/>
      <c r="L92" s="24"/>
      <c r="M92" s="24"/>
      <c r="N92" s="24"/>
      <c r="O92" s="24"/>
      <c r="P92" s="24"/>
      <c r="Q92" s="24"/>
      <c r="R92" s="24"/>
      <c r="S92" s="24"/>
      <c r="T92" s="24"/>
      <c r="U92" s="24"/>
      <c r="V92" s="24"/>
      <c r="W92" s="24"/>
      <c r="X92" s="24"/>
    </row>
    <row r="93" spans="1:24" x14ac:dyDescent="0.3">
      <c r="A93" s="24"/>
      <c r="B93" s="24"/>
      <c r="C93" s="24"/>
      <c r="D93" s="24"/>
      <c r="E93" s="24"/>
      <c r="F93" s="24"/>
      <c r="G93" s="24"/>
      <c r="H93" s="24"/>
      <c r="I93" s="24"/>
      <c r="J93" s="24"/>
      <c r="K93" s="24"/>
      <c r="L93" s="24"/>
      <c r="M93" s="24"/>
      <c r="N93" s="24"/>
      <c r="O93" s="24"/>
      <c r="P93" s="24"/>
      <c r="Q93" s="24"/>
      <c r="R93" s="24"/>
      <c r="S93" s="24"/>
      <c r="T93" s="24"/>
      <c r="U93" s="24"/>
      <c r="V93" s="24"/>
      <c r="W93" s="24"/>
      <c r="X93" s="24"/>
    </row>
    <row r="94" spans="1:24" x14ac:dyDescent="0.3">
      <c r="A94" s="24"/>
      <c r="B94" s="24"/>
      <c r="C94" s="24"/>
      <c r="D94" s="24"/>
      <c r="E94" s="24"/>
      <c r="F94" s="24"/>
      <c r="G94" s="24"/>
      <c r="H94" s="24"/>
      <c r="I94" s="24"/>
      <c r="J94" s="24"/>
      <c r="K94" s="24"/>
      <c r="L94" s="24"/>
      <c r="M94" s="24"/>
      <c r="N94" s="24"/>
      <c r="O94" s="24"/>
      <c r="P94" s="24"/>
      <c r="Q94" s="24"/>
      <c r="R94" s="24"/>
      <c r="S94" s="24"/>
      <c r="T94" s="24"/>
      <c r="U94" s="24"/>
      <c r="V94" s="24"/>
      <c r="W94" s="24"/>
      <c r="X94" s="24"/>
    </row>
    <row r="95" spans="1:24" x14ac:dyDescent="0.3">
      <c r="A95" s="24"/>
      <c r="B95" s="24"/>
      <c r="C95" s="24"/>
      <c r="D95" s="24"/>
      <c r="E95" s="24"/>
      <c r="F95" s="24"/>
      <c r="G95" s="24"/>
      <c r="H95" s="24"/>
      <c r="I95" s="24"/>
      <c r="J95" s="24"/>
      <c r="K95" s="24"/>
      <c r="L95" s="24"/>
      <c r="M95" s="24"/>
      <c r="N95" s="24"/>
      <c r="O95" s="24"/>
      <c r="P95" s="24"/>
      <c r="Q95" s="24"/>
      <c r="R95" s="24"/>
      <c r="S95" s="24"/>
      <c r="T95" s="24"/>
      <c r="U95" s="24"/>
      <c r="V95" s="24"/>
      <c r="W95" s="24"/>
      <c r="X95" s="24"/>
    </row>
    <row r="96" spans="1:24" x14ac:dyDescent="0.3">
      <c r="A96" s="24"/>
      <c r="B96" s="24"/>
      <c r="C96" s="24"/>
      <c r="D96" s="24"/>
      <c r="E96" s="24"/>
      <c r="F96" s="24"/>
      <c r="G96" s="24"/>
      <c r="H96" s="24"/>
      <c r="I96" s="24"/>
      <c r="J96" s="24"/>
      <c r="K96" s="24"/>
      <c r="L96" s="24"/>
      <c r="M96" s="24"/>
      <c r="N96" s="24"/>
      <c r="O96" s="24"/>
      <c r="P96" s="24"/>
      <c r="Q96" s="24"/>
      <c r="R96" s="24"/>
      <c r="S96" s="24"/>
      <c r="T96" s="24"/>
      <c r="U96" s="24"/>
      <c r="V96" s="24"/>
      <c r="W96" s="24"/>
      <c r="X96" s="24"/>
    </row>
    <row r="97" spans="1:24" x14ac:dyDescent="0.3">
      <c r="A97" s="24"/>
      <c r="B97" s="24"/>
      <c r="C97" s="24"/>
      <c r="D97" s="24"/>
      <c r="E97" s="24"/>
      <c r="F97" s="24"/>
      <c r="G97" s="24"/>
      <c r="H97" s="24"/>
      <c r="I97" s="24"/>
      <c r="J97" s="24"/>
      <c r="K97" s="24"/>
      <c r="L97" s="24"/>
      <c r="M97" s="24"/>
      <c r="N97" s="24"/>
      <c r="O97" s="24"/>
      <c r="P97" s="24"/>
      <c r="Q97" s="24"/>
      <c r="R97" s="24"/>
      <c r="S97" s="24"/>
      <c r="T97" s="24"/>
      <c r="U97" s="24"/>
      <c r="V97" s="24"/>
      <c r="W97" s="24"/>
      <c r="X97" s="24"/>
    </row>
    <row r="98" spans="1:24" x14ac:dyDescent="0.3">
      <c r="A98" s="24"/>
      <c r="B98" s="24"/>
      <c r="C98" s="24"/>
      <c r="D98" s="24"/>
      <c r="E98" s="24"/>
      <c r="F98" s="24"/>
      <c r="G98" s="24"/>
      <c r="H98" s="24"/>
      <c r="I98" s="24"/>
      <c r="J98" s="24"/>
      <c r="K98" s="24"/>
      <c r="L98" s="24"/>
      <c r="M98" s="24"/>
      <c r="N98" s="24"/>
      <c r="O98" s="24"/>
      <c r="P98" s="24"/>
      <c r="Q98" s="24"/>
      <c r="R98" s="24"/>
      <c r="S98" s="24"/>
      <c r="T98" s="24"/>
      <c r="U98" s="24"/>
      <c r="V98" s="24"/>
      <c r="W98" s="24"/>
      <c r="X98" s="24"/>
    </row>
    <row r="99" spans="1:24" x14ac:dyDescent="0.3">
      <c r="A99" s="24"/>
      <c r="B99" s="24"/>
      <c r="C99" s="24"/>
      <c r="D99" s="24"/>
      <c r="E99" s="24"/>
      <c r="F99" s="24"/>
      <c r="G99" s="24"/>
      <c r="H99" s="24"/>
      <c r="I99" s="24"/>
      <c r="J99" s="24"/>
      <c r="K99" s="24"/>
      <c r="L99" s="24"/>
      <c r="M99" s="24"/>
      <c r="N99" s="24"/>
      <c r="O99" s="24"/>
      <c r="P99" s="24"/>
      <c r="Q99" s="24"/>
      <c r="R99" s="24"/>
      <c r="S99" s="24"/>
      <c r="T99" s="24"/>
      <c r="U99" s="24"/>
      <c r="V99" s="24"/>
      <c r="W99" s="24"/>
      <c r="X99" s="24"/>
    </row>
    <row r="100" spans="1:24" x14ac:dyDescent="0.3">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row>
    <row r="101" spans="1:24" x14ac:dyDescent="0.3">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row>
    <row r="102" spans="1:24" x14ac:dyDescent="0.3">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row>
    <row r="103" spans="1:24" x14ac:dyDescent="0.3">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row>
    <row r="104" spans="1:24" x14ac:dyDescent="0.3">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row>
    <row r="105" spans="1:24" x14ac:dyDescent="0.3">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row>
    <row r="106" spans="1:24" x14ac:dyDescent="0.3">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row>
    <row r="107" spans="1:24" x14ac:dyDescent="0.3">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row>
    <row r="108" spans="1:24" x14ac:dyDescent="0.3">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row>
    <row r="109" spans="1:24" x14ac:dyDescent="0.3">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row>
    <row r="110" spans="1:24" x14ac:dyDescent="0.3">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x14ac:dyDescent="0.3">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row>
    <row r="112" spans="1:24" x14ac:dyDescent="0.3">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row>
    <row r="113" spans="1:24" x14ac:dyDescent="0.3">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row>
    <row r="114" spans="1:24" x14ac:dyDescent="0.3">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row>
    <row r="115" spans="1:24" x14ac:dyDescent="0.3">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row>
    <row r="116" spans="1:24" x14ac:dyDescent="0.3">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row>
    <row r="117" spans="1:24" x14ac:dyDescent="0.3">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row>
    <row r="118" spans="1:24" x14ac:dyDescent="0.3">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x14ac:dyDescent="0.3">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row>
    <row r="120" spans="1:24" x14ac:dyDescent="0.3">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row>
    <row r="121" spans="1:24" x14ac:dyDescent="0.3">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row>
    <row r="122" spans="1:24" x14ac:dyDescent="0.3">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row>
    <row r="123" spans="1:24" x14ac:dyDescent="0.3">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row>
    <row r="124" spans="1:24" x14ac:dyDescent="0.3">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row>
    <row r="125" spans="1:24" x14ac:dyDescent="0.3">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row>
    <row r="126" spans="1:24" x14ac:dyDescent="0.3">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x14ac:dyDescent="0.3">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row>
    <row r="128" spans="1:24" x14ac:dyDescent="0.3">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row>
    <row r="129" spans="1:24" x14ac:dyDescent="0.3">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row>
    <row r="130" spans="1:24" x14ac:dyDescent="0.3">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row>
    <row r="131" spans="1:24" x14ac:dyDescent="0.3">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row>
    <row r="132" spans="1:24" x14ac:dyDescent="0.3">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row>
    <row r="133" spans="1:24" x14ac:dyDescent="0.3">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row>
    <row r="134" spans="1:24" x14ac:dyDescent="0.3">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row>
    <row r="135" spans="1:24" x14ac:dyDescent="0.3">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row>
    <row r="136" spans="1:24" x14ac:dyDescent="0.3">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row>
    <row r="137" spans="1:24" x14ac:dyDescent="0.3">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row>
    <row r="138" spans="1:24" x14ac:dyDescent="0.3">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row>
    <row r="139" spans="1:24" x14ac:dyDescent="0.3">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row>
    <row r="140" spans="1:24" x14ac:dyDescent="0.3">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row>
    <row r="141" spans="1:24" x14ac:dyDescent="0.3">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row>
    <row r="142" spans="1:24" x14ac:dyDescent="0.3">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row>
    <row r="143" spans="1:24" x14ac:dyDescent="0.3">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row>
    <row r="144" spans="1:24" x14ac:dyDescent="0.3">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row>
    <row r="145" spans="1:24" x14ac:dyDescent="0.3">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row>
    <row r="146" spans="1:24" x14ac:dyDescent="0.3">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row>
    <row r="147" spans="1:24" x14ac:dyDescent="0.3">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row>
    <row r="148" spans="1:24" x14ac:dyDescent="0.3">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row>
    <row r="149" spans="1:24" x14ac:dyDescent="0.3">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row>
    <row r="150" spans="1:24" x14ac:dyDescent="0.3">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row>
    <row r="151" spans="1:24" x14ac:dyDescent="0.3">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row>
    <row r="152" spans="1:24" x14ac:dyDescent="0.3">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row>
    <row r="153" spans="1:24" x14ac:dyDescent="0.3">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row>
    <row r="154" spans="1:24" x14ac:dyDescent="0.3">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row>
    <row r="155" spans="1:24" x14ac:dyDescent="0.3">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row>
    <row r="156" spans="1:24" x14ac:dyDescent="0.3">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row>
    <row r="157" spans="1:24" x14ac:dyDescent="0.3">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row>
    <row r="158" spans="1:24" x14ac:dyDescent="0.3">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row>
    <row r="159" spans="1:24" x14ac:dyDescent="0.3">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row>
    <row r="160" spans="1:24" x14ac:dyDescent="0.3">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row>
    <row r="161" spans="1:24" x14ac:dyDescent="0.3">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row>
    <row r="162" spans="1:24" x14ac:dyDescent="0.3">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row>
    <row r="163" spans="1:24" x14ac:dyDescent="0.3">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x14ac:dyDescent="0.3">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row>
    <row r="165" spans="1:24" x14ac:dyDescent="0.3">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row>
    <row r="166" spans="1:24" x14ac:dyDescent="0.3">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row>
    <row r="167" spans="1:24" x14ac:dyDescent="0.3">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row>
    <row r="168" spans="1:24" x14ac:dyDescent="0.3">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row>
    <row r="169" spans="1:24" x14ac:dyDescent="0.3">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row>
    <row r="170" spans="1:24" x14ac:dyDescent="0.3">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row>
    <row r="171" spans="1:24" x14ac:dyDescent="0.3">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row>
    <row r="172" spans="1:24" x14ac:dyDescent="0.3">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row>
    <row r="173" spans="1:24" x14ac:dyDescent="0.3">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x14ac:dyDescent="0.3">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row>
    <row r="175" spans="1:24" x14ac:dyDescent="0.3">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row>
    <row r="176" spans="1:24" x14ac:dyDescent="0.3">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row>
    <row r="177" spans="1:24" x14ac:dyDescent="0.3">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row>
    <row r="178" spans="1:24" x14ac:dyDescent="0.3">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row>
    <row r="179" spans="1:24" x14ac:dyDescent="0.3">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row>
    <row r="180" spans="1:24" x14ac:dyDescent="0.3">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row>
    <row r="181" spans="1:24" x14ac:dyDescent="0.3">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row>
    <row r="182" spans="1:24" x14ac:dyDescent="0.3">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row>
    <row r="183" spans="1:24" x14ac:dyDescent="0.3">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row>
    <row r="184" spans="1:24" x14ac:dyDescent="0.3">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row>
    <row r="185" spans="1:24" x14ac:dyDescent="0.3">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row>
    <row r="186" spans="1:24" x14ac:dyDescent="0.3">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row>
    <row r="187" spans="1:24" x14ac:dyDescent="0.3">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row>
    <row r="188" spans="1:24" x14ac:dyDescent="0.3">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row>
    <row r="189" spans="1:24" x14ac:dyDescent="0.3">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row>
    <row r="190" spans="1:24" x14ac:dyDescent="0.3">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row>
    <row r="191" spans="1:24" x14ac:dyDescent="0.3">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row>
    <row r="192" spans="1:24" x14ac:dyDescent="0.3">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row>
    <row r="193" spans="1:24" x14ac:dyDescent="0.3">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row>
    <row r="194" spans="1:24" x14ac:dyDescent="0.3">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row>
    <row r="195" spans="1:24" x14ac:dyDescent="0.3">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row>
    <row r="196" spans="1:24" x14ac:dyDescent="0.3">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row>
    <row r="197" spans="1:24" x14ac:dyDescent="0.3">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row>
    <row r="198" spans="1:24" x14ac:dyDescent="0.3">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row>
    <row r="199" spans="1:24" x14ac:dyDescent="0.3">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row>
    <row r="200" spans="1:24" x14ac:dyDescent="0.3">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row>
    <row r="201" spans="1:24" x14ac:dyDescent="0.3">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row>
    <row r="202" spans="1:24" x14ac:dyDescent="0.3">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row>
    <row r="203" spans="1:24" x14ac:dyDescent="0.3">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row>
    <row r="204" spans="1:24" x14ac:dyDescent="0.3">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row>
    <row r="205" spans="1:24" x14ac:dyDescent="0.3">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row>
    <row r="206" spans="1:24" x14ac:dyDescent="0.3">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row>
    <row r="207" spans="1:24" x14ac:dyDescent="0.3">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row>
    <row r="208" spans="1:24" x14ac:dyDescent="0.3">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row>
    <row r="209" spans="1:24" x14ac:dyDescent="0.3">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row>
    <row r="210" spans="1:24"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row>
    <row r="211" spans="1:24"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row>
    <row r="212" spans="1:24"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row>
    <row r="213" spans="1:24" x14ac:dyDescent="0.3">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row>
    <row r="214" spans="1:24" x14ac:dyDescent="0.3">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row>
    <row r="215" spans="1:24" x14ac:dyDescent="0.3">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row>
    <row r="216" spans="1:24" x14ac:dyDescent="0.3">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row>
    <row r="217" spans="1:24" x14ac:dyDescent="0.3">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row>
    <row r="218" spans="1:24" x14ac:dyDescent="0.3">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row>
    <row r="219" spans="1:24" x14ac:dyDescent="0.3">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row>
    <row r="220" spans="1:24" x14ac:dyDescent="0.3">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row>
    <row r="221" spans="1:24" x14ac:dyDescent="0.3">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row>
    <row r="222" spans="1:24" x14ac:dyDescent="0.3">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row>
    <row r="223" spans="1:24" x14ac:dyDescent="0.3">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row>
    <row r="224" spans="1:24" x14ac:dyDescent="0.3">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row>
    <row r="225" spans="1:24" x14ac:dyDescent="0.3">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row>
    <row r="226" spans="1:24" x14ac:dyDescent="0.3">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row>
    <row r="227" spans="1:24" x14ac:dyDescent="0.3">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row>
    <row r="228" spans="1:24" x14ac:dyDescent="0.3">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row>
    <row r="229" spans="1:24" x14ac:dyDescent="0.3">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row>
    <row r="230" spans="1:24" x14ac:dyDescent="0.3">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row>
    <row r="231" spans="1:24" x14ac:dyDescent="0.3">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row>
    <row r="232" spans="1:24" x14ac:dyDescent="0.3">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row>
    <row r="233" spans="1:24" x14ac:dyDescent="0.3">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row>
    <row r="234" spans="1:24" x14ac:dyDescent="0.3">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row>
    <row r="235" spans="1:24" x14ac:dyDescent="0.3">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row>
    <row r="236" spans="1:24" x14ac:dyDescent="0.3">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row>
    <row r="237" spans="1:24" x14ac:dyDescent="0.3">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row>
    <row r="238" spans="1:24" x14ac:dyDescent="0.3">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row>
    <row r="239" spans="1:24" x14ac:dyDescent="0.3">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row>
    <row r="240" spans="1:24" x14ac:dyDescent="0.3">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row>
    <row r="241" spans="1:24" x14ac:dyDescent="0.3">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row>
    <row r="242" spans="1:24" x14ac:dyDescent="0.3">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row>
    <row r="243" spans="1:24" x14ac:dyDescent="0.3">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row>
    <row r="244" spans="1:24" x14ac:dyDescent="0.3">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row>
    <row r="245" spans="1:24" x14ac:dyDescent="0.3">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row>
    <row r="246" spans="1:24" x14ac:dyDescent="0.3">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row>
    <row r="247" spans="1:24" x14ac:dyDescent="0.3">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row>
    <row r="248" spans="1:24" x14ac:dyDescent="0.3">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row>
    <row r="249" spans="1:24" x14ac:dyDescent="0.3">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row>
    <row r="250" spans="1:24" x14ac:dyDescent="0.3">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row>
    <row r="251" spans="1:24" x14ac:dyDescent="0.3">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row>
    <row r="252" spans="1:24" x14ac:dyDescent="0.3">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row>
    <row r="253" spans="1:24" x14ac:dyDescent="0.3">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row>
    <row r="254" spans="1:24" x14ac:dyDescent="0.3">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row>
    <row r="255" spans="1:24" x14ac:dyDescent="0.3">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row>
    <row r="256" spans="1:24" x14ac:dyDescent="0.3">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row>
    <row r="257" spans="1:24" x14ac:dyDescent="0.3">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row>
    <row r="258" spans="1:24" x14ac:dyDescent="0.3">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row>
    <row r="259" spans="1:24" x14ac:dyDescent="0.3">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row>
    <row r="260" spans="1:24" x14ac:dyDescent="0.3">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row>
    <row r="261" spans="1:24" x14ac:dyDescent="0.3">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row>
    <row r="262" spans="1:24" x14ac:dyDescent="0.3">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row>
    <row r="263" spans="1:24" x14ac:dyDescent="0.3">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row>
    <row r="264" spans="1:24" x14ac:dyDescent="0.3">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row>
    <row r="265" spans="1:24" x14ac:dyDescent="0.3">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row>
    <row r="266" spans="1:24" x14ac:dyDescent="0.3">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row>
    <row r="267" spans="1:24" x14ac:dyDescent="0.3">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row>
    <row r="268" spans="1:24" x14ac:dyDescent="0.3">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row>
    <row r="269" spans="1:24" x14ac:dyDescent="0.3">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row>
    <row r="270" spans="1:24" x14ac:dyDescent="0.3">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row>
    <row r="271" spans="1:24" x14ac:dyDescent="0.3">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row>
    <row r="272" spans="1:24" x14ac:dyDescent="0.3">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row>
    <row r="273" spans="1:24" x14ac:dyDescent="0.3">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row>
    <row r="274" spans="1:24" x14ac:dyDescent="0.3">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row>
    <row r="275" spans="1:24" x14ac:dyDescent="0.3">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row>
    <row r="276" spans="1:24" x14ac:dyDescent="0.3">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row>
    <row r="277" spans="1:24" x14ac:dyDescent="0.3">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row>
    <row r="278" spans="1:24" x14ac:dyDescent="0.3">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row>
    <row r="279" spans="1:24" x14ac:dyDescent="0.3">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row>
    <row r="280" spans="1:24" x14ac:dyDescent="0.3">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row>
    <row r="281" spans="1:24" x14ac:dyDescent="0.3">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row>
    <row r="282" spans="1:24" x14ac:dyDescent="0.3">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row>
    <row r="283" spans="1:24" x14ac:dyDescent="0.3">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row>
    <row r="284" spans="1:24" x14ac:dyDescent="0.3">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row>
    <row r="285" spans="1:24" x14ac:dyDescent="0.3">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row>
    <row r="286" spans="1:24" x14ac:dyDescent="0.3">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row>
    <row r="287" spans="1:24" x14ac:dyDescent="0.3">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row>
    <row r="288" spans="1:24" x14ac:dyDescent="0.3">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row>
    <row r="289" spans="1:24" x14ac:dyDescent="0.3">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row>
    <row r="290" spans="1:24" x14ac:dyDescent="0.3">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row>
    <row r="291" spans="1:24" x14ac:dyDescent="0.3">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row>
    <row r="292" spans="1:24" x14ac:dyDescent="0.3">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row>
    <row r="293" spans="1:24" x14ac:dyDescent="0.3">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row>
    <row r="294" spans="1:24" x14ac:dyDescent="0.3">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row>
    <row r="295" spans="1:24" x14ac:dyDescent="0.3">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row>
    <row r="296" spans="1:24" x14ac:dyDescent="0.3">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row>
    <row r="297" spans="1:24" x14ac:dyDescent="0.3">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row>
    <row r="298" spans="1:24" x14ac:dyDescent="0.3">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row>
    <row r="299" spans="1:24" x14ac:dyDescent="0.3">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row>
    <row r="300" spans="1:24" x14ac:dyDescent="0.3">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row>
    <row r="301" spans="1:24" x14ac:dyDescent="0.3">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row>
    <row r="302" spans="1:24" x14ac:dyDescent="0.3">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row>
    <row r="303" spans="1:24" x14ac:dyDescent="0.3">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row>
    <row r="304" spans="1:24" x14ac:dyDescent="0.3">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row>
    <row r="305" spans="1:24" x14ac:dyDescent="0.3">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row>
    <row r="306" spans="1:24" x14ac:dyDescent="0.3">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row>
    <row r="307" spans="1:24" x14ac:dyDescent="0.3">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row>
    <row r="308" spans="1:24" x14ac:dyDescent="0.3">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row>
    <row r="309" spans="1:24" x14ac:dyDescent="0.3">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row>
    <row r="310" spans="1:24" x14ac:dyDescent="0.3">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row>
    <row r="311" spans="1:24" x14ac:dyDescent="0.3">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row>
    <row r="312" spans="1:24" x14ac:dyDescent="0.3">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row>
    <row r="313" spans="1:24" x14ac:dyDescent="0.3">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row>
    <row r="314" spans="1:24" x14ac:dyDescent="0.3">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row>
    <row r="315" spans="1:24" x14ac:dyDescent="0.3">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row>
    <row r="316" spans="1:24" x14ac:dyDescent="0.3">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row>
    <row r="317" spans="1:24" x14ac:dyDescent="0.3">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row>
    <row r="318" spans="1:24" x14ac:dyDescent="0.3">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row>
    <row r="319" spans="1:24" x14ac:dyDescent="0.3">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row>
    <row r="320" spans="1:24" x14ac:dyDescent="0.3">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row>
    <row r="321" spans="1:24" x14ac:dyDescent="0.3">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row>
    <row r="322" spans="1:24" x14ac:dyDescent="0.3">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row>
    <row r="323" spans="1:24" x14ac:dyDescent="0.3">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row>
    <row r="324" spans="1:24" x14ac:dyDescent="0.3">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row>
    <row r="325" spans="1:24" x14ac:dyDescent="0.3">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row>
    <row r="326" spans="1:24" x14ac:dyDescent="0.3">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row>
    <row r="327" spans="1:24" x14ac:dyDescent="0.3">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row>
    <row r="328" spans="1:24" x14ac:dyDescent="0.3">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row>
    <row r="329" spans="1:24" x14ac:dyDescent="0.3">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row>
    <row r="330" spans="1:24" x14ac:dyDescent="0.3">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row>
    <row r="331" spans="1:24" x14ac:dyDescent="0.3">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row>
    <row r="332" spans="1:24" x14ac:dyDescent="0.3">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row>
    <row r="333" spans="1:24" x14ac:dyDescent="0.3">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row>
    <row r="334" spans="1:24" x14ac:dyDescent="0.3">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row>
    <row r="335" spans="1:24" x14ac:dyDescent="0.3">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row>
    <row r="336" spans="1:24" x14ac:dyDescent="0.3">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row>
    <row r="337" spans="1:24" x14ac:dyDescent="0.3">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row>
    <row r="338" spans="1:24" x14ac:dyDescent="0.3">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row>
    <row r="339" spans="1:24" x14ac:dyDescent="0.3">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row>
    <row r="340" spans="1:24" x14ac:dyDescent="0.3">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row>
    <row r="341" spans="1:24" x14ac:dyDescent="0.3">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row>
    <row r="342" spans="1:24" x14ac:dyDescent="0.3">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row>
    <row r="343" spans="1:24" x14ac:dyDescent="0.3">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row>
    <row r="344" spans="1:24" x14ac:dyDescent="0.3">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row>
    <row r="345" spans="1:24" x14ac:dyDescent="0.3">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row>
    <row r="346" spans="1:24" x14ac:dyDescent="0.3">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row>
    <row r="347" spans="1:24" x14ac:dyDescent="0.3">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row>
    <row r="348" spans="1:24" x14ac:dyDescent="0.3">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row>
    <row r="349" spans="1:24" x14ac:dyDescent="0.3">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row>
    <row r="350" spans="1:24" x14ac:dyDescent="0.3">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row>
    <row r="351" spans="1:24" x14ac:dyDescent="0.3">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row>
    <row r="352" spans="1:24" x14ac:dyDescent="0.3">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row>
    <row r="353" spans="1:24" x14ac:dyDescent="0.3">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row>
    <row r="354" spans="1:24" x14ac:dyDescent="0.3">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row>
    <row r="355" spans="1:24" x14ac:dyDescent="0.3">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row>
    <row r="356" spans="1:24" x14ac:dyDescent="0.3">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row>
    <row r="357" spans="1:24" x14ac:dyDescent="0.3">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row>
    <row r="358" spans="1:24" x14ac:dyDescent="0.3">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row>
    <row r="359" spans="1:24" x14ac:dyDescent="0.3">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row>
    <row r="360" spans="1:24" x14ac:dyDescent="0.3">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167"/>
  <sheetViews>
    <sheetView topLeftCell="A7" zoomScale="80" zoomScaleNormal="80" workbookViewId="0">
      <selection activeCell="C25" sqref="C25"/>
    </sheetView>
  </sheetViews>
  <sheetFormatPr defaultColWidth="9.109375" defaultRowHeight="15.6" x14ac:dyDescent="0.25"/>
  <cols>
    <col min="1" max="1" width="61.6640625" style="162" customWidth="1"/>
    <col min="2" max="2" width="18.5546875" style="157" customWidth="1"/>
    <col min="3" max="13" width="16.88671875" style="157" customWidth="1"/>
    <col min="14" max="18" width="16.88671875" style="158" customWidth="1"/>
    <col min="19" max="223" width="9.109375" style="158"/>
    <col min="224" max="224" width="61.6640625" style="158" customWidth="1"/>
    <col min="225" max="225" width="18.5546875" style="158" customWidth="1"/>
    <col min="226" max="265" width="16.88671875" style="158" customWidth="1"/>
    <col min="266" max="267" width="18.5546875" style="158" customWidth="1"/>
    <col min="268" max="268" width="21.6640625" style="158" customWidth="1"/>
    <col min="269" max="479" width="9.109375" style="158"/>
    <col min="480" max="480" width="61.6640625" style="158" customWidth="1"/>
    <col min="481" max="481" width="18.5546875" style="158" customWidth="1"/>
    <col min="482" max="521" width="16.88671875" style="158" customWidth="1"/>
    <col min="522" max="523" width="18.5546875" style="158" customWidth="1"/>
    <col min="524" max="524" width="21.6640625" style="158" customWidth="1"/>
    <col min="525" max="735" width="9.109375" style="158"/>
    <col min="736" max="736" width="61.6640625" style="158" customWidth="1"/>
    <col min="737" max="737" width="18.5546875" style="158" customWidth="1"/>
    <col min="738" max="777" width="16.88671875" style="158" customWidth="1"/>
    <col min="778" max="779" width="18.5546875" style="158" customWidth="1"/>
    <col min="780" max="780" width="21.6640625" style="158" customWidth="1"/>
    <col min="781" max="991" width="9.109375" style="158"/>
    <col min="992" max="992" width="61.6640625" style="158" customWidth="1"/>
    <col min="993" max="993" width="18.5546875" style="158" customWidth="1"/>
    <col min="994" max="1033" width="16.88671875" style="158" customWidth="1"/>
    <col min="1034" max="1035" width="18.5546875" style="158" customWidth="1"/>
    <col min="1036" max="1036" width="21.6640625" style="158" customWidth="1"/>
    <col min="1037" max="1247" width="9.109375" style="158"/>
    <col min="1248" max="1248" width="61.6640625" style="158" customWidth="1"/>
    <col min="1249" max="1249" width="18.5546875" style="158" customWidth="1"/>
    <col min="1250" max="1289" width="16.88671875" style="158" customWidth="1"/>
    <col min="1290" max="1291" width="18.5546875" style="158" customWidth="1"/>
    <col min="1292" max="1292" width="21.6640625" style="158" customWidth="1"/>
    <col min="1293" max="1503" width="9.109375" style="158"/>
    <col min="1504" max="1504" width="61.6640625" style="158" customWidth="1"/>
    <col min="1505" max="1505" width="18.5546875" style="158" customWidth="1"/>
    <col min="1506" max="1545" width="16.88671875" style="158" customWidth="1"/>
    <col min="1546" max="1547" width="18.5546875" style="158" customWidth="1"/>
    <col min="1548" max="1548" width="21.6640625" style="158" customWidth="1"/>
    <col min="1549" max="1759" width="9.109375" style="158"/>
    <col min="1760" max="1760" width="61.6640625" style="158" customWidth="1"/>
    <col min="1761" max="1761" width="18.5546875" style="158" customWidth="1"/>
    <col min="1762" max="1801" width="16.88671875" style="158" customWidth="1"/>
    <col min="1802" max="1803" width="18.5546875" style="158" customWidth="1"/>
    <col min="1804" max="1804" width="21.6640625" style="158" customWidth="1"/>
    <col min="1805" max="2015" width="9.109375" style="158"/>
    <col min="2016" max="2016" width="61.6640625" style="158" customWidth="1"/>
    <col min="2017" max="2017" width="18.5546875" style="158" customWidth="1"/>
    <col min="2018" max="2057" width="16.88671875" style="158" customWidth="1"/>
    <col min="2058" max="2059" width="18.5546875" style="158" customWidth="1"/>
    <col min="2060" max="2060" width="21.6640625" style="158" customWidth="1"/>
    <col min="2061" max="2271" width="9.109375" style="158"/>
    <col min="2272" max="2272" width="61.6640625" style="158" customWidth="1"/>
    <col min="2273" max="2273" width="18.5546875" style="158" customWidth="1"/>
    <col min="2274" max="2313" width="16.88671875" style="158" customWidth="1"/>
    <col min="2314" max="2315" width="18.5546875" style="158" customWidth="1"/>
    <col min="2316" max="2316" width="21.6640625" style="158" customWidth="1"/>
    <col min="2317" max="2527" width="9.109375" style="158"/>
    <col min="2528" max="2528" width="61.6640625" style="158" customWidth="1"/>
    <col min="2529" max="2529" width="18.5546875" style="158" customWidth="1"/>
    <col min="2530" max="2569" width="16.88671875" style="158" customWidth="1"/>
    <col min="2570" max="2571" width="18.5546875" style="158" customWidth="1"/>
    <col min="2572" max="2572" width="21.6640625" style="158" customWidth="1"/>
    <col min="2573" max="2783" width="9.109375" style="158"/>
    <col min="2784" max="2784" width="61.6640625" style="158" customWidth="1"/>
    <col min="2785" max="2785" width="18.5546875" style="158" customWidth="1"/>
    <col min="2786" max="2825" width="16.88671875" style="158" customWidth="1"/>
    <col min="2826" max="2827" width="18.5546875" style="158" customWidth="1"/>
    <col min="2828" max="2828" width="21.6640625" style="158" customWidth="1"/>
    <col min="2829" max="3039" width="9.109375" style="158"/>
    <col min="3040" max="3040" width="61.6640625" style="158" customWidth="1"/>
    <col min="3041" max="3041" width="18.5546875" style="158" customWidth="1"/>
    <col min="3042" max="3081" width="16.88671875" style="158" customWidth="1"/>
    <col min="3082" max="3083" width="18.5546875" style="158" customWidth="1"/>
    <col min="3084" max="3084" width="21.6640625" style="158" customWidth="1"/>
    <col min="3085" max="3295" width="9.109375" style="158"/>
    <col min="3296" max="3296" width="61.6640625" style="158" customWidth="1"/>
    <col min="3297" max="3297" width="18.5546875" style="158" customWidth="1"/>
    <col min="3298" max="3337" width="16.88671875" style="158" customWidth="1"/>
    <col min="3338" max="3339" width="18.5546875" style="158" customWidth="1"/>
    <col min="3340" max="3340" width="21.6640625" style="158" customWidth="1"/>
    <col min="3341" max="3551" width="9.109375" style="158"/>
    <col min="3552" max="3552" width="61.6640625" style="158" customWidth="1"/>
    <col min="3553" max="3553" width="18.5546875" style="158" customWidth="1"/>
    <col min="3554" max="3593" width="16.88671875" style="158" customWidth="1"/>
    <col min="3594" max="3595" width="18.5546875" style="158" customWidth="1"/>
    <col min="3596" max="3596" width="21.6640625" style="158" customWidth="1"/>
    <col min="3597" max="3807" width="9.109375" style="158"/>
    <col min="3808" max="3808" width="61.6640625" style="158" customWidth="1"/>
    <col min="3809" max="3809" width="18.5546875" style="158" customWidth="1"/>
    <col min="3810" max="3849" width="16.88671875" style="158" customWidth="1"/>
    <col min="3850" max="3851" width="18.5546875" style="158" customWidth="1"/>
    <col min="3852" max="3852" width="21.6640625" style="158" customWidth="1"/>
    <col min="3853" max="4063" width="9.109375" style="158"/>
    <col min="4064" max="4064" width="61.6640625" style="158" customWidth="1"/>
    <col min="4065" max="4065" width="18.5546875" style="158" customWidth="1"/>
    <col min="4066" max="4105" width="16.88671875" style="158" customWidth="1"/>
    <col min="4106" max="4107" width="18.5546875" style="158" customWidth="1"/>
    <col min="4108" max="4108" width="21.6640625" style="158" customWidth="1"/>
    <col min="4109" max="4319" width="9.109375" style="158"/>
    <col min="4320" max="4320" width="61.6640625" style="158" customWidth="1"/>
    <col min="4321" max="4321" width="18.5546875" style="158" customWidth="1"/>
    <col min="4322" max="4361" width="16.88671875" style="158" customWidth="1"/>
    <col min="4362" max="4363" width="18.5546875" style="158" customWidth="1"/>
    <col min="4364" max="4364" width="21.6640625" style="158" customWidth="1"/>
    <col min="4365" max="4575" width="9.109375" style="158"/>
    <col min="4576" max="4576" width="61.6640625" style="158" customWidth="1"/>
    <col min="4577" max="4577" width="18.5546875" style="158" customWidth="1"/>
    <col min="4578" max="4617" width="16.88671875" style="158" customWidth="1"/>
    <col min="4618" max="4619" width="18.5546875" style="158" customWidth="1"/>
    <col min="4620" max="4620" width="21.6640625" style="158" customWidth="1"/>
    <col min="4621" max="4831" width="9.109375" style="158"/>
    <col min="4832" max="4832" width="61.6640625" style="158" customWidth="1"/>
    <col min="4833" max="4833" width="18.5546875" style="158" customWidth="1"/>
    <col min="4834" max="4873" width="16.88671875" style="158" customWidth="1"/>
    <col min="4874" max="4875" width="18.5546875" style="158" customWidth="1"/>
    <col min="4876" max="4876" width="21.6640625" style="158" customWidth="1"/>
    <col min="4877" max="5087" width="9.109375" style="158"/>
    <col min="5088" max="5088" width="61.6640625" style="158" customWidth="1"/>
    <col min="5089" max="5089" width="18.5546875" style="158" customWidth="1"/>
    <col min="5090" max="5129" width="16.88671875" style="158" customWidth="1"/>
    <col min="5130" max="5131" width="18.5546875" style="158" customWidth="1"/>
    <col min="5132" max="5132" width="21.6640625" style="158" customWidth="1"/>
    <col min="5133" max="5343" width="9.109375" style="158"/>
    <col min="5344" max="5344" width="61.6640625" style="158" customWidth="1"/>
    <col min="5345" max="5345" width="18.5546875" style="158" customWidth="1"/>
    <col min="5346" max="5385" width="16.88671875" style="158" customWidth="1"/>
    <col min="5386" max="5387" width="18.5546875" style="158" customWidth="1"/>
    <col min="5388" max="5388" width="21.6640625" style="158" customWidth="1"/>
    <col min="5389" max="5599" width="9.109375" style="158"/>
    <col min="5600" max="5600" width="61.6640625" style="158" customWidth="1"/>
    <col min="5601" max="5601" width="18.5546875" style="158" customWidth="1"/>
    <col min="5602" max="5641" width="16.88671875" style="158" customWidth="1"/>
    <col min="5642" max="5643" width="18.5546875" style="158" customWidth="1"/>
    <col min="5644" max="5644" width="21.6640625" style="158" customWidth="1"/>
    <col min="5645" max="5855" width="9.109375" style="158"/>
    <col min="5856" max="5856" width="61.6640625" style="158" customWidth="1"/>
    <col min="5857" max="5857" width="18.5546875" style="158" customWidth="1"/>
    <col min="5858" max="5897" width="16.88671875" style="158" customWidth="1"/>
    <col min="5898" max="5899" width="18.5546875" style="158" customWidth="1"/>
    <col min="5900" max="5900" width="21.6640625" style="158" customWidth="1"/>
    <col min="5901" max="6111" width="9.109375" style="158"/>
    <col min="6112" max="6112" width="61.6640625" style="158" customWidth="1"/>
    <col min="6113" max="6113" width="18.5546875" style="158" customWidth="1"/>
    <col min="6114" max="6153" width="16.88671875" style="158" customWidth="1"/>
    <col min="6154" max="6155" width="18.5546875" style="158" customWidth="1"/>
    <col min="6156" max="6156" width="21.6640625" style="158" customWidth="1"/>
    <col min="6157" max="6367" width="9.109375" style="158"/>
    <col min="6368" max="6368" width="61.6640625" style="158" customWidth="1"/>
    <col min="6369" max="6369" width="18.5546875" style="158" customWidth="1"/>
    <col min="6370" max="6409" width="16.88671875" style="158" customWidth="1"/>
    <col min="6410" max="6411" width="18.5546875" style="158" customWidth="1"/>
    <col min="6412" max="6412" width="21.6640625" style="158" customWidth="1"/>
    <col min="6413" max="6623" width="9.109375" style="158"/>
    <col min="6624" max="6624" width="61.6640625" style="158" customWidth="1"/>
    <col min="6625" max="6625" width="18.5546875" style="158" customWidth="1"/>
    <col min="6626" max="6665" width="16.88671875" style="158" customWidth="1"/>
    <col min="6666" max="6667" width="18.5546875" style="158" customWidth="1"/>
    <col min="6668" max="6668" width="21.6640625" style="158" customWidth="1"/>
    <col min="6669" max="6879" width="9.109375" style="158"/>
    <col min="6880" max="6880" width="61.6640625" style="158" customWidth="1"/>
    <col min="6881" max="6881" width="18.5546875" style="158" customWidth="1"/>
    <col min="6882" max="6921" width="16.88671875" style="158" customWidth="1"/>
    <col min="6922" max="6923" width="18.5546875" style="158" customWidth="1"/>
    <col min="6924" max="6924" width="21.6640625" style="158" customWidth="1"/>
    <col min="6925" max="7135" width="9.109375" style="158"/>
    <col min="7136" max="7136" width="61.6640625" style="158" customWidth="1"/>
    <col min="7137" max="7137" width="18.5546875" style="158" customWidth="1"/>
    <col min="7138" max="7177" width="16.88671875" style="158" customWidth="1"/>
    <col min="7178" max="7179" width="18.5546875" style="158" customWidth="1"/>
    <col min="7180" max="7180" width="21.6640625" style="158" customWidth="1"/>
    <col min="7181" max="7391" width="9.109375" style="158"/>
    <col min="7392" max="7392" width="61.6640625" style="158" customWidth="1"/>
    <col min="7393" max="7393" width="18.5546875" style="158" customWidth="1"/>
    <col min="7394" max="7433" width="16.88671875" style="158" customWidth="1"/>
    <col min="7434" max="7435" width="18.5546875" style="158" customWidth="1"/>
    <col min="7436" max="7436" width="21.6640625" style="158" customWidth="1"/>
    <col min="7437" max="7647" width="9.109375" style="158"/>
    <col min="7648" max="7648" width="61.6640625" style="158" customWidth="1"/>
    <col min="7649" max="7649" width="18.5546875" style="158" customWidth="1"/>
    <col min="7650" max="7689" width="16.88671875" style="158" customWidth="1"/>
    <col min="7690" max="7691" width="18.5546875" style="158" customWidth="1"/>
    <col min="7692" max="7692" width="21.6640625" style="158" customWidth="1"/>
    <col min="7693" max="7903" width="9.109375" style="158"/>
    <col min="7904" max="7904" width="61.6640625" style="158" customWidth="1"/>
    <col min="7905" max="7905" width="18.5546875" style="158" customWidth="1"/>
    <col min="7906" max="7945" width="16.88671875" style="158" customWidth="1"/>
    <col min="7946" max="7947" width="18.5546875" style="158" customWidth="1"/>
    <col min="7948" max="7948" width="21.6640625" style="158" customWidth="1"/>
    <col min="7949" max="8159" width="9.109375" style="158"/>
    <col min="8160" max="8160" width="61.6640625" style="158" customWidth="1"/>
    <col min="8161" max="8161" width="18.5546875" style="158" customWidth="1"/>
    <col min="8162" max="8201" width="16.88671875" style="158" customWidth="1"/>
    <col min="8202" max="8203" width="18.5546875" style="158" customWidth="1"/>
    <col min="8204" max="8204" width="21.6640625" style="158" customWidth="1"/>
    <col min="8205" max="8415" width="9.109375" style="158"/>
    <col min="8416" max="8416" width="61.6640625" style="158" customWidth="1"/>
    <col min="8417" max="8417" width="18.5546875" style="158" customWidth="1"/>
    <col min="8418" max="8457" width="16.88671875" style="158" customWidth="1"/>
    <col min="8458" max="8459" width="18.5546875" style="158" customWidth="1"/>
    <col min="8460" max="8460" width="21.6640625" style="158" customWidth="1"/>
    <col min="8461" max="8671" width="9.109375" style="158"/>
    <col min="8672" max="8672" width="61.6640625" style="158" customWidth="1"/>
    <col min="8673" max="8673" width="18.5546875" style="158" customWidth="1"/>
    <col min="8674" max="8713" width="16.88671875" style="158" customWidth="1"/>
    <col min="8714" max="8715" width="18.5546875" style="158" customWidth="1"/>
    <col min="8716" max="8716" width="21.6640625" style="158" customWidth="1"/>
    <col min="8717" max="8927" width="9.109375" style="158"/>
    <col min="8928" max="8928" width="61.6640625" style="158" customWidth="1"/>
    <col min="8929" max="8929" width="18.5546875" style="158" customWidth="1"/>
    <col min="8930" max="8969" width="16.88671875" style="158" customWidth="1"/>
    <col min="8970" max="8971" width="18.5546875" style="158" customWidth="1"/>
    <col min="8972" max="8972" width="21.6640625" style="158" customWidth="1"/>
    <col min="8973" max="9183" width="9.109375" style="158"/>
    <col min="9184" max="9184" width="61.6640625" style="158" customWidth="1"/>
    <col min="9185" max="9185" width="18.5546875" style="158" customWidth="1"/>
    <col min="9186" max="9225" width="16.88671875" style="158" customWidth="1"/>
    <col min="9226" max="9227" width="18.5546875" style="158" customWidth="1"/>
    <col min="9228" max="9228" width="21.6640625" style="158" customWidth="1"/>
    <col min="9229" max="9439" width="9.109375" style="158"/>
    <col min="9440" max="9440" width="61.6640625" style="158" customWidth="1"/>
    <col min="9441" max="9441" width="18.5546875" style="158" customWidth="1"/>
    <col min="9442" max="9481" width="16.88671875" style="158" customWidth="1"/>
    <col min="9482" max="9483" width="18.5546875" style="158" customWidth="1"/>
    <col min="9484" max="9484" width="21.6640625" style="158" customWidth="1"/>
    <col min="9485" max="9695" width="9.109375" style="158"/>
    <col min="9696" max="9696" width="61.6640625" style="158" customWidth="1"/>
    <col min="9697" max="9697" width="18.5546875" style="158" customWidth="1"/>
    <col min="9698" max="9737" width="16.88671875" style="158" customWidth="1"/>
    <col min="9738" max="9739" width="18.5546875" style="158" customWidth="1"/>
    <col min="9740" max="9740" width="21.6640625" style="158" customWidth="1"/>
    <col min="9741" max="9951" width="9.109375" style="158"/>
    <col min="9952" max="9952" width="61.6640625" style="158" customWidth="1"/>
    <col min="9953" max="9953" width="18.5546875" style="158" customWidth="1"/>
    <col min="9954" max="9993" width="16.88671875" style="158" customWidth="1"/>
    <col min="9994" max="9995" width="18.5546875" style="158" customWidth="1"/>
    <col min="9996" max="9996" width="21.6640625" style="158" customWidth="1"/>
    <col min="9997" max="10207" width="9.109375" style="158"/>
    <col min="10208" max="10208" width="61.6640625" style="158" customWidth="1"/>
    <col min="10209" max="10209" width="18.5546875" style="158" customWidth="1"/>
    <col min="10210" max="10249" width="16.88671875" style="158" customWidth="1"/>
    <col min="10250" max="10251" width="18.5546875" style="158" customWidth="1"/>
    <col min="10252" max="10252" width="21.6640625" style="158" customWidth="1"/>
    <col min="10253" max="10463" width="9.109375" style="158"/>
    <col min="10464" max="10464" width="61.6640625" style="158" customWidth="1"/>
    <col min="10465" max="10465" width="18.5546875" style="158" customWidth="1"/>
    <col min="10466" max="10505" width="16.88671875" style="158" customWidth="1"/>
    <col min="10506" max="10507" width="18.5546875" style="158" customWidth="1"/>
    <col min="10508" max="10508" width="21.6640625" style="158" customWidth="1"/>
    <col min="10509" max="10719" width="9.109375" style="158"/>
    <col min="10720" max="10720" width="61.6640625" style="158" customWidth="1"/>
    <col min="10721" max="10721" width="18.5546875" style="158" customWidth="1"/>
    <col min="10722" max="10761" width="16.88671875" style="158" customWidth="1"/>
    <col min="10762" max="10763" width="18.5546875" style="158" customWidth="1"/>
    <col min="10764" max="10764" width="21.6640625" style="158" customWidth="1"/>
    <col min="10765" max="10975" width="9.109375" style="158"/>
    <col min="10976" max="10976" width="61.6640625" style="158" customWidth="1"/>
    <col min="10977" max="10977" width="18.5546875" style="158" customWidth="1"/>
    <col min="10978" max="11017" width="16.88671875" style="158" customWidth="1"/>
    <col min="11018" max="11019" width="18.5546875" style="158" customWidth="1"/>
    <col min="11020" max="11020" width="21.6640625" style="158" customWidth="1"/>
    <col min="11021" max="11231" width="9.109375" style="158"/>
    <col min="11232" max="11232" width="61.6640625" style="158" customWidth="1"/>
    <col min="11233" max="11233" width="18.5546875" style="158" customWidth="1"/>
    <col min="11234" max="11273" width="16.88671875" style="158" customWidth="1"/>
    <col min="11274" max="11275" width="18.5546875" style="158" customWidth="1"/>
    <col min="11276" max="11276" width="21.6640625" style="158" customWidth="1"/>
    <col min="11277" max="11487" width="9.109375" style="158"/>
    <col min="11488" max="11488" width="61.6640625" style="158" customWidth="1"/>
    <col min="11489" max="11489" width="18.5546875" style="158" customWidth="1"/>
    <col min="11490" max="11529" width="16.88671875" style="158" customWidth="1"/>
    <col min="11530" max="11531" width="18.5546875" style="158" customWidth="1"/>
    <col min="11532" max="11532" width="21.6640625" style="158" customWidth="1"/>
    <col min="11533" max="11743" width="9.109375" style="158"/>
    <col min="11744" max="11744" width="61.6640625" style="158" customWidth="1"/>
    <col min="11745" max="11745" width="18.5546875" style="158" customWidth="1"/>
    <col min="11746" max="11785" width="16.88671875" style="158" customWidth="1"/>
    <col min="11786" max="11787" width="18.5546875" style="158" customWidth="1"/>
    <col min="11788" max="11788" width="21.6640625" style="158" customWidth="1"/>
    <col min="11789" max="11999" width="9.109375" style="158"/>
    <col min="12000" max="12000" width="61.6640625" style="158" customWidth="1"/>
    <col min="12001" max="12001" width="18.5546875" style="158" customWidth="1"/>
    <col min="12002" max="12041" width="16.88671875" style="158" customWidth="1"/>
    <col min="12042" max="12043" width="18.5546875" style="158" customWidth="1"/>
    <col min="12044" max="12044" width="21.6640625" style="158" customWidth="1"/>
    <col min="12045" max="12255" width="9.109375" style="158"/>
    <col min="12256" max="12256" width="61.6640625" style="158" customWidth="1"/>
    <col min="12257" max="12257" width="18.5546875" style="158" customWidth="1"/>
    <col min="12258" max="12297" width="16.88671875" style="158" customWidth="1"/>
    <col min="12298" max="12299" width="18.5546875" style="158" customWidth="1"/>
    <col min="12300" max="12300" width="21.6640625" style="158" customWidth="1"/>
    <col min="12301" max="12511" width="9.109375" style="158"/>
    <col min="12512" max="12512" width="61.6640625" style="158" customWidth="1"/>
    <col min="12513" max="12513" width="18.5546875" style="158" customWidth="1"/>
    <col min="12514" max="12553" width="16.88671875" style="158" customWidth="1"/>
    <col min="12554" max="12555" width="18.5546875" style="158" customWidth="1"/>
    <col min="12556" max="12556" width="21.6640625" style="158" customWidth="1"/>
    <col min="12557" max="12767" width="9.109375" style="158"/>
    <col min="12768" max="12768" width="61.6640625" style="158" customWidth="1"/>
    <col min="12769" max="12769" width="18.5546875" style="158" customWidth="1"/>
    <col min="12770" max="12809" width="16.88671875" style="158" customWidth="1"/>
    <col min="12810" max="12811" width="18.5546875" style="158" customWidth="1"/>
    <col min="12812" max="12812" width="21.6640625" style="158" customWidth="1"/>
    <col min="12813" max="13023" width="9.109375" style="158"/>
    <col min="13024" max="13024" width="61.6640625" style="158" customWidth="1"/>
    <col min="13025" max="13025" width="18.5546875" style="158" customWidth="1"/>
    <col min="13026" max="13065" width="16.88671875" style="158" customWidth="1"/>
    <col min="13066" max="13067" width="18.5546875" style="158" customWidth="1"/>
    <col min="13068" max="13068" width="21.6640625" style="158" customWidth="1"/>
    <col min="13069" max="13279" width="9.109375" style="158"/>
    <col min="13280" max="13280" width="61.6640625" style="158" customWidth="1"/>
    <col min="13281" max="13281" width="18.5546875" style="158" customWidth="1"/>
    <col min="13282" max="13321" width="16.88671875" style="158" customWidth="1"/>
    <col min="13322" max="13323" width="18.5546875" style="158" customWidth="1"/>
    <col min="13324" max="13324" width="21.6640625" style="158" customWidth="1"/>
    <col min="13325" max="13535" width="9.109375" style="158"/>
    <col min="13536" max="13536" width="61.6640625" style="158" customWidth="1"/>
    <col min="13537" max="13537" width="18.5546875" style="158" customWidth="1"/>
    <col min="13538" max="13577" width="16.88671875" style="158" customWidth="1"/>
    <col min="13578" max="13579" width="18.5546875" style="158" customWidth="1"/>
    <col min="13580" max="13580" width="21.6640625" style="158" customWidth="1"/>
    <col min="13581" max="13791" width="9.109375" style="158"/>
    <col min="13792" max="13792" width="61.6640625" style="158" customWidth="1"/>
    <col min="13793" max="13793" width="18.5546875" style="158" customWidth="1"/>
    <col min="13794" max="13833" width="16.88671875" style="158" customWidth="1"/>
    <col min="13834" max="13835" width="18.5546875" style="158" customWidth="1"/>
    <col min="13836" max="13836" width="21.6640625" style="158" customWidth="1"/>
    <col min="13837" max="14047" width="9.109375" style="158"/>
    <col min="14048" max="14048" width="61.6640625" style="158" customWidth="1"/>
    <col min="14049" max="14049" width="18.5546875" style="158" customWidth="1"/>
    <col min="14050" max="14089" width="16.88671875" style="158" customWidth="1"/>
    <col min="14090" max="14091" width="18.5546875" style="158" customWidth="1"/>
    <col min="14092" max="14092" width="21.6640625" style="158" customWidth="1"/>
    <col min="14093" max="14303" width="9.109375" style="158"/>
    <col min="14304" max="14304" width="61.6640625" style="158" customWidth="1"/>
    <col min="14305" max="14305" width="18.5546875" style="158" customWidth="1"/>
    <col min="14306" max="14345" width="16.88671875" style="158" customWidth="1"/>
    <col min="14346" max="14347" width="18.5546875" style="158" customWidth="1"/>
    <col min="14348" max="14348" width="21.6640625" style="158" customWidth="1"/>
    <col min="14349" max="14559" width="9.109375" style="158"/>
    <col min="14560" max="14560" width="61.6640625" style="158" customWidth="1"/>
    <col min="14561" max="14561" width="18.5546875" style="158" customWidth="1"/>
    <col min="14562" max="14601" width="16.88671875" style="158" customWidth="1"/>
    <col min="14602" max="14603" width="18.5546875" style="158" customWidth="1"/>
    <col min="14604" max="14604" width="21.6640625" style="158" customWidth="1"/>
    <col min="14605" max="14815" width="9.109375" style="158"/>
    <col min="14816" max="14816" width="61.6640625" style="158" customWidth="1"/>
    <col min="14817" max="14817" width="18.5546875" style="158" customWidth="1"/>
    <col min="14818" max="14857" width="16.88671875" style="158" customWidth="1"/>
    <col min="14858" max="14859" width="18.5546875" style="158" customWidth="1"/>
    <col min="14860" max="14860" width="21.6640625" style="158" customWidth="1"/>
    <col min="14861" max="15071" width="9.109375" style="158"/>
    <col min="15072" max="15072" width="61.6640625" style="158" customWidth="1"/>
    <col min="15073" max="15073" width="18.5546875" style="158" customWidth="1"/>
    <col min="15074" max="15113" width="16.88671875" style="158" customWidth="1"/>
    <col min="15114" max="15115" width="18.5546875" style="158" customWidth="1"/>
    <col min="15116" max="15116" width="21.6640625" style="158" customWidth="1"/>
    <col min="15117" max="15327" width="9.109375" style="158"/>
    <col min="15328" max="15328" width="61.6640625" style="158" customWidth="1"/>
    <col min="15329" max="15329" width="18.5546875" style="158" customWidth="1"/>
    <col min="15330" max="15369" width="16.88671875" style="158" customWidth="1"/>
    <col min="15370" max="15371" width="18.5546875" style="158" customWidth="1"/>
    <col min="15372" max="15372" width="21.6640625" style="158" customWidth="1"/>
    <col min="15373" max="15583" width="9.109375" style="158"/>
    <col min="15584" max="15584" width="61.6640625" style="158" customWidth="1"/>
    <col min="15585" max="15585" width="18.5546875" style="158" customWidth="1"/>
    <col min="15586" max="15625" width="16.88671875" style="158" customWidth="1"/>
    <col min="15626" max="15627" width="18.5546875" style="158" customWidth="1"/>
    <col min="15628" max="15628" width="21.6640625" style="158" customWidth="1"/>
    <col min="15629" max="15839" width="9.109375" style="158"/>
    <col min="15840" max="15840" width="61.6640625" style="158" customWidth="1"/>
    <col min="15841" max="15841" width="18.5546875" style="158" customWidth="1"/>
    <col min="15842" max="15881" width="16.88671875" style="158" customWidth="1"/>
    <col min="15882" max="15883" width="18.5546875" style="158" customWidth="1"/>
    <col min="15884" max="15884" width="21.6640625" style="158" customWidth="1"/>
    <col min="15885" max="16095" width="9.109375" style="158"/>
    <col min="16096" max="16096" width="61.6640625" style="158" customWidth="1"/>
    <col min="16097" max="16097" width="18.5546875" style="158" customWidth="1"/>
    <col min="16098" max="16137" width="16.88671875" style="158" customWidth="1"/>
    <col min="16138" max="16139" width="18.5546875" style="158" customWidth="1"/>
    <col min="16140" max="16140" width="21.6640625" style="158" customWidth="1"/>
    <col min="16141" max="16384" width="9.109375" style="158"/>
  </cols>
  <sheetData>
    <row r="1" spans="1:13" ht="18" x14ac:dyDescent="0.25">
      <c r="A1" s="17"/>
      <c r="B1" s="11"/>
      <c r="C1" s="11"/>
      <c r="D1" s="11"/>
      <c r="G1" s="11"/>
      <c r="H1" s="36" t="s">
        <v>66</v>
      </c>
      <c r="I1" s="15"/>
      <c r="J1" s="15"/>
      <c r="K1" s="36"/>
      <c r="L1" s="11"/>
      <c r="M1" s="11"/>
    </row>
    <row r="2" spans="1:13" ht="18" x14ac:dyDescent="0.35">
      <c r="A2" s="17"/>
      <c r="B2" s="11"/>
      <c r="C2" s="11"/>
      <c r="D2" s="11"/>
      <c r="E2" s="158"/>
      <c r="F2" s="158"/>
      <c r="G2" s="11"/>
      <c r="H2" s="14" t="s">
        <v>8</v>
      </c>
      <c r="I2" s="15"/>
      <c r="J2" s="15"/>
      <c r="K2" s="14"/>
      <c r="L2" s="11"/>
      <c r="M2" s="11"/>
    </row>
    <row r="3" spans="1:13" ht="18" x14ac:dyDescent="0.35">
      <c r="A3" s="16"/>
      <c r="B3" s="11"/>
      <c r="C3" s="11"/>
      <c r="D3" s="11"/>
      <c r="E3" s="158"/>
      <c r="F3" s="158"/>
      <c r="G3" s="11"/>
      <c r="H3" s="14" t="s">
        <v>343</v>
      </c>
      <c r="I3" s="15"/>
      <c r="J3" s="15"/>
      <c r="K3" s="14"/>
      <c r="L3" s="11"/>
      <c r="M3" s="11"/>
    </row>
    <row r="4" spans="1:13" ht="18" x14ac:dyDescent="0.35">
      <c r="A4" s="16"/>
      <c r="B4" s="11"/>
      <c r="C4" s="11"/>
      <c r="D4" s="11"/>
      <c r="E4" s="11"/>
      <c r="F4" s="11"/>
      <c r="G4" s="11"/>
      <c r="H4" s="11"/>
      <c r="I4" s="15"/>
      <c r="J4" s="15"/>
      <c r="K4" s="14"/>
      <c r="L4" s="11"/>
      <c r="M4" s="11"/>
    </row>
    <row r="5" spans="1:13" x14ac:dyDescent="0.25">
      <c r="A5" s="403" t="str">
        <f>'1. паспорт местоположение'!A5:C5</f>
        <v>Год раскрытия информации: 2023 год</v>
      </c>
      <c r="B5" s="403"/>
      <c r="C5" s="403"/>
      <c r="D5" s="403"/>
      <c r="E5" s="403"/>
      <c r="F5" s="403"/>
      <c r="G5" s="403"/>
      <c r="H5" s="403"/>
      <c r="I5" s="160"/>
      <c r="J5" s="160"/>
      <c r="K5" s="160"/>
      <c r="L5" s="160"/>
      <c r="M5" s="160"/>
    </row>
    <row r="6" spans="1:13" ht="18" x14ac:dyDescent="0.35">
      <c r="A6" s="16"/>
      <c r="B6" s="11"/>
      <c r="C6" s="11"/>
      <c r="D6" s="11"/>
      <c r="E6" s="11"/>
      <c r="F6" s="11"/>
      <c r="G6" s="11"/>
      <c r="H6" s="11"/>
      <c r="I6" s="15"/>
      <c r="J6" s="15"/>
      <c r="K6" s="14"/>
      <c r="L6" s="11"/>
      <c r="M6" s="11"/>
    </row>
    <row r="7" spans="1:13" ht="17.399999999999999" x14ac:dyDescent="0.25">
      <c r="A7" s="345" t="s">
        <v>7</v>
      </c>
      <c r="B7" s="345"/>
      <c r="C7" s="345"/>
      <c r="D7" s="345"/>
      <c r="E7" s="345"/>
      <c r="F7" s="345"/>
      <c r="G7" s="345"/>
      <c r="H7" s="345"/>
      <c r="I7" s="141"/>
      <c r="J7" s="141"/>
      <c r="K7" s="141"/>
      <c r="L7" s="141"/>
      <c r="M7" s="141"/>
    </row>
    <row r="8" spans="1:13" ht="17.399999999999999" x14ac:dyDescent="0.25">
      <c r="A8" s="269"/>
      <c r="B8" s="269"/>
      <c r="C8" s="269"/>
      <c r="D8" s="269"/>
      <c r="E8" s="269"/>
      <c r="F8" s="269"/>
      <c r="G8" s="269"/>
      <c r="H8" s="269"/>
      <c r="I8" s="269"/>
      <c r="J8" s="269"/>
      <c r="K8" s="269"/>
      <c r="L8" s="141"/>
      <c r="M8" s="141"/>
    </row>
    <row r="9" spans="1:13" ht="17.399999999999999" x14ac:dyDescent="0.25">
      <c r="A9" s="370" t="str">
        <f>'1. паспорт местоположение'!A9:C9</f>
        <v>Акционерное общество "Россети Янтарь"</v>
      </c>
      <c r="B9" s="370"/>
      <c r="C9" s="370"/>
      <c r="D9" s="370"/>
      <c r="E9" s="370"/>
      <c r="F9" s="370"/>
      <c r="G9" s="370"/>
      <c r="H9" s="370"/>
      <c r="I9" s="156"/>
      <c r="J9" s="156"/>
      <c r="K9" s="156"/>
      <c r="L9" s="156"/>
      <c r="M9" s="156"/>
    </row>
    <row r="10" spans="1:13" x14ac:dyDescent="0.25">
      <c r="A10" s="350" t="s">
        <v>6</v>
      </c>
      <c r="B10" s="350"/>
      <c r="C10" s="350"/>
      <c r="D10" s="350"/>
      <c r="E10" s="350"/>
      <c r="F10" s="350"/>
      <c r="G10" s="350"/>
      <c r="H10" s="350"/>
      <c r="I10" s="143"/>
      <c r="J10" s="143"/>
      <c r="K10" s="143"/>
      <c r="L10" s="143"/>
      <c r="M10" s="143"/>
    </row>
    <row r="11" spans="1:13" ht="17.399999999999999" x14ac:dyDescent="0.25">
      <c r="A11" s="269"/>
      <c r="B11" s="269"/>
      <c r="C11" s="269"/>
      <c r="D11" s="269"/>
      <c r="E11" s="269"/>
      <c r="F11" s="269"/>
      <c r="G11" s="269"/>
      <c r="H11" s="269"/>
      <c r="I11" s="269"/>
      <c r="J11" s="269"/>
      <c r="K11" s="269"/>
      <c r="L11" s="141"/>
      <c r="M11" s="141"/>
    </row>
    <row r="12" spans="1:13" ht="17.399999999999999" x14ac:dyDescent="0.25">
      <c r="A12" s="370" t="str">
        <f>'1. паспорт местоположение'!A12:C12</f>
        <v>L_99-прис-23</v>
      </c>
      <c r="B12" s="370"/>
      <c r="C12" s="370"/>
      <c r="D12" s="370"/>
      <c r="E12" s="370"/>
      <c r="F12" s="370"/>
      <c r="G12" s="370"/>
      <c r="H12" s="370"/>
      <c r="I12" s="156"/>
      <c r="J12" s="156"/>
      <c r="K12" s="156"/>
      <c r="L12" s="156"/>
      <c r="M12" s="156"/>
    </row>
    <row r="13" spans="1:13" x14ac:dyDescent="0.25">
      <c r="A13" s="350" t="s">
        <v>5</v>
      </c>
      <c r="B13" s="350"/>
      <c r="C13" s="350"/>
      <c r="D13" s="350"/>
      <c r="E13" s="350"/>
      <c r="F13" s="350"/>
      <c r="G13" s="350"/>
      <c r="H13" s="350"/>
      <c r="I13" s="143"/>
      <c r="J13" s="143"/>
      <c r="K13" s="143"/>
      <c r="L13" s="143"/>
      <c r="M13" s="143"/>
    </row>
    <row r="14" spans="1:13" ht="18" x14ac:dyDescent="0.25">
      <c r="A14" s="270"/>
      <c r="B14" s="270"/>
      <c r="C14" s="270"/>
      <c r="D14" s="270"/>
      <c r="E14" s="270"/>
      <c r="F14" s="270"/>
      <c r="G14" s="270"/>
      <c r="H14" s="270"/>
      <c r="I14" s="270"/>
      <c r="J14" s="270"/>
      <c r="K14" s="270"/>
      <c r="L14" s="270"/>
      <c r="M14" s="270"/>
    </row>
    <row r="15" spans="1:13" ht="162" customHeight="1" x14ac:dyDescent="0.25">
      <c r="A15" s="404" t="str">
        <f>'1. паспорт местоположение'!A15:C15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404"/>
      <c r="C15" s="404"/>
      <c r="D15" s="404"/>
      <c r="E15" s="404"/>
      <c r="F15" s="404"/>
      <c r="G15" s="404"/>
      <c r="H15" s="404"/>
      <c r="I15" s="156"/>
      <c r="J15" s="156"/>
      <c r="K15" s="156"/>
      <c r="L15" s="156"/>
      <c r="M15" s="156"/>
    </row>
    <row r="16" spans="1:13" x14ac:dyDescent="0.25">
      <c r="A16" s="350" t="s">
        <v>4</v>
      </c>
      <c r="B16" s="350"/>
      <c r="C16" s="350"/>
      <c r="D16" s="350"/>
      <c r="E16" s="350"/>
      <c r="F16" s="350"/>
      <c r="G16" s="350"/>
      <c r="H16" s="350"/>
      <c r="I16" s="143"/>
      <c r="J16" s="143"/>
      <c r="K16" s="143"/>
      <c r="L16" s="143"/>
      <c r="M16" s="143"/>
    </row>
    <row r="17" spans="1:13" ht="18" x14ac:dyDescent="0.25">
      <c r="A17" s="271"/>
      <c r="B17" s="271"/>
      <c r="C17" s="271"/>
      <c r="D17" s="271"/>
      <c r="E17" s="271"/>
      <c r="F17" s="271"/>
      <c r="G17" s="271"/>
      <c r="H17" s="271"/>
      <c r="I17" s="271"/>
      <c r="J17" s="271"/>
      <c r="K17" s="271"/>
      <c r="L17" s="271"/>
      <c r="M17" s="271"/>
    </row>
    <row r="18" spans="1:13" ht="17.399999999999999" x14ac:dyDescent="0.25">
      <c r="A18" s="370" t="s">
        <v>492</v>
      </c>
      <c r="B18" s="370"/>
      <c r="C18" s="370"/>
      <c r="D18" s="370"/>
      <c r="E18" s="370"/>
      <c r="F18" s="370"/>
      <c r="G18" s="370"/>
      <c r="H18" s="370"/>
      <c r="I18" s="6"/>
      <c r="J18" s="6"/>
      <c r="K18" s="6"/>
      <c r="L18" s="6"/>
      <c r="M18" s="6"/>
    </row>
    <row r="19" spans="1:13" x14ac:dyDescent="0.25">
      <c r="A19" s="161"/>
    </row>
    <row r="20" spans="1:13" x14ac:dyDescent="0.25">
      <c r="A20" s="161"/>
    </row>
    <row r="21" spans="1:13" x14ac:dyDescent="0.25">
      <c r="A21" s="161"/>
    </row>
    <row r="22" spans="1:13" x14ac:dyDescent="0.25">
      <c r="A22" s="161"/>
    </row>
    <row r="23" spans="1:13" x14ac:dyDescent="0.25">
      <c r="D23" s="163"/>
    </row>
    <row r="24" spans="1:13" ht="16.2" thickBot="1" x14ac:dyDescent="0.3">
      <c r="A24" s="164" t="s">
        <v>342</v>
      </c>
      <c r="B24" s="165" t="s">
        <v>1</v>
      </c>
      <c r="D24" s="166"/>
      <c r="E24" s="167"/>
      <c r="F24" s="167"/>
      <c r="G24" s="167"/>
      <c r="H24" s="167"/>
    </row>
    <row r="25" spans="1:13" x14ac:dyDescent="0.25">
      <c r="A25" s="168" t="s">
        <v>529</v>
      </c>
      <c r="B25" s="169">
        <f>'6.2. Паспорт фин осв ввод'!C30*1000000</f>
        <v>8136569.7000000011</v>
      </c>
    </row>
    <row r="26" spans="1:13" x14ac:dyDescent="0.25">
      <c r="A26" s="170" t="s">
        <v>340</v>
      </c>
      <c r="B26" s="252">
        <v>0</v>
      </c>
    </row>
    <row r="27" spans="1:13" x14ac:dyDescent="0.25">
      <c r="A27" s="170" t="s">
        <v>338</v>
      </c>
      <c r="B27" s="252">
        <v>10</v>
      </c>
      <c r="D27" s="163" t="s">
        <v>341</v>
      </c>
    </row>
    <row r="28" spans="1:13" ht="16.2" customHeight="1" thickBot="1" x14ac:dyDescent="0.3">
      <c r="A28" s="171" t="s">
        <v>336</v>
      </c>
      <c r="B28" s="172">
        <v>1</v>
      </c>
      <c r="D28" s="392" t="s">
        <v>339</v>
      </c>
      <c r="E28" s="393"/>
      <c r="F28" s="394"/>
      <c r="G28" s="401" t="str">
        <f>IF(SUM(B89:L89)=0,"не окупается",SUM(B89:L89))</f>
        <v>не окупается</v>
      </c>
      <c r="H28" s="402"/>
    </row>
    <row r="29" spans="1:13" ht="15.6" customHeight="1" x14ac:dyDescent="0.25">
      <c r="A29" s="168" t="s">
        <v>334</v>
      </c>
      <c r="B29" s="169">
        <f>B25*0.01</f>
        <v>81365.697000000015</v>
      </c>
      <c r="D29" s="392" t="s">
        <v>337</v>
      </c>
      <c r="E29" s="393"/>
      <c r="F29" s="394"/>
      <c r="G29" s="401" t="str">
        <f>IF(SUM(B90:L90)=0,"не окупается",SUM(B90:L90))</f>
        <v>не окупается</v>
      </c>
      <c r="H29" s="402"/>
    </row>
    <row r="30" spans="1:13" ht="27.6" customHeight="1" x14ac:dyDescent="0.25">
      <c r="A30" s="170" t="s">
        <v>530</v>
      </c>
      <c r="B30" s="252">
        <v>1</v>
      </c>
      <c r="D30" s="392" t="s">
        <v>335</v>
      </c>
      <c r="E30" s="393"/>
      <c r="F30" s="394"/>
      <c r="G30" s="395">
        <f>L87</f>
        <v>-8731702.336308049</v>
      </c>
      <c r="H30" s="396"/>
    </row>
    <row r="31" spans="1:13" x14ac:dyDescent="0.25">
      <c r="A31" s="170" t="s">
        <v>333</v>
      </c>
      <c r="B31" s="252">
        <v>1</v>
      </c>
      <c r="D31" s="397"/>
      <c r="E31" s="398"/>
      <c r="F31" s="399"/>
      <c r="G31" s="397"/>
      <c r="H31" s="399"/>
    </row>
    <row r="32" spans="1:13" x14ac:dyDescent="0.25">
      <c r="A32" s="170" t="s">
        <v>311</v>
      </c>
      <c r="B32" s="252"/>
    </row>
    <row r="33" spans="1:12" x14ac:dyDescent="0.25">
      <c r="A33" s="170" t="s">
        <v>332</v>
      </c>
      <c r="B33" s="252"/>
    </row>
    <row r="34" spans="1:12" x14ac:dyDescent="0.25">
      <c r="A34" s="170" t="s">
        <v>331</v>
      </c>
      <c r="B34" s="252"/>
    </row>
    <row r="35" spans="1:12" x14ac:dyDescent="0.25">
      <c r="A35" s="253"/>
      <c r="B35" s="252"/>
    </row>
    <row r="36" spans="1:12" ht="16.2" thickBot="1" x14ac:dyDescent="0.3">
      <c r="A36" s="171" t="s">
        <v>303</v>
      </c>
      <c r="B36" s="173">
        <v>0.2</v>
      </c>
    </row>
    <row r="37" spans="1:12" x14ac:dyDescent="0.25">
      <c r="A37" s="168" t="s">
        <v>531</v>
      </c>
      <c r="B37" s="169">
        <v>0</v>
      </c>
    </row>
    <row r="38" spans="1:12" x14ac:dyDescent="0.25">
      <c r="A38" s="170" t="s">
        <v>330</v>
      </c>
      <c r="B38" s="252"/>
    </row>
    <row r="39" spans="1:12" ht="16.2" thickBot="1" x14ac:dyDescent="0.3">
      <c r="A39" s="254" t="s">
        <v>329</v>
      </c>
      <c r="B39" s="255"/>
    </row>
    <row r="40" spans="1:12" x14ac:dyDescent="0.25">
      <c r="A40" s="174" t="s">
        <v>532</v>
      </c>
      <c r="B40" s="175">
        <v>1</v>
      </c>
    </row>
    <row r="41" spans="1:12" x14ac:dyDescent="0.25">
      <c r="A41" s="176" t="s">
        <v>328</v>
      </c>
      <c r="B41" s="177"/>
    </row>
    <row r="42" spans="1:12" x14ac:dyDescent="0.25">
      <c r="A42" s="176" t="s">
        <v>327</v>
      </c>
      <c r="B42" s="178"/>
    </row>
    <row r="43" spans="1:12" x14ac:dyDescent="0.25">
      <c r="A43" s="176" t="s">
        <v>326</v>
      </c>
      <c r="B43" s="178">
        <v>0</v>
      </c>
    </row>
    <row r="44" spans="1:12" x14ac:dyDescent="0.25">
      <c r="A44" s="176" t="s">
        <v>325</v>
      </c>
      <c r="B44" s="178">
        <v>0.13</v>
      </c>
    </row>
    <row r="45" spans="1:12" x14ac:dyDescent="0.25">
      <c r="A45" s="176" t="s">
        <v>324</v>
      </c>
      <c r="B45" s="178">
        <f>1-B43</f>
        <v>1</v>
      </c>
    </row>
    <row r="46" spans="1:12" ht="16.2" thickBot="1" x14ac:dyDescent="0.3">
      <c r="A46" s="256" t="s">
        <v>323</v>
      </c>
      <c r="B46" s="257">
        <f>B45*B44+B43*B42*(1-B36)</f>
        <v>0.13</v>
      </c>
      <c r="C46" s="179"/>
    </row>
    <row r="47" spans="1:12" s="182" customFormat="1" x14ac:dyDescent="0.25">
      <c r="A47" s="180" t="s">
        <v>322</v>
      </c>
      <c r="B47" s="181">
        <f>B58</f>
        <v>1</v>
      </c>
      <c r="C47" s="181">
        <f t="shared" ref="C47:L47" si="0">C58</f>
        <v>2</v>
      </c>
      <c r="D47" s="181">
        <f t="shared" si="0"/>
        <v>3</v>
      </c>
      <c r="E47" s="181">
        <f t="shared" si="0"/>
        <v>4</v>
      </c>
      <c r="F47" s="181">
        <f t="shared" si="0"/>
        <v>5</v>
      </c>
      <c r="G47" s="181">
        <f t="shared" si="0"/>
        <v>6</v>
      </c>
      <c r="H47" s="181">
        <f t="shared" si="0"/>
        <v>7</v>
      </c>
      <c r="I47" s="181">
        <f t="shared" si="0"/>
        <v>8</v>
      </c>
      <c r="J47" s="181">
        <f t="shared" si="0"/>
        <v>9</v>
      </c>
      <c r="K47" s="181">
        <f t="shared" si="0"/>
        <v>10</v>
      </c>
      <c r="L47" s="181">
        <f t="shared" si="0"/>
        <v>11</v>
      </c>
    </row>
    <row r="48" spans="1:12" s="182" customFormat="1" x14ac:dyDescent="0.25">
      <c r="A48" s="183" t="s">
        <v>321</v>
      </c>
      <c r="B48" s="258">
        <f>C100</f>
        <v>4.9001762230179997E-2</v>
      </c>
      <c r="C48" s="258">
        <f t="shared" ref="C48:L48" si="1">D100</f>
        <v>4.7000273037249997E-2</v>
      </c>
      <c r="D48" s="258">
        <f t="shared" si="1"/>
        <v>4.7000273037249997E-2</v>
      </c>
      <c r="E48" s="258">
        <f t="shared" si="1"/>
        <v>4.7000273037249997E-2</v>
      </c>
      <c r="F48" s="258">
        <f t="shared" si="1"/>
        <v>4.7000273037249997E-2</v>
      </c>
      <c r="G48" s="258">
        <f t="shared" si="1"/>
        <v>4.7000273037249997E-2</v>
      </c>
      <c r="H48" s="258">
        <f t="shared" si="1"/>
        <v>4.7000273037249997E-2</v>
      </c>
      <c r="I48" s="258">
        <f t="shared" si="1"/>
        <v>4.7000273037249997E-2</v>
      </c>
      <c r="J48" s="258">
        <f t="shared" si="1"/>
        <v>4.7000273037249997E-2</v>
      </c>
      <c r="K48" s="258">
        <f t="shared" si="1"/>
        <v>4.7000273037249997E-2</v>
      </c>
      <c r="L48" s="258">
        <f t="shared" si="1"/>
        <v>4.7000273037249997E-2</v>
      </c>
    </row>
    <row r="49" spans="1:13" s="182" customFormat="1" x14ac:dyDescent="0.25">
      <c r="A49" s="183" t="s">
        <v>320</v>
      </c>
      <c r="B49" s="258">
        <f>C101</f>
        <v>0.10250459143275026</v>
      </c>
      <c r="C49" s="258">
        <f t="shared" ref="C49:L49" si="2">D101</f>
        <v>0.1543226082549114</v>
      </c>
      <c r="D49" s="258">
        <f t="shared" si="2"/>
        <v>0.20857608601596289</v>
      </c>
      <c r="E49" s="258">
        <f t="shared" si="2"/>
        <v>0.26537949204500411</v>
      </c>
      <c r="F49" s="258">
        <f t="shared" si="2"/>
        <v>0.324852673666856</v>
      </c>
      <c r="G49" s="258">
        <f t="shared" si="2"/>
        <v>0.38712111106332903</v>
      </c>
      <c r="H49" s="258">
        <f t="shared" si="2"/>
        <v>0.45231618201903911</v>
      </c>
      <c r="I49" s="258">
        <f t="shared" si="2"/>
        <v>0.52057543911035054</v>
      </c>
      <c r="J49" s="258">
        <f t="shared" si="2"/>
        <v>0.59204289992227332</v>
      </c>
      <c r="K49" s="258">
        <f t="shared" si="2"/>
        <v>0.66686935090563559</v>
      </c>
      <c r="L49" s="258">
        <f t="shared" si="2"/>
        <v>0.74521266551562437</v>
      </c>
    </row>
    <row r="50" spans="1:13" s="182" customFormat="1" ht="16.2" thickBot="1" x14ac:dyDescent="0.3">
      <c r="A50" s="184" t="s">
        <v>533</v>
      </c>
      <c r="B50" s="185"/>
      <c r="C50" s="185"/>
      <c r="D50" s="185"/>
      <c r="E50" s="185"/>
      <c r="F50" s="185"/>
      <c r="G50" s="185"/>
      <c r="H50" s="185"/>
      <c r="I50" s="185"/>
      <c r="J50" s="185"/>
      <c r="K50" s="185"/>
      <c r="L50" s="185"/>
    </row>
    <row r="51" spans="1:13" ht="16.2" thickBot="1" x14ac:dyDescent="0.3">
      <c r="M51" s="158"/>
    </row>
    <row r="52" spans="1:13" x14ac:dyDescent="0.25">
      <c r="A52" s="186" t="s">
        <v>319</v>
      </c>
      <c r="B52" s="187">
        <f>B58</f>
        <v>1</v>
      </c>
      <c r="C52" s="187">
        <f t="shared" ref="C52:L52" si="3">C58</f>
        <v>2</v>
      </c>
      <c r="D52" s="187">
        <f t="shared" si="3"/>
        <v>3</v>
      </c>
      <c r="E52" s="187">
        <f t="shared" si="3"/>
        <v>4</v>
      </c>
      <c r="F52" s="187">
        <f t="shared" si="3"/>
        <v>5</v>
      </c>
      <c r="G52" s="187">
        <f t="shared" si="3"/>
        <v>6</v>
      </c>
      <c r="H52" s="187">
        <f t="shared" si="3"/>
        <v>7</v>
      </c>
      <c r="I52" s="187">
        <f t="shared" si="3"/>
        <v>8</v>
      </c>
      <c r="J52" s="187">
        <f t="shared" si="3"/>
        <v>9</v>
      </c>
      <c r="K52" s="187">
        <f t="shared" si="3"/>
        <v>10</v>
      </c>
      <c r="L52" s="187">
        <f t="shared" si="3"/>
        <v>11</v>
      </c>
      <c r="M52" s="158"/>
    </row>
    <row r="53" spans="1:13" x14ac:dyDescent="0.25">
      <c r="A53" s="188" t="s">
        <v>318</v>
      </c>
      <c r="B53" s="259">
        <v>0</v>
      </c>
      <c r="C53" s="259">
        <f t="shared" ref="C53:L53" si="4">B53+B54-B55</f>
        <v>0</v>
      </c>
      <c r="D53" s="259">
        <f t="shared" si="4"/>
        <v>0</v>
      </c>
      <c r="E53" s="259">
        <f t="shared" si="4"/>
        <v>0</v>
      </c>
      <c r="F53" s="259">
        <f t="shared" si="4"/>
        <v>0</v>
      </c>
      <c r="G53" s="259">
        <f t="shared" si="4"/>
        <v>0</v>
      </c>
      <c r="H53" s="259">
        <f t="shared" si="4"/>
        <v>0</v>
      </c>
      <c r="I53" s="259">
        <f t="shared" si="4"/>
        <v>0</v>
      </c>
      <c r="J53" s="259">
        <f t="shared" si="4"/>
        <v>0</v>
      </c>
      <c r="K53" s="259">
        <f t="shared" si="4"/>
        <v>0</v>
      </c>
      <c r="L53" s="259">
        <f t="shared" si="4"/>
        <v>0</v>
      </c>
      <c r="M53" s="158"/>
    </row>
    <row r="54" spans="1:13" x14ac:dyDescent="0.25">
      <c r="A54" s="188" t="s">
        <v>317</v>
      </c>
      <c r="B54" s="259">
        <f>B25*B28*B43*1.18</f>
        <v>0</v>
      </c>
      <c r="C54" s="259">
        <v>0</v>
      </c>
      <c r="D54" s="259">
        <v>0</v>
      </c>
      <c r="E54" s="259">
        <v>0</v>
      </c>
      <c r="F54" s="259">
        <v>0</v>
      </c>
      <c r="G54" s="259">
        <v>0</v>
      </c>
      <c r="H54" s="259">
        <v>0</v>
      </c>
      <c r="I54" s="259">
        <v>0</v>
      </c>
      <c r="J54" s="259">
        <v>0</v>
      </c>
      <c r="K54" s="259">
        <v>0</v>
      </c>
      <c r="L54" s="259">
        <v>0</v>
      </c>
      <c r="M54" s="158"/>
    </row>
    <row r="55" spans="1:13" x14ac:dyDescent="0.25">
      <c r="A55" s="188" t="s">
        <v>316</v>
      </c>
      <c r="B55" s="259">
        <f>$B$54/$B$40</f>
        <v>0</v>
      </c>
      <c r="C55" s="259">
        <f t="shared" ref="C55:L55" si="5">IF(ROUND(C53,1)=0,0,B55+C54/$B$40)</f>
        <v>0</v>
      </c>
      <c r="D55" s="259">
        <f t="shared" si="5"/>
        <v>0</v>
      </c>
      <c r="E55" s="259">
        <f t="shared" si="5"/>
        <v>0</v>
      </c>
      <c r="F55" s="259">
        <f t="shared" si="5"/>
        <v>0</v>
      </c>
      <c r="G55" s="259">
        <f t="shared" si="5"/>
        <v>0</v>
      </c>
      <c r="H55" s="259">
        <f t="shared" si="5"/>
        <v>0</v>
      </c>
      <c r="I55" s="259">
        <f t="shared" si="5"/>
        <v>0</v>
      </c>
      <c r="J55" s="259">
        <f t="shared" si="5"/>
        <v>0</v>
      </c>
      <c r="K55" s="259">
        <f t="shared" si="5"/>
        <v>0</v>
      </c>
      <c r="L55" s="259">
        <f t="shared" si="5"/>
        <v>0</v>
      </c>
      <c r="M55" s="158"/>
    </row>
    <row r="56" spans="1:13" ht="16.2" thickBot="1" x14ac:dyDescent="0.3">
      <c r="A56" s="189" t="s">
        <v>315</v>
      </c>
      <c r="B56" s="190">
        <f t="shared" ref="B56:L56" si="6">AVERAGE(SUM(B53:B54),(SUM(B53:B54)-B55))*$B$42</f>
        <v>0</v>
      </c>
      <c r="C56" s="190">
        <f t="shared" si="6"/>
        <v>0</v>
      </c>
      <c r="D56" s="190">
        <f t="shared" si="6"/>
        <v>0</v>
      </c>
      <c r="E56" s="190">
        <f t="shared" si="6"/>
        <v>0</v>
      </c>
      <c r="F56" s="190">
        <f t="shared" si="6"/>
        <v>0</v>
      </c>
      <c r="G56" s="190">
        <f t="shared" si="6"/>
        <v>0</v>
      </c>
      <c r="H56" s="190">
        <f t="shared" si="6"/>
        <v>0</v>
      </c>
      <c r="I56" s="190">
        <f t="shared" si="6"/>
        <v>0</v>
      </c>
      <c r="J56" s="190">
        <f t="shared" si="6"/>
        <v>0</v>
      </c>
      <c r="K56" s="190">
        <f t="shared" si="6"/>
        <v>0</v>
      </c>
      <c r="L56" s="190">
        <f t="shared" si="6"/>
        <v>0</v>
      </c>
      <c r="M56" s="158"/>
    </row>
    <row r="57" spans="1:13" s="193" customFormat="1" ht="16.2" thickBot="1" x14ac:dyDescent="0.3">
      <c r="A57" s="191"/>
      <c r="B57" s="192"/>
      <c r="C57" s="192"/>
      <c r="D57" s="192"/>
      <c r="E57" s="192"/>
      <c r="F57" s="192"/>
      <c r="G57" s="192"/>
      <c r="H57" s="192"/>
      <c r="I57" s="192"/>
      <c r="J57" s="192"/>
      <c r="K57" s="192"/>
      <c r="L57" s="192"/>
    </row>
    <row r="58" spans="1:13" x14ac:dyDescent="0.25">
      <c r="A58" s="186" t="s">
        <v>534</v>
      </c>
      <c r="B58" s="187">
        <v>1</v>
      </c>
      <c r="C58" s="187">
        <f>B58+1</f>
        <v>2</v>
      </c>
      <c r="D58" s="187">
        <f t="shared" ref="D58:L58" si="7">C58+1</f>
        <v>3</v>
      </c>
      <c r="E58" s="187">
        <f t="shared" si="7"/>
        <v>4</v>
      </c>
      <c r="F58" s="187">
        <f t="shared" si="7"/>
        <v>5</v>
      </c>
      <c r="G58" s="187">
        <f t="shared" si="7"/>
        <v>6</v>
      </c>
      <c r="H58" s="187">
        <f t="shared" si="7"/>
        <v>7</v>
      </c>
      <c r="I58" s="187">
        <f t="shared" si="7"/>
        <v>8</v>
      </c>
      <c r="J58" s="187">
        <f t="shared" si="7"/>
        <v>9</v>
      </c>
      <c r="K58" s="187">
        <f t="shared" si="7"/>
        <v>10</v>
      </c>
      <c r="L58" s="187">
        <f t="shared" si="7"/>
        <v>11</v>
      </c>
      <c r="M58" s="158"/>
    </row>
    <row r="59" spans="1:13" ht="13.8" x14ac:dyDescent="0.25">
      <c r="A59" s="194" t="s">
        <v>314</v>
      </c>
      <c r="B59" s="260">
        <f t="shared" ref="B59:L59" si="8">B50*$B$28</f>
        <v>0</v>
      </c>
      <c r="C59" s="260">
        <f t="shared" si="8"/>
        <v>0</v>
      </c>
      <c r="D59" s="260">
        <f t="shared" si="8"/>
        <v>0</v>
      </c>
      <c r="E59" s="260">
        <f t="shared" si="8"/>
        <v>0</v>
      </c>
      <c r="F59" s="260">
        <f t="shared" si="8"/>
        <v>0</v>
      </c>
      <c r="G59" s="260">
        <f t="shared" si="8"/>
        <v>0</v>
      </c>
      <c r="H59" s="260">
        <f t="shared" si="8"/>
        <v>0</v>
      </c>
      <c r="I59" s="260">
        <f t="shared" si="8"/>
        <v>0</v>
      </c>
      <c r="J59" s="260">
        <f t="shared" si="8"/>
        <v>0</v>
      </c>
      <c r="K59" s="260">
        <f t="shared" si="8"/>
        <v>0</v>
      </c>
      <c r="L59" s="260">
        <f t="shared" si="8"/>
        <v>0</v>
      </c>
      <c r="M59" s="158"/>
    </row>
    <row r="60" spans="1:13" x14ac:dyDescent="0.25">
      <c r="A60" s="188" t="s">
        <v>313</v>
      </c>
      <c r="B60" s="259">
        <f t="shared" ref="B60:L60" si="9">SUM(B61:B65)</f>
        <v>0</v>
      </c>
      <c r="C60" s="259">
        <f t="shared" si="9"/>
        <v>-93922.263583518841</v>
      </c>
      <c r="D60" s="259">
        <f>SUM(D61:D65)</f>
        <v>-98336.635616220796</v>
      </c>
      <c r="E60" s="259">
        <f t="shared" si="9"/>
        <v>-102958.48433974774</v>
      </c>
      <c r="F60" s="259">
        <f t="shared" si="9"/>
        <v>-107797.5612152173</v>
      </c>
      <c r="G60" s="259">
        <f t="shared" si="9"/>
        <v>-112864.07602508219</v>
      </c>
      <c r="H60" s="259">
        <f t="shared" si="9"/>
        <v>-118168.71841435801</v>
      </c>
      <c r="I60" s="259">
        <f t="shared" si="9"/>
        <v>-123722.68044429475</v>
      </c>
      <c r="J60" s="259">
        <f t="shared" si="9"/>
        <v>-129537.68020607704</v>
      </c>
      <c r="K60" s="259">
        <f t="shared" si="9"/>
        <v>-135625.98654437464</v>
      </c>
      <c r="L60" s="259">
        <f t="shared" si="9"/>
        <v>-142000.44494290667</v>
      </c>
      <c r="M60" s="158"/>
    </row>
    <row r="61" spans="1:13" x14ac:dyDescent="0.25">
      <c r="A61" s="195" t="s">
        <v>312</v>
      </c>
      <c r="B61" s="259"/>
      <c r="C61" s="259">
        <f>-IF(C$47&lt;=$B$30,0,$B$29*(1+C$49)*$B$28)</f>
        <v>-93922.263583518841</v>
      </c>
      <c r="D61" s="259">
        <f>-IF(D$47&lt;=$B$30,0,$B$29*(1+D$49)*$B$28)</f>
        <v>-98336.635616220796</v>
      </c>
      <c r="E61" s="259">
        <f t="shared" ref="E61:L61" si="10">-IF(E$47&lt;=$B$30,0,$B$29*(1+E$49)*$B$28)</f>
        <v>-102958.48433974774</v>
      </c>
      <c r="F61" s="259">
        <f t="shared" si="10"/>
        <v>-107797.5612152173</v>
      </c>
      <c r="G61" s="259">
        <f t="shared" si="10"/>
        <v>-112864.07602508219</v>
      </c>
      <c r="H61" s="259">
        <f t="shared" si="10"/>
        <v>-118168.71841435801</v>
      </c>
      <c r="I61" s="259">
        <f t="shared" si="10"/>
        <v>-123722.68044429475</v>
      </c>
      <c r="J61" s="259">
        <f t="shared" si="10"/>
        <v>-129537.68020607704</v>
      </c>
      <c r="K61" s="259">
        <f t="shared" si="10"/>
        <v>-135625.98654437464</v>
      </c>
      <c r="L61" s="259">
        <f t="shared" si="10"/>
        <v>-142000.44494290667</v>
      </c>
      <c r="M61" s="158"/>
    </row>
    <row r="62" spans="1:13" x14ac:dyDescent="0.25">
      <c r="A62" s="195" t="str">
        <f>A32</f>
        <v>Прочие расходы при эксплуатации объекта, руб. без НДС</v>
      </c>
      <c r="B62" s="259"/>
      <c r="C62" s="259"/>
      <c r="D62" s="259"/>
      <c r="E62" s="259"/>
      <c r="F62" s="259"/>
      <c r="G62" s="259"/>
      <c r="H62" s="259"/>
      <c r="I62" s="259"/>
      <c r="J62" s="259"/>
      <c r="K62" s="259"/>
      <c r="L62" s="259"/>
      <c r="M62" s="158"/>
    </row>
    <row r="63" spans="1:13" x14ac:dyDescent="0.25">
      <c r="A63" s="195" t="s">
        <v>531</v>
      </c>
      <c r="B63" s="259"/>
      <c r="C63" s="259"/>
      <c r="D63" s="259"/>
      <c r="E63" s="259"/>
      <c r="F63" s="259"/>
      <c r="G63" s="259"/>
      <c r="H63" s="259"/>
      <c r="I63" s="259"/>
      <c r="J63" s="259"/>
      <c r="K63" s="259"/>
      <c r="L63" s="259"/>
      <c r="M63" s="158"/>
    </row>
    <row r="64" spans="1:13" x14ac:dyDescent="0.25">
      <c r="A64" s="195" t="s">
        <v>531</v>
      </c>
      <c r="B64" s="259"/>
      <c r="C64" s="259"/>
      <c r="D64" s="259"/>
      <c r="E64" s="259"/>
      <c r="F64" s="259"/>
      <c r="G64" s="259"/>
      <c r="H64" s="259"/>
      <c r="I64" s="259"/>
      <c r="J64" s="259"/>
      <c r="K64" s="259"/>
      <c r="L64" s="259"/>
      <c r="M64" s="158"/>
    </row>
    <row r="65" spans="1:13" ht="31.2" x14ac:dyDescent="0.25">
      <c r="A65" s="195" t="s">
        <v>535</v>
      </c>
      <c r="B65" s="259"/>
      <c r="C65" s="259"/>
      <c r="D65" s="259"/>
      <c r="E65" s="259"/>
      <c r="F65" s="259"/>
      <c r="G65" s="259"/>
      <c r="H65" s="259"/>
      <c r="I65" s="259"/>
      <c r="J65" s="259"/>
      <c r="K65" s="259"/>
      <c r="L65" s="259"/>
      <c r="M65" s="158"/>
    </row>
    <row r="66" spans="1:13" ht="27.6" x14ac:dyDescent="0.25">
      <c r="A66" s="196" t="s">
        <v>310</v>
      </c>
      <c r="B66" s="260">
        <f t="shared" ref="B66:L66" si="11">B59+B60</f>
        <v>0</v>
      </c>
      <c r="C66" s="260">
        <f t="shared" si="11"/>
        <v>-93922.263583518841</v>
      </c>
      <c r="D66" s="260">
        <f t="shared" si="11"/>
        <v>-98336.635616220796</v>
      </c>
      <c r="E66" s="260">
        <f t="shared" si="11"/>
        <v>-102958.48433974774</v>
      </c>
      <c r="F66" s="260">
        <f t="shared" si="11"/>
        <v>-107797.5612152173</v>
      </c>
      <c r="G66" s="260">
        <f t="shared" si="11"/>
        <v>-112864.07602508219</v>
      </c>
      <c r="H66" s="260">
        <f t="shared" si="11"/>
        <v>-118168.71841435801</v>
      </c>
      <c r="I66" s="260">
        <f t="shared" si="11"/>
        <v>-123722.68044429475</v>
      </c>
      <c r="J66" s="260">
        <f t="shared" si="11"/>
        <v>-129537.68020607704</v>
      </c>
      <c r="K66" s="260">
        <f t="shared" si="11"/>
        <v>-135625.98654437464</v>
      </c>
      <c r="L66" s="260">
        <f t="shared" si="11"/>
        <v>-142000.44494290667</v>
      </c>
      <c r="M66" s="158"/>
    </row>
    <row r="67" spans="1:13" x14ac:dyDescent="0.25">
      <c r="A67" s="195" t="s">
        <v>305</v>
      </c>
      <c r="B67" s="197"/>
      <c r="C67" s="259">
        <f>-($B$25)*$B$28/$B$27</f>
        <v>-813656.97000000009</v>
      </c>
      <c r="D67" s="259">
        <f>C67</f>
        <v>-813656.97000000009</v>
      </c>
      <c r="E67" s="259">
        <f t="shared" ref="E67:L67" si="12">D67</f>
        <v>-813656.97000000009</v>
      </c>
      <c r="F67" s="259">
        <f t="shared" si="12"/>
        <v>-813656.97000000009</v>
      </c>
      <c r="G67" s="259">
        <f t="shared" si="12"/>
        <v>-813656.97000000009</v>
      </c>
      <c r="H67" s="259">
        <f t="shared" si="12"/>
        <v>-813656.97000000009</v>
      </c>
      <c r="I67" s="259">
        <f t="shared" si="12"/>
        <v>-813656.97000000009</v>
      </c>
      <c r="J67" s="259">
        <f t="shared" si="12"/>
        <v>-813656.97000000009</v>
      </c>
      <c r="K67" s="259">
        <f t="shared" si="12"/>
        <v>-813656.97000000009</v>
      </c>
      <c r="L67" s="259">
        <f t="shared" si="12"/>
        <v>-813656.97000000009</v>
      </c>
      <c r="M67" s="158"/>
    </row>
    <row r="68" spans="1:13" ht="27.6" x14ac:dyDescent="0.25">
      <c r="A68" s="196" t="s">
        <v>306</v>
      </c>
      <c r="B68" s="260">
        <f t="shared" ref="B68:J68" si="13">B66+B67</f>
        <v>0</v>
      </c>
      <c r="C68" s="260">
        <f>C66+C67</f>
        <v>-907579.23358351889</v>
      </c>
      <c r="D68" s="260">
        <f>D66+D67</f>
        <v>-911993.60561622086</v>
      </c>
      <c r="E68" s="260">
        <f t="shared" si="13"/>
        <v>-916615.45433974778</v>
      </c>
      <c r="F68" s="260">
        <f>F66+C67</f>
        <v>-921454.53121521743</v>
      </c>
      <c r="G68" s="260">
        <f t="shared" si="13"/>
        <v>-926521.04602508224</v>
      </c>
      <c r="H68" s="260">
        <f t="shared" si="13"/>
        <v>-931825.68841435807</v>
      </c>
      <c r="I68" s="260">
        <f t="shared" si="13"/>
        <v>-937379.65044429479</v>
      </c>
      <c r="J68" s="260">
        <f t="shared" si="13"/>
        <v>-943194.65020607715</v>
      </c>
      <c r="K68" s="260">
        <f>K66+K67</f>
        <v>-949282.9565443747</v>
      </c>
      <c r="L68" s="260">
        <f>L66+L67</f>
        <v>-955657.4149429067</v>
      </c>
      <c r="M68" s="158"/>
    </row>
    <row r="69" spans="1:13" x14ac:dyDescent="0.25">
      <c r="A69" s="195" t="s">
        <v>304</v>
      </c>
      <c r="B69" s="259">
        <f t="shared" ref="B69:L69" si="14">-B56</f>
        <v>0</v>
      </c>
      <c r="C69" s="259">
        <f t="shared" si="14"/>
        <v>0</v>
      </c>
      <c r="D69" s="259">
        <f t="shared" si="14"/>
        <v>0</v>
      </c>
      <c r="E69" s="259">
        <f t="shared" si="14"/>
        <v>0</v>
      </c>
      <c r="F69" s="259">
        <f t="shared" si="14"/>
        <v>0</v>
      </c>
      <c r="G69" s="259">
        <f t="shared" si="14"/>
        <v>0</v>
      </c>
      <c r="H69" s="259">
        <f t="shared" si="14"/>
        <v>0</v>
      </c>
      <c r="I69" s="259">
        <f t="shared" si="14"/>
        <v>0</v>
      </c>
      <c r="J69" s="259">
        <f t="shared" si="14"/>
        <v>0</v>
      </c>
      <c r="K69" s="259">
        <f t="shared" si="14"/>
        <v>0</v>
      </c>
      <c r="L69" s="259">
        <f t="shared" si="14"/>
        <v>0</v>
      </c>
      <c r="M69" s="158"/>
    </row>
    <row r="70" spans="1:13" ht="13.8" x14ac:dyDescent="0.25">
      <c r="A70" s="196" t="s">
        <v>309</v>
      </c>
      <c r="B70" s="260">
        <f t="shared" ref="B70:L70" si="15">B68+B69</f>
        <v>0</v>
      </c>
      <c r="C70" s="260">
        <f t="shared" si="15"/>
        <v>-907579.23358351889</v>
      </c>
      <c r="D70" s="260">
        <f t="shared" si="15"/>
        <v>-911993.60561622086</v>
      </c>
      <c r="E70" s="260">
        <f t="shared" si="15"/>
        <v>-916615.45433974778</v>
      </c>
      <c r="F70" s="260">
        <f t="shared" si="15"/>
        <v>-921454.53121521743</v>
      </c>
      <c r="G70" s="260">
        <f t="shared" si="15"/>
        <v>-926521.04602508224</v>
      </c>
      <c r="H70" s="260">
        <f t="shared" si="15"/>
        <v>-931825.68841435807</v>
      </c>
      <c r="I70" s="260">
        <f t="shared" si="15"/>
        <v>-937379.65044429479</v>
      </c>
      <c r="J70" s="260">
        <f t="shared" si="15"/>
        <v>-943194.65020607715</v>
      </c>
      <c r="K70" s="260">
        <f t="shared" si="15"/>
        <v>-949282.9565443747</v>
      </c>
      <c r="L70" s="260">
        <f t="shared" si="15"/>
        <v>-955657.4149429067</v>
      </c>
      <c r="M70" s="158"/>
    </row>
    <row r="71" spans="1:13" x14ac:dyDescent="0.25">
      <c r="A71" s="195" t="s">
        <v>303</v>
      </c>
      <c r="B71" s="259">
        <f t="shared" ref="B71:L71" si="16">-B70*$B$36</f>
        <v>0</v>
      </c>
      <c r="C71" s="259">
        <f t="shared" si="16"/>
        <v>181515.84671670379</v>
      </c>
      <c r="D71" s="259">
        <f t="shared" si="16"/>
        <v>182398.72112324418</v>
      </c>
      <c r="E71" s="259">
        <f t="shared" si="16"/>
        <v>183323.09086794956</v>
      </c>
      <c r="F71" s="259">
        <f t="shared" si="16"/>
        <v>184290.90624304349</v>
      </c>
      <c r="G71" s="259">
        <f t="shared" si="16"/>
        <v>185304.20920501646</v>
      </c>
      <c r="H71" s="259">
        <f t="shared" si="16"/>
        <v>186365.13768287163</v>
      </c>
      <c r="I71" s="259">
        <f t="shared" si="16"/>
        <v>187475.93008885896</v>
      </c>
      <c r="J71" s="259">
        <f t="shared" si="16"/>
        <v>188638.93004121544</v>
      </c>
      <c r="K71" s="259">
        <f t="shared" si="16"/>
        <v>189856.59130887495</v>
      </c>
      <c r="L71" s="259">
        <f t="shared" si="16"/>
        <v>191131.48298858135</v>
      </c>
      <c r="M71" s="158"/>
    </row>
    <row r="72" spans="1:13" ht="14.4" thickBot="1" x14ac:dyDescent="0.3">
      <c r="A72" s="198" t="s">
        <v>308</v>
      </c>
      <c r="B72" s="199">
        <f t="shared" ref="B72:L72" si="17">B70+B71</f>
        <v>0</v>
      </c>
      <c r="C72" s="199">
        <f t="shared" si="17"/>
        <v>-726063.38686681516</v>
      </c>
      <c r="D72" s="199">
        <f t="shared" si="17"/>
        <v>-729594.88449297671</v>
      </c>
      <c r="E72" s="199">
        <f t="shared" si="17"/>
        <v>-733292.36347179825</v>
      </c>
      <c r="F72" s="199">
        <f t="shared" si="17"/>
        <v>-737163.62497217394</v>
      </c>
      <c r="G72" s="199">
        <f t="shared" si="17"/>
        <v>-741216.83682006574</v>
      </c>
      <c r="H72" s="199">
        <f t="shared" si="17"/>
        <v>-745460.55073148641</v>
      </c>
      <c r="I72" s="199">
        <f t="shared" si="17"/>
        <v>-749903.72035543586</v>
      </c>
      <c r="J72" s="199">
        <f t="shared" si="17"/>
        <v>-754555.72016486176</v>
      </c>
      <c r="K72" s="199">
        <f t="shared" si="17"/>
        <v>-759426.3652354998</v>
      </c>
      <c r="L72" s="199">
        <f t="shared" si="17"/>
        <v>-764525.93195432541</v>
      </c>
      <c r="M72" s="158"/>
    </row>
    <row r="73" spans="1:13" s="159" customFormat="1" ht="16.2" thickBot="1" x14ac:dyDescent="0.3">
      <c r="A73" s="320"/>
      <c r="B73" s="321">
        <v>1.5</v>
      </c>
      <c r="C73" s="321">
        <f>B73+1</f>
        <v>2.5</v>
      </c>
      <c r="D73" s="321">
        <f t="shared" ref="D73:L73" si="18">C73+1</f>
        <v>3.5</v>
      </c>
      <c r="E73" s="321">
        <f t="shared" si="18"/>
        <v>4.5</v>
      </c>
      <c r="F73" s="321">
        <f t="shared" si="18"/>
        <v>5.5</v>
      </c>
      <c r="G73" s="321">
        <f t="shared" si="18"/>
        <v>6.5</v>
      </c>
      <c r="H73" s="321">
        <f t="shared" si="18"/>
        <v>7.5</v>
      </c>
      <c r="I73" s="321">
        <f t="shared" si="18"/>
        <v>8.5</v>
      </c>
      <c r="J73" s="321">
        <f t="shared" si="18"/>
        <v>9.5</v>
      </c>
      <c r="K73" s="321">
        <f t="shared" si="18"/>
        <v>10.5</v>
      </c>
      <c r="L73" s="321">
        <f t="shared" si="18"/>
        <v>11.5</v>
      </c>
    </row>
    <row r="74" spans="1:13" x14ac:dyDescent="0.25">
      <c r="A74" s="186" t="s">
        <v>307</v>
      </c>
      <c r="B74" s="187">
        <f t="shared" ref="B74:L74" si="19">B58</f>
        <v>1</v>
      </c>
      <c r="C74" s="187">
        <f t="shared" si="19"/>
        <v>2</v>
      </c>
      <c r="D74" s="187">
        <f t="shared" si="19"/>
        <v>3</v>
      </c>
      <c r="E74" s="187">
        <f t="shared" si="19"/>
        <v>4</v>
      </c>
      <c r="F74" s="187">
        <f t="shared" si="19"/>
        <v>5</v>
      </c>
      <c r="G74" s="187">
        <f t="shared" si="19"/>
        <v>6</v>
      </c>
      <c r="H74" s="187">
        <f t="shared" si="19"/>
        <v>7</v>
      </c>
      <c r="I74" s="187">
        <f t="shared" si="19"/>
        <v>8</v>
      </c>
      <c r="J74" s="187">
        <f t="shared" si="19"/>
        <v>9</v>
      </c>
      <c r="K74" s="187">
        <f t="shared" si="19"/>
        <v>10</v>
      </c>
      <c r="L74" s="187">
        <f t="shared" si="19"/>
        <v>11</v>
      </c>
      <c r="M74" s="158"/>
    </row>
    <row r="75" spans="1:13" ht="27.6" x14ac:dyDescent="0.25">
      <c r="A75" s="194" t="s">
        <v>306</v>
      </c>
      <c r="B75" s="260">
        <f t="shared" ref="B75:L75" si="20">B68</f>
        <v>0</v>
      </c>
      <c r="C75" s="260">
        <f t="shared" si="20"/>
        <v>-907579.23358351889</v>
      </c>
      <c r="D75" s="260">
        <f>D68</f>
        <v>-911993.60561622086</v>
      </c>
      <c r="E75" s="260">
        <f t="shared" si="20"/>
        <v>-916615.45433974778</v>
      </c>
      <c r="F75" s="260">
        <f t="shared" si="20"/>
        <v>-921454.53121521743</v>
      </c>
      <c r="G75" s="260">
        <f t="shared" si="20"/>
        <v>-926521.04602508224</v>
      </c>
      <c r="H75" s="260">
        <f t="shared" si="20"/>
        <v>-931825.68841435807</v>
      </c>
      <c r="I75" s="260">
        <f t="shared" si="20"/>
        <v>-937379.65044429479</v>
      </c>
      <c r="J75" s="260">
        <f t="shared" si="20"/>
        <v>-943194.65020607715</v>
      </c>
      <c r="K75" s="260">
        <f t="shared" si="20"/>
        <v>-949282.9565443747</v>
      </c>
      <c r="L75" s="260">
        <f t="shared" si="20"/>
        <v>-955657.4149429067</v>
      </c>
      <c r="M75" s="158"/>
    </row>
    <row r="76" spans="1:13" x14ac:dyDescent="0.25">
      <c r="A76" s="195" t="s">
        <v>305</v>
      </c>
      <c r="B76" s="259">
        <f t="shared" ref="B76:K76" si="21">-B67</f>
        <v>0</v>
      </c>
      <c r="C76" s="259">
        <f>-C67</f>
        <v>813656.97000000009</v>
      </c>
      <c r="D76" s="259">
        <f t="shared" si="21"/>
        <v>813656.97000000009</v>
      </c>
      <c r="E76" s="259">
        <f t="shared" si="21"/>
        <v>813656.97000000009</v>
      </c>
      <c r="F76" s="259">
        <f>-C67</f>
        <v>813656.97000000009</v>
      </c>
      <c r="G76" s="259">
        <f t="shared" si="21"/>
        <v>813656.97000000009</v>
      </c>
      <c r="H76" s="259">
        <f t="shared" si="21"/>
        <v>813656.97000000009</v>
      </c>
      <c r="I76" s="259">
        <f t="shared" si="21"/>
        <v>813656.97000000009</v>
      </c>
      <c r="J76" s="259">
        <f t="shared" si="21"/>
        <v>813656.97000000009</v>
      </c>
      <c r="K76" s="259">
        <f t="shared" si="21"/>
        <v>813656.97000000009</v>
      </c>
      <c r="L76" s="259">
        <f>-L67</f>
        <v>813656.97000000009</v>
      </c>
      <c r="M76" s="158"/>
    </row>
    <row r="77" spans="1:13" x14ac:dyDescent="0.25">
      <c r="A77" s="195" t="s">
        <v>304</v>
      </c>
      <c r="B77" s="259">
        <f t="shared" ref="B77:L77" si="22">B69</f>
        <v>0</v>
      </c>
      <c r="C77" s="259">
        <f t="shared" si="22"/>
        <v>0</v>
      </c>
      <c r="D77" s="259">
        <f t="shared" si="22"/>
        <v>0</v>
      </c>
      <c r="E77" s="259">
        <f t="shared" si="22"/>
        <v>0</v>
      </c>
      <c r="F77" s="259">
        <f t="shared" si="22"/>
        <v>0</v>
      </c>
      <c r="G77" s="259">
        <f t="shared" si="22"/>
        <v>0</v>
      </c>
      <c r="H77" s="259">
        <f t="shared" si="22"/>
        <v>0</v>
      </c>
      <c r="I77" s="259">
        <f t="shared" si="22"/>
        <v>0</v>
      </c>
      <c r="J77" s="259">
        <f t="shared" si="22"/>
        <v>0</v>
      </c>
      <c r="K77" s="259">
        <f t="shared" si="22"/>
        <v>0</v>
      </c>
      <c r="L77" s="259">
        <f t="shared" si="22"/>
        <v>0</v>
      </c>
      <c r="M77" s="158"/>
    </row>
    <row r="78" spans="1:13" x14ac:dyDescent="0.25">
      <c r="A78" s="195" t="s">
        <v>303</v>
      </c>
      <c r="B78" s="259">
        <f>IF(SUM($B$71:B71)+SUM($A$78:A78)&gt;0,0,SUM($B$71:B71)-SUM($A$78:A78))</f>
        <v>0</v>
      </c>
      <c r="C78" s="259">
        <f>IF(SUM($B$71:C71)+SUM($A$78:B78)&gt;0,0,SUM($B$71:C71)-SUM($A$78:B78))</f>
        <v>0</v>
      </c>
      <c r="D78" s="259">
        <f>IF(SUM($B$71:D71)+SUM($A$78:C78)&gt;0,0,SUM($B$71:D71)-SUM($A$78:C78))</f>
        <v>0</v>
      </c>
      <c r="E78" s="259">
        <f>IF(SUM($B$71:E71)+SUM($A$78:D78)&gt;0,0,SUM($B$71:E71)-SUM($A$78:D78))</f>
        <v>0</v>
      </c>
      <c r="F78" s="259">
        <f>IF(SUM($B$71:F71)+SUM($A$78:E78)&gt;0,0,SUM($B$71:F71)-SUM($A$78:E78))</f>
        <v>0</v>
      </c>
      <c r="G78" s="259">
        <f>IF(SUM($B$71:G71)+SUM($A$78:F78)&gt;0,0,SUM($B$71:G71)-SUM($A$78:F78))</f>
        <v>0</v>
      </c>
      <c r="H78" s="259">
        <f>IF(SUM($B$71:H71)+SUM($A$78:G78)&gt;0,0,SUM($B$71:H71)-SUM($A$78:G78))</f>
        <v>0</v>
      </c>
      <c r="I78" s="259">
        <f>IF(SUM($B$71:I71)+SUM($A$78:H78)&gt;0,0,SUM($B$71:I71)-SUM($A$78:H78))</f>
        <v>0</v>
      </c>
      <c r="J78" s="259">
        <f>IF(SUM($B$71:J71)+SUM($A$78:I78)&gt;0,0,SUM($B$71:J71)-SUM($A$78:I78))</f>
        <v>0</v>
      </c>
      <c r="K78" s="259">
        <f>IF(SUM($B$71:K71)+SUM($A$78:J78)&gt;0,0,SUM($B$71:K71)-SUM($A$78:J78))</f>
        <v>0</v>
      </c>
      <c r="L78" s="259">
        <f>IF(SUM($B$71:L71)+SUM($A$78:K78)&gt;0,0,SUM($B$71:L71)-SUM($A$78:K78))</f>
        <v>0</v>
      </c>
      <c r="M78" s="158"/>
    </row>
    <row r="79" spans="1:13" x14ac:dyDescent="0.25">
      <c r="A79" s="195" t="s">
        <v>302</v>
      </c>
      <c r="B79" s="259">
        <f>IF(((SUM($B$59:B59)+SUM($B$61:B64))+SUM($B$81:B81))&lt;0,((SUM($B$59:B59)+SUM($B$61:B64))+SUM($B$81:B81))*0.2-SUM($A$79:A79),IF(SUM(A$79:$B79)&lt;0,0-SUM(A$79:$B79),0))</f>
        <v>-1627313.9400000004</v>
      </c>
      <c r="C79" s="259">
        <f>IF(((SUM($B$59:C59)+SUM($B$61:C64))+SUM($B$81:C81))&lt;0,((SUM($B$59:C59)+SUM($B$61:C64))+SUM($B$81:C81))*0.2-SUM($A$79:B79),IF(SUM(B$79:$B79)&lt;0,0-SUM(B$79:$B79),0))</f>
        <v>-18784.452716703527</v>
      </c>
      <c r="D79" s="259">
        <f>IF(((SUM($B$59:D59)+SUM($B$61:D64))+SUM($B$81:D81))&lt;0,((SUM($B$59:D59)+SUM($B$61:D64))+SUM($B$81:D81))*0.2-SUM($A$79:C79),IF(SUM($B$79:C79)&lt;0,0-SUM($B$79:C79),0))</f>
        <v>-19667.327123244293</v>
      </c>
      <c r="E79" s="259">
        <f>IF(((SUM($B$59:E59)+SUM($B$61:E64))+SUM($B$81:E81))&lt;0,((SUM($B$59:E59)+SUM($B$61:E64))+SUM($B$81:E81))*0.2-SUM($A$79:D79),IF(SUM($B$79:D79)&lt;0,0-SUM($B$79:D79),0))</f>
        <v>-20591.696867949329</v>
      </c>
      <c r="F79" s="259">
        <f>IF(((SUM($B$59:F59)+SUM($B$61:F64))+SUM($B$81:F81))&lt;0,((SUM($B$59:F59)+SUM($B$61:F64))+SUM($B$81:F81))*0.2-SUM($A$79:E79),IF(SUM($B$79:E79)&lt;0,0-SUM($B$79:E79),0))</f>
        <v>-21559.512243043631</v>
      </c>
      <c r="G79" s="259">
        <f>IF(((SUM($B$59:G59)+SUM($B$61:G64))+SUM($B$81:G81))&lt;0,((SUM($B$59:G59)+SUM($B$61:G64))+SUM($B$81:G81))*0.2-SUM($A$79:F79),IF(SUM($B$79:F79)&lt;0,0-SUM($B$79:F79),0))</f>
        <v>-22572.815205016406</v>
      </c>
      <c r="H79" s="259">
        <f>IF(((SUM($B$59:H59)+SUM($B$61:H64))+SUM($B$81:H81))&lt;0,((SUM($B$59:H59)+SUM($B$61:H64))+SUM($B$81:H81))*0.2-SUM($A$79:G79),IF(SUM($B$79:G79)&lt;0,0-SUM($B$79:G79),0))</f>
        <v>-23633.743682871806</v>
      </c>
      <c r="I79" s="259">
        <f>IF(((SUM($B$59:I59)+SUM($B$61:I64))+SUM($B$81:I81))&lt;0,((SUM($B$59:I59)+SUM($B$61:I64))+SUM($B$81:I81))*0.2-SUM($A$79:H79),IF(SUM($B$79:H79)&lt;0,0-SUM($B$79:H79),0))</f>
        <v>-24744.536088858964</v>
      </c>
      <c r="J79" s="259">
        <f>IF(((SUM($B$59:J59)+SUM($B$61:J64))+SUM($B$81:J81))&lt;0,((SUM($B$59:J59)+SUM($B$61:J64))+SUM($B$81:J81))*0.2-SUM($A$79:I79),IF(SUM($B$79:I79)&lt;0,0-SUM($B$79:I79),0))</f>
        <v>-25907.536041215295</v>
      </c>
      <c r="K79" s="259">
        <f>IF(((SUM($B$59:K59)+SUM($B$61:K64))+SUM($B$81:K81))&lt;0,((SUM($B$59:K59)+SUM($B$61:K64))+SUM($B$81:K81))*0.2-SUM($A$79:J79),IF(SUM($B$79:J79)&lt;0,0-SUM($B$79:J79),0))</f>
        <v>-27125.197308874922</v>
      </c>
      <c r="L79" s="259">
        <f>IF(((SUM($B$59:L59)+SUM($B$61:L64))+SUM($B$81:L81))&lt;0,((SUM($B$59:L59)+SUM($B$61:L64))+SUM($B$81:L81))*0.2-SUM($A$79:K79),IF(SUM($B$79:K79)&lt;0,0-SUM($B$79:K79),0))</f>
        <v>-28400.088988581439</v>
      </c>
      <c r="M79" s="158"/>
    </row>
    <row r="80" spans="1:13" x14ac:dyDescent="0.25">
      <c r="A80" s="195" t="s">
        <v>301</v>
      </c>
      <c r="B80" s="259">
        <f>-B59*(B39)</f>
        <v>0</v>
      </c>
      <c r="C80" s="259">
        <f t="shared" ref="C80:L80" si="23">-(C59-B59)*$B$39</f>
        <v>0</v>
      </c>
      <c r="D80" s="259">
        <f t="shared" si="23"/>
        <v>0</v>
      </c>
      <c r="E80" s="259">
        <f t="shared" si="23"/>
        <v>0</v>
      </c>
      <c r="F80" s="259">
        <f t="shared" si="23"/>
        <v>0</v>
      </c>
      <c r="G80" s="259">
        <f t="shared" si="23"/>
        <v>0</v>
      </c>
      <c r="H80" s="259">
        <f t="shared" si="23"/>
        <v>0</v>
      </c>
      <c r="I80" s="259">
        <f t="shared" si="23"/>
        <v>0</v>
      </c>
      <c r="J80" s="259">
        <f t="shared" si="23"/>
        <v>0</v>
      </c>
      <c r="K80" s="259">
        <f t="shared" si="23"/>
        <v>0</v>
      </c>
      <c r="L80" s="259">
        <f t="shared" si="23"/>
        <v>0</v>
      </c>
      <c r="M80" s="158"/>
    </row>
    <row r="81" spans="1:13" x14ac:dyDescent="0.25">
      <c r="A81" s="195" t="s">
        <v>572</v>
      </c>
      <c r="B81" s="259">
        <f>'6.2. Паспорт фин осв ввод'!P30*-1*1000000</f>
        <v>-8136569.7000000011</v>
      </c>
      <c r="C81" s="259"/>
      <c r="D81" s="259"/>
      <c r="E81" s="259"/>
      <c r="F81" s="259"/>
      <c r="G81" s="259"/>
      <c r="H81" s="259"/>
      <c r="I81" s="259"/>
      <c r="J81" s="259"/>
      <c r="K81" s="259"/>
      <c r="L81" s="259"/>
      <c r="M81" s="158"/>
    </row>
    <row r="82" spans="1:13" x14ac:dyDescent="0.25">
      <c r="A82" s="195" t="s">
        <v>300</v>
      </c>
      <c r="B82" s="259">
        <f t="shared" ref="B82:L82" si="24">B54-B55</f>
        <v>0</v>
      </c>
      <c r="C82" s="259">
        <f t="shared" si="24"/>
        <v>0</v>
      </c>
      <c r="D82" s="259">
        <f t="shared" si="24"/>
        <v>0</v>
      </c>
      <c r="E82" s="259">
        <f t="shared" si="24"/>
        <v>0</v>
      </c>
      <c r="F82" s="259">
        <f t="shared" si="24"/>
        <v>0</v>
      </c>
      <c r="G82" s="259">
        <f t="shared" si="24"/>
        <v>0</v>
      </c>
      <c r="H82" s="259">
        <f t="shared" si="24"/>
        <v>0</v>
      </c>
      <c r="I82" s="259">
        <f t="shared" si="24"/>
        <v>0</v>
      </c>
      <c r="J82" s="259">
        <f t="shared" si="24"/>
        <v>0</v>
      </c>
      <c r="K82" s="259">
        <f t="shared" si="24"/>
        <v>0</v>
      </c>
      <c r="L82" s="259">
        <f t="shared" si="24"/>
        <v>0</v>
      </c>
      <c r="M82" s="158"/>
    </row>
    <row r="83" spans="1:13" ht="13.8" x14ac:dyDescent="0.25">
      <c r="A83" s="196" t="s">
        <v>299</v>
      </c>
      <c r="B83" s="260">
        <f>SUM(B75:B82)</f>
        <v>-9763883.6400000006</v>
      </c>
      <c r="C83" s="260">
        <f t="shared" ref="C83:L83" si="25">SUM(C75:C82)</f>
        <v>-112706.71630022232</v>
      </c>
      <c r="D83" s="260">
        <f t="shared" si="25"/>
        <v>-118003.96273946506</v>
      </c>
      <c r="E83" s="260">
        <f t="shared" si="25"/>
        <v>-123550.18120769702</v>
      </c>
      <c r="F83" s="260">
        <f t="shared" si="25"/>
        <v>-129357.07345826097</v>
      </c>
      <c r="G83" s="260">
        <f t="shared" si="25"/>
        <v>-135436.89123009855</v>
      </c>
      <c r="H83" s="260">
        <f t="shared" si="25"/>
        <v>-141802.46209722979</v>
      </c>
      <c r="I83" s="260">
        <f t="shared" si="25"/>
        <v>-148467.21653315367</v>
      </c>
      <c r="J83" s="260">
        <f t="shared" si="25"/>
        <v>-155445.21624729235</v>
      </c>
      <c r="K83" s="260">
        <f t="shared" si="25"/>
        <v>-162751.18385324953</v>
      </c>
      <c r="L83" s="260">
        <f t="shared" si="25"/>
        <v>-170400.53393148805</v>
      </c>
      <c r="M83" s="158"/>
    </row>
    <row r="84" spans="1:13" ht="13.8" x14ac:dyDescent="0.25">
      <c r="A84" s="196" t="s">
        <v>298</v>
      </c>
      <c r="B84" s="260">
        <f>SUM($B$83:B83)</f>
        <v>-9763883.6400000006</v>
      </c>
      <c r="C84" s="260">
        <f>SUM($B$83:C83)</f>
        <v>-9876590.3563002236</v>
      </c>
      <c r="D84" s="260">
        <f>SUM($B$83:D83)</f>
        <v>-9994594.3190396894</v>
      </c>
      <c r="E84" s="260">
        <f>SUM($B$83:E83)</f>
        <v>-10118144.500247387</v>
      </c>
      <c r="F84" s="260">
        <f>SUM($B$83:F83)</f>
        <v>-10247501.573705649</v>
      </c>
      <c r="G84" s="260">
        <f>SUM($B$83:G83)</f>
        <v>-10382938.464935748</v>
      </c>
      <c r="H84" s="260">
        <f>SUM($B$83:H83)</f>
        <v>-10524740.927032977</v>
      </c>
      <c r="I84" s="260">
        <f>SUM($B$83:I83)</f>
        <v>-10673208.143566132</v>
      </c>
      <c r="J84" s="260">
        <f>SUM($B$83:J83)</f>
        <v>-10828653.359813424</v>
      </c>
      <c r="K84" s="260">
        <f>SUM($B$83:K83)</f>
        <v>-10991404.543666674</v>
      </c>
      <c r="L84" s="260">
        <f>SUM($B$83:L83)</f>
        <v>-11161805.077598162</v>
      </c>
      <c r="M84" s="158"/>
    </row>
    <row r="85" spans="1:13" x14ac:dyDescent="0.25">
      <c r="A85" s="195" t="s">
        <v>536</v>
      </c>
      <c r="B85" s="261">
        <f t="shared" ref="B85:L85" si="26">1/POWER((1+$B$44),B73)</f>
        <v>0.83249634370229864</v>
      </c>
      <c r="C85" s="261">
        <f t="shared" si="26"/>
        <v>0.73672242805513155</v>
      </c>
      <c r="D85" s="261">
        <f t="shared" si="26"/>
        <v>0.65196675049126696</v>
      </c>
      <c r="E85" s="261">
        <f t="shared" si="26"/>
        <v>0.57696172609846641</v>
      </c>
      <c r="F85" s="261">
        <f t="shared" si="26"/>
        <v>0.51058559831722694</v>
      </c>
      <c r="G85" s="261">
        <f t="shared" si="26"/>
        <v>0.45184566222763445</v>
      </c>
      <c r="H85" s="261">
        <f t="shared" si="26"/>
        <v>0.39986341790056151</v>
      </c>
      <c r="I85" s="261">
        <f t="shared" si="26"/>
        <v>0.35386143177040841</v>
      </c>
      <c r="J85" s="261">
        <f t="shared" si="26"/>
        <v>0.31315170953133498</v>
      </c>
      <c r="K85" s="261">
        <f t="shared" si="26"/>
        <v>0.27712540666489821</v>
      </c>
      <c r="L85" s="261">
        <f t="shared" si="26"/>
        <v>0.24524372271229933</v>
      </c>
      <c r="M85" s="158"/>
    </row>
    <row r="86" spans="1:13" ht="13.8" x14ac:dyDescent="0.25">
      <c r="A86" s="194" t="s">
        <v>297</v>
      </c>
      <c r="B86" s="260">
        <f>B83*B85</f>
        <v>-8128397.4306346914</v>
      </c>
      <c r="C86" s="260">
        <f>C83*C85</f>
        <v>-83033.565690820658</v>
      </c>
      <c r="D86" s="260">
        <f t="shared" ref="D86:L86" si="27">D83*D85</f>
        <v>-76934.660132341582</v>
      </c>
      <c r="E86" s="260">
        <f t="shared" si="27"/>
        <v>-71283.725809371186</v>
      </c>
      <c r="F86" s="260">
        <f t="shared" si="27"/>
        <v>-66047.85874825166</v>
      </c>
      <c r="G86" s="260">
        <f t="shared" si="27"/>
        <v>-61196.571807915978</v>
      </c>
      <c r="H86" s="260">
        <f t="shared" si="27"/>
        <v>-56701.617160913127</v>
      </c>
      <c r="I86" s="260">
        <f t="shared" si="27"/>
        <v>-52536.821813389004</v>
      </c>
      <c r="J86" s="260">
        <f t="shared" si="27"/>
        <v>-48677.935206307644</v>
      </c>
      <c r="K86" s="260">
        <f t="shared" si="27"/>
        <v>-45102.488010525391</v>
      </c>
      <c r="L86" s="260">
        <f t="shared" si="27"/>
        <v>-41789.661293521611</v>
      </c>
      <c r="M86" s="158"/>
    </row>
    <row r="87" spans="1:13" ht="13.8" x14ac:dyDescent="0.25">
      <c r="A87" s="194" t="s">
        <v>296</v>
      </c>
      <c r="B87" s="260">
        <f>SUM($B$86:B86)</f>
        <v>-8128397.4306346914</v>
      </c>
      <c r="C87" s="260">
        <f>SUM($B$86:C86)</f>
        <v>-8211430.9963255124</v>
      </c>
      <c r="D87" s="260">
        <f>SUM($B$86:D86)</f>
        <v>-8288365.6564578544</v>
      </c>
      <c r="E87" s="260">
        <f>SUM($B$86:E86)</f>
        <v>-8359649.3822672255</v>
      </c>
      <c r="F87" s="260">
        <f>SUM($B$86:F86)</f>
        <v>-8425697.2410154771</v>
      </c>
      <c r="G87" s="260">
        <f>SUM($B$86:G86)</f>
        <v>-8486893.8128233925</v>
      </c>
      <c r="H87" s="260">
        <f>SUM($B$86:H86)</f>
        <v>-8543595.4299843051</v>
      </c>
      <c r="I87" s="260">
        <f>SUM($B$86:I86)</f>
        <v>-8596132.2517976947</v>
      </c>
      <c r="J87" s="260">
        <f>SUM($B$86:J86)</f>
        <v>-8644810.1870040018</v>
      </c>
      <c r="K87" s="260">
        <f>SUM($B$86:K86)</f>
        <v>-8689912.6750145275</v>
      </c>
      <c r="L87" s="260">
        <f>SUM($B$86:L86)</f>
        <v>-8731702.336308049</v>
      </c>
      <c r="M87" s="158"/>
    </row>
    <row r="88" spans="1:13" ht="13.8" x14ac:dyDescent="0.25">
      <c r="A88" s="194" t="s">
        <v>295</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158"/>
    </row>
    <row r="89" spans="1:13" ht="13.8" x14ac:dyDescent="0.25">
      <c r="A89" s="194" t="s">
        <v>294</v>
      </c>
      <c r="B89" s="263">
        <f>IF(AND(B84&gt;0,A84&lt;0),(B74-(B84/(B84-A84))),0)</f>
        <v>0</v>
      </c>
      <c r="C89" s="263">
        <f t="shared" ref="C89:L89" si="28">IF(AND(C84&gt;0,B84&lt;0),(C74-(C84/(C84-B84))),0)</f>
        <v>0</v>
      </c>
      <c r="D89" s="263">
        <f t="shared" si="28"/>
        <v>0</v>
      </c>
      <c r="E89" s="263">
        <f t="shared" si="28"/>
        <v>0</v>
      </c>
      <c r="F89" s="263">
        <f t="shared" si="28"/>
        <v>0</v>
      </c>
      <c r="G89" s="263">
        <f t="shared" si="28"/>
        <v>0</v>
      </c>
      <c r="H89" s="263">
        <f>IF(AND(H84&gt;0,G84&lt;0),(H74-(H84/(H84-G84))),0)</f>
        <v>0</v>
      </c>
      <c r="I89" s="263">
        <f t="shared" si="28"/>
        <v>0</v>
      </c>
      <c r="J89" s="263">
        <f t="shared" si="28"/>
        <v>0</v>
      </c>
      <c r="K89" s="263">
        <f t="shared" si="28"/>
        <v>0</v>
      </c>
      <c r="L89" s="263">
        <f t="shared" si="28"/>
        <v>0</v>
      </c>
      <c r="M89" s="158"/>
    </row>
    <row r="90" spans="1:13" ht="14.4" thickBot="1" x14ac:dyDescent="0.3">
      <c r="A90" s="200" t="s">
        <v>293</v>
      </c>
      <c r="B90" s="201">
        <f t="shared" ref="B90:L90" si="29">IF(AND(B87&gt;0,A87&lt;0),(B74-(B87/(B87-A87))),0)</f>
        <v>0</v>
      </c>
      <c r="C90" s="201">
        <f t="shared" si="29"/>
        <v>0</v>
      </c>
      <c r="D90" s="201">
        <f t="shared" si="29"/>
        <v>0</v>
      </c>
      <c r="E90" s="201">
        <f t="shared" si="29"/>
        <v>0</v>
      </c>
      <c r="F90" s="201">
        <f t="shared" si="29"/>
        <v>0</v>
      </c>
      <c r="G90" s="201">
        <f t="shared" si="29"/>
        <v>0</v>
      </c>
      <c r="H90" s="201">
        <f t="shared" si="29"/>
        <v>0</v>
      </c>
      <c r="I90" s="201">
        <f t="shared" si="29"/>
        <v>0</v>
      </c>
      <c r="J90" s="201">
        <f t="shared" si="29"/>
        <v>0</v>
      </c>
      <c r="K90" s="201">
        <f t="shared" si="29"/>
        <v>0</v>
      </c>
      <c r="L90" s="201">
        <f t="shared" si="29"/>
        <v>0</v>
      </c>
      <c r="M90" s="158"/>
    </row>
    <row r="91" spans="1:13" s="182" customFormat="1" x14ac:dyDescent="0.25">
      <c r="A91" s="162"/>
      <c r="B91" s="202">
        <v>2023</v>
      </c>
      <c r="C91" s="202">
        <f>B91+1</f>
        <v>2024</v>
      </c>
      <c r="D91" s="157">
        <f t="shared" ref="D91:L91" si="30">C91+1</f>
        <v>2025</v>
      </c>
      <c r="E91" s="157">
        <f t="shared" si="30"/>
        <v>2026</v>
      </c>
      <c r="F91" s="157">
        <f t="shared" si="30"/>
        <v>2027</v>
      </c>
      <c r="G91" s="157">
        <f t="shared" si="30"/>
        <v>2028</v>
      </c>
      <c r="H91" s="157">
        <f t="shared" si="30"/>
        <v>2029</v>
      </c>
      <c r="I91" s="157">
        <f t="shared" si="30"/>
        <v>2030</v>
      </c>
      <c r="J91" s="157">
        <f t="shared" si="30"/>
        <v>2031</v>
      </c>
      <c r="K91" s="157">
        <f t="shared" si="30"/>
        <v>2032</v>
      </c>
      <c r="L91" s="157">
        <f t="shared" si="30"/>
        <v>2033</v>
      </c>
    </row>
    <row r="92" spans="1:13" ht="15.6" customHeight="1" x14ac:dyDescent="0.25">
      <c r="A92" s="203" t="s">
        <v>292</v>
      </c>
      <c r="B92" s="109"/>
      <c r="C92" s="109"/>
      <c r="D92" s="109"/>
      <c r="E92" s="109"/>
      <c r="F92" s="109"/>
      <c r="G92" s="109"/>
      <c r="H92" s="109"/>
      <c r="I92" s="109"/>
      <c r="J92" s="109"/>
      <c r="K92" s="109"/>
      <c r="L92" s="316">
        <v>10</v>
      </c>
      <c r="M92" s="109"/>
    </row>
    <row r="93" spans="1:13" ht="13.2" x14ac:dyDescent="0.25">
      <c r="A93" s="110" t="s">
        <v>291</v>
      </c>
      <c r="B93" s="110"/>
      <c r="C93" s="110"/>
      <c r="D93" s="110"/>
      <c r="E93" s="110"/>
      <c r="F93" s="110"/>
      <c r="G93" s="110"/>
      <c r="H93" s="110"/>
      <c r="I93" s="110"/>
      <c r="J93" s="110"/>
      <c r="K93" s="110"/>
      <c r="L93" s="110"/>
      <c r="M93" s="110"/>
    </row>
    <row r="94" spans="1:13" ht="13.2" x14ac:dyDescent="0.25">
      <c r="A94" s="110" t="s">
        <v>290</v>
      </c>
      <c r="B94" s="110"/>
      <c r="C94" s="110"/>
      <c r="D94" s="110"/>
      <c r="E94" s="110"/>
      <c r="F94" s="110"/>
      <c r="G94" s="110"/>
      <c r="H94" s="110"/>
      <c r="I94" s="110"/>
      <c r="J94" s="110"/>
      <c r="K94" s="110"/>
      <c r="L94" s="110"/>
      <c r="M94" s="110"/>
    </row>
    <row r="95" spans="1:13" ht="13.2" x14ac:dyDescent="0.25">
      <c r="A95" s="110" t="s">
        <v>289</v>
      </c>
      <c r="B95" s="110"/>
      <c r="C95" s="110"/>
      <c r="D95" s="110"/>
      <c r="E95" s="110"/>
      <c r="F95" s="110"/>
      <c r="G95" s="110"/>
      <c r="H95" s="110"/>
      <c r="I95" s="110"/>
      <c r="J95" s="110"/>
      <c r="K95" s="110"/>
      <c r="L95" s="110"/>
      <c r="M95" s="110"/>
    </row>
    <row r="96" spans="1:13" ht="13.2" x14ac:dyDescent="0.25">
      <c r="A96" s="111" t="s">
        <v>288</v>
      </c>
      <c r="B96" s="109"/>
      <c r="C96" s="109"/>
      <c r="D96" s="109"/>
      <c r="E96" s="109"/>
      <c r="F96" s="109"/>
      <c r="G96" s="109"/>
      <c r="H96" s="109"/>
      <c r="I96" s="109"/>
      <c r="J96" s="109"/>
      <c r="K96" s="109"/>
      <c r="L96" s="109"/>
      <c r="M96" s="109"/>
    </row>
    <row r="97" spans="1:38" ht="33" customHeight="1" x14ac:dyDescent="0.25">
      <c r="A97" s="400" t="s">
        <v>537</v>
      </c>
      <c r="B97" s="400"/>
      <c r="C97" s="400"/>
      <c r="D97" s="400"/>
      <c r="E97" s="400"/>
      <c r="F97" s="400"/>
      <c r="G97" s="400"/>
      <c r="H97" s="400"/>
      <c r="I97" s="400"/>
      <c r="J97" s="400"/>
      <c r="K97" s="400"/>
      <c r="L97" s="400"/>
      <c r="M97" s="197"/>
    </row>
    <row r="98" spans="1:38" x14ac:dyDescent="0.25">
      <c r="C98" s="204"/>
    </row>
    <row r="99" spans="1:38" ht="13.2" hidden="1" x14ac:dyDescent="0.25">
      <c r="A99" s="264"/>
      <c r="B99" s="265">
        <v>2022</v>
      </c>
      <c r="C99" s="265">
        <f t="shared" ref="C99:M99" si="31">B99+1</f>
        <v>2023</v>
      </c>
      <c r="D99" s="265">
        <f t="shared" si="31"/>
        <v>2024</v>
      </c>
      <c r="E99" s="265">
        <f t="shared" si="31"/>
        <v>2025</v>
      </c>
      <c r="F99" s="265">
        <f t="shared" si="31"/>
        <v>2026</v>
      </c>
      <c r="G99" s="265">
        <f t="shared" si="31"/>
        <v>2027</v>
      </c>
      <c r="H99" s="265">
        <f t="shared" si="31"/>
        <v>2028</v>
      </c>
      <c r="I99" s="265">
        <f t="shared" si="31"/>
        <v>2029</v>
      </c>
      <c r="J99" s="265">
        <f t="shared" si="31"/>
        <v>2030</v>
      </c>
      <c r="K99" s="265">
        <f t="shared" si="31"/>
        <v>2031</v>
      </c>
      <c r="L99" s="265">
        <f t="shared" si="31"/>
        <v>2032</v>
      </c>
      <c r="M99" s="265">
        <f t="shared" si="31"/>
        <v>2033</v>
      </c>
    </row>
    <row r="100" spans="1:38" ht="13.2" hidden="1" x14ac:dyDescent="0.25">
      <c r="A100" s="264" t="s">
        <v>538</v>
      </c>
      <c r="B100" s="266">
        <v>5.1003564654479999E-2</v>
      </c>
      <c r="C100" s="266">
        <v>4.9001762230179997E-2</v>
      </c>
      <c r="D100" s="266">
        <v>4.7000273037249997E-2</v>
      </c>
      <c r="E100" s="266">
        <f t="shared" ref="E100:M100" si="32">D100</f>
        <v>4.7000273037249997E-2</v>
      </c>
      <c r="F100" s="266">
        <f t="shared" si="32"/>
        <v>4.7000273037249997E-2</v>
      </c>
      <c r="G100" s="266">
        <f t="shared" si="32"/>
        <v>4.7000273037249997E-2</v>
      </c>
      <c r="H100" s="266">
        <f t="shared" si="32"/>
        <v>4.7000273037249997E-2</v>
      </c>
      <c r="I100" s="266">
        <f t="shared" si="32"/>
        <v>4.7000273037249997E-2</v>
      </c>
      <c r="J100" s="266">
        <f t="shared" si="32"/>
        <v>4.7000273037249997E-2</v>
      </c>
      <c r="K100" s="266">
        <f t="shared" si="32"/>
        <v>4.7000273037249997E-2</v>
      </c>
      <c r="L100" s="266">
        <f t="shared" si="32"/>
        <v>4.7000273037249997E-2</v>
      </c>
      <c r="M100" s="266">
        <f t="shared" si="32"/>
        <v>4.7000273037249997E-2</v>
      </c>
    </row>
    <row r="101" spans="1:38" s="182" customFormat="1" ht="13.8" hidden="1" x14ac:dyDescent="0.25">
      <c r="A101" s="264" t="s">
        <v>539</v>
      </c>
      <c r="B101" s="267">
        <f>B100</f>
        <v>5.1003564654479999E-2</v>
      </c>
      <c r="C101" s="267">
        <f t="shared" ref="C101:M101" si="33">(1+B101)*(1+C100)-1</f>
        <v>0.10250459143275026</v>
      </c>
      <c r="D101" s="267">
        <f t="shared" si="33"/>
        <v>0.1543226082549114</v>
      </c>
      <c r="E101" s="267">
        <f t="shared" si="33"/>
        <v>0.20857608601596289</v>
      </c>
      <c r="F101" s="267">
        <f t="shared" si="33"/>
        <v>0.26537949204500411</v>
      </c>
      <c r="G101" s="267">
        <f t="shared" si="33"/>
        <v>0.324852673666856</v>
      </c>
      <c r="H101" s="267">
        <f t="shared" si="33"/>
        <v>0.38712111106332903</v>
      </c>
      <c r="I101" s="267">
        <f t="shared" si="33"/>
        <v>0.45231618201903911</v>
      </c>
      <c r="J101" s="267">
        <f t="shared" si="33"/>
        <v>0.52057543911035054</v>
      </c>
      <c r="K101" s="267">
        <f t="shared" si="33"/>
        <v>0.59204289992227332</v>
      </c>
      <c r="L101" s="267">
        <f t="shared" si="33"/>
        <v>0.66686935090563559</v>
      </c>
      <c r="M101" s="267">
        <f t="shared" si="33"/>
        <v>0.74521266551562437</v>
      </c>
    </row>
    <row r="102" spans="1:38" ht="13.2" x14ac:dyDescent="0.25">
      <c r="A102" s="208"/>
      <c r="B102" s="206"/>
      <c r="C102" s="206"/>
      <c r="D102" s="206"/>
      <c r="E102" s="206"/>
      <c r="F102" s="206"/>
      <c r="G102" s="206"/>
      <c r="H102" s="206"/>
      <c r="I102" s="206"/>
      <c r="J102" s="206"/>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6"/>
      <c r="AI102" s="206"/>
      <c r="AJ102" s="206"/>
      <c r="AK102" s="206"/>
      <c r="AL102" s="206"/>
    </row>
    <row r="103" spans="1:38" ht="13.2" x14ac:dyDescent="0.25">
      <c r="A103" s="208"/>
      <c r="B103" s="206"/>
      <c r="C103" s="206"/>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c r="AK103" s="206"/>
      <c r="AL103" s="206"/>
    </row>
    <row r="104" spans="1:38" ht="13.2" x14ac:dyDescent="0.25">
      <c r="A104" s="208"/>
      <c r="B104" s="206"/>
      <c r="C104" s="206"/>
      <c r="D104" s="206"/>
      <c r="E104" s="206"/>
      <c r="F104" s="206"/>
      <c r="G104" s="206"/>
      <c r="H104" s="206"/>
      <c r="I104" s="206"/>
      <c r="J104" s="206"/>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6"/>
      <c r="AI104" s="206"/>
      <c r="AJ104" s="206"/>
      <c r="AK104" s="206"/>
      <c r="AL104" s="206"/>
    </row>
    <row r="105" spans="1:38" ht="13.2" x14ac:dyDescent="0.25">
      <c r="A105" s="208"/>
      <c r="B105" s="206"/>
      <c r="C105" s="206"/>
      <c r="D105" s="206"/>
      <c r="E105" s="206"/>
      <c r="F105" s="206"/>
      <c r="G105" s="206"/>
      <c r="H105" s="206"/>
      <c r="I105" s="206"/>
      <c r="J105" s="206"/>
      <c r="K105" s="206"/>
      <c r="L105" s="206"/>
      <c r="M105" s="206"/>
      <c r="N105" s="206"/>
      <c r="O105" s="206"/>
      <c r="P105" s="206"/>
      <c r="Q105" s="206"/>
      <c r="R105" s="206"/>
      <c r="S105" s="206"/>
      <c r="T105" s="206"/>
      <c r="U105" s="206"/>
      <c r="V105" s="206"/>
      <c r="W105" s="206"/>
      <c r="X105" s="206"/>
      <c r="Y105" s="206"/>
      <c r="Z105" s="206"/>
      <c r="AA105" s="206"/>
      <c r="AB105" s="206"/>
      <c r="AC105" s="206"/>
      <c r="AD105" s="206"/>
      <c r="AE105" s="206"/>
      <c r="AF105" s="206"/>
      <c r="AG105" s="206"/>
      <c r="AH105" s="206"/>
      <c r="AI105" s="206"/>
      <c r="AJ105" s="206"/>
      <c r="AK105" s="206"/>
      <c r="AL105" s="206"/>
    </row>
    <row r="106" spans="1:38" ht="13.2" x14ac:dyDescent="0.25">
      <c r="A106" s="208"/>
      <c r="B106" s="206"/>
      <c r="C106" s="206"/>
      <c r="D106" s="206"/>
      <c r="E106" s="206"/>
      <c r="F106" s="206"/>
      <c r="G106" s="206"/>
      <c r="H106" s="206"/>
      <c r="I106" s="206"/>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c r="AK106" s="206"/>
      <c r="AL106" s="206"/>
    </row>
    <row r="107" spans="1:38" ht="13.2" x14ac:dyDescent="0.25">
      <c r="A107" s="208"/>
      <c r="B107" s="206"/>
      <c r="C107" s="206"/>
      <c r="D107" s="206"/>
      <c r="E107" s="206"/>
      <c r="F107" s="206"/>
      <c r="G107" s="206"/>
      <c r="H107" s="206"/>
      <c r="I107" s="206"/>
      <c r="J107" s="206"/>
      <c r="K107" s="206"/>
      <c r="L107" s="206"/>
      <c r="M107" s="206"/>
      <c r="N107" s="206"/>
      <c r="O107" s="206"/>
      <c r="P107" s="206"/>
      <c r="Q107" s="206"/>
      <c r="R107" s="206"/>
      <c r="S107" s="206"/>
      <c r="T107" s="206"/>
      <c r="U107" s="206"/>
      <c r="V107" s="206"/>
      <c r="W107" s="206"/>
      <c r="X107" s="206"/>
      <c r="Y107" s="206"/>
      <c r="Z107" s="206"/>
      <c r="AA107" s="206"/>
      <c r="AB107" s="206"/>
      <c r="AC107" s="206"/>
      <c r="AD107" s="206"/>
      <c r="AE107" s="206"/>
      <c r="AF107" s="206"/>
      <c r="AG107" s="206"/>
      <c r="AH107" s="206"/>
      <c r="AI107" s="206"/>
      <c r="AJ107" s="206"/>
      <c r="AK107" s="206"/>
      <c r="AL107" s="206"/>
    </row>
    <row r="108" spans="1:38" ht="13.2" x14ac:dyDescent="0.25">
      <c r="A108" s="208"/>
      <c r="B108" s="206"/>
      <c r="C108" s="206"/>
      <c r="D108" s="206"/>
      <c r="E108" s="206"/>
      <c r="F108" s="206"/>
      <c r="G108" s="206"/>
      <c r="H108" s="206"/>
      <c r="I108" s="206"/>
      <c r="J108" s="206"/>
      <c r="K108" s="206"/>
      <c r="L108" s="206"/>
      <c r="M108" s="206"/>
      <c r="N108" s="206"/>
      <c r="O108" s="206"/>
      <c r="P108" s="206"/>
      <c r="Q108" s="206"/>
      <c r="R108" s="206"/>
      <c r="S108" s="206"/>
      <c r="T108" s="206"/>
      <c r="U108" s="206"/>
      <c r="V108" s="206"/>
      <c r="W108" s="206"/>
      <c r="X108" s="206"/>
      <c r="Y108" s="206"/>
      <c r="Z108" s="206"/>
      <c r="AA108" s="206"/>
      <c r="AB108" s="206"/>
      <c r="AC108" s="206"/>
      <c r="AD108" s="206"/>
      <c r="AE108" s="206"/>
      <c r="AF108" s="206"/>
      <c r="AG108" s="206"/>
      <c r="AH108" s="206"/>
      <c r="AI108" s="206"/>
      <c r="AJ108" s="206"/>
      <c r="AK108" s="206"/>
      <c r="AL108" s="206"/>
    </row>
    <row r="109" spans="1:38" ht="13.2" x14ac:dyDescent="0.25">
      <c r="A109" s="208"/>
      <c r="B109" s="206"/>
      <c r="C109" s="206"/>
      <c r="D109" s="206"/>
      <c r="E109" s="206"/>
      <c r="F109" s="206"/>
      <c r="G109" s="206"/>
      <c r="H109" s="206"/>
      <c r="I109" s="206"/>
      <c r="J109" s="206"/>
      <c r="K109" s="206"/>
      <c r="L109" s="206"/>
      <c r="M109" s="206"/>
      <c r="N109" s="206"/>
      <c r="O109" s="206"/>
      <c r="P109" s="206"/>
      <c r="Q109" s="206"/>
      <c r="R109" s="206"/>
      <c r="S109" s="206"/>
      <c r="T109" s="206"/>
      <c r="U109" s="206"/>
      <c r="V109" s="206"/>
      <c r="W109" s="206"/>
      <c r="X109" s="206"/>
      <c r="Y109" s="206"/>
      <c r="Z109" s="206"/>
      <c r="AA109" s="206"/>
      <c r="AB109" s="206"/>
      <c r="AC109" s="206"/>
      <c r="AD109" s="206"/>
      <c r="AE109" s="206"/>
      <c r="AF109" s="206"/>
      <c r="AG109" s="206"/>
      <c r="AH109" s="206"/>
      <c r="AI109" s="206"/>
      <c r="AJ109" s="206"/>
      <c r="AK109" s="206"/>
      <c r="AL109" s="206"/>
    </row>
    <row r="110" spans="1:38" ht="13.2" x14ac:dyDescent="0.25">
      <c r="A110" s="208"/>
      <c r="B110" s="206"/>
      <c r="C110" s="206"/>
      <c r="D110" s="206"/>
      <c r="E110" s="206"/>
      <c r="F110" s="206"/>
      <c r="G110" s="206"/>
      <c r="H110" s="206"/>
      <c r="I110" s="206"/>
      <c r="J110" s="206"/>
      <c r="K110" s="206"/>
      <c r="L110" s="206"/>
      <c r="M110" s="206"/>
      <c r="N110" s="206"/>
      <c r="O110" s="206"/>
      <c r="P110" s="206"/>
      <c r="Q110" s="206"/>
      <c r="R110" s="206"/>
      <c r="S110" s="206"/>
      <c r="T110" s="206"/>
      <c r="U110" s="206"/>
      <c r="V110" s="206"/>
      <c r="W110" s="206"/>
      <c r="X110" s="206"/>
      <c r="Y110" s="206"/>
      <c r="Z110" s="206"/>
      <c r="AA110" s="206"/>
      <c r="AB110" s="206"/>
      <c r="AC110" s="206"/>
      <c r="AD110" s="206"/>
      <c r="AE110" s="206"/>
      <c r="AF110" s="206"/>
      <c r="AG110" s="206"/>
      <c r="AH110" s="206"/>
      <c r="AI110" s="206"/>
      <c r="AJ110" s="206"/>
      <c r="AK110" s="206"/>
      <c r="AL110" s="206"/>
    </row>
    <row r="111" spans="1:38" ht="13.2" x14ac:dyDescent="0.25">
      <c r="A111" s="208"/>
      <c r="B111" s="206"/>
      <c r="C111" s="206"/>
      <c r="D111" s="206"/>
      <c r="E111" s="206"/>
      <c r="F111" s="206"/>
      <c r="G111" s="206"/>
      <c r="H111" s="206"/>
      <c r="I111" s="206"/>
      <c r="J111" s="206"/>
      <c r="K111" s="206"/>
      <c r="L111" s="206"/>
      <c r="M111" s="206"/>
      <c r="N111" s="206"/>
      <c r="O111" s="206"/>
      <c r="P111" s="206"/>
      <c r="Q111" s="206"/>
      <c r="R111" s="206"/>
      <c r="S111" s="206"/>
      <c r="T111" s="206"/>
      <c r="U111" s="206"/>
      <c r="V111" s="206"/>
      <c r="W111" s="206"/>
      <c r="X111" s="206"/>
      <c r="Y111" s="206"/>
      <c r="Z111" s="206"/>
      <c r="AA111" s="206"/>
      <c r="AB111" s="206"/>
      <c r="AC111" s="206"/>
      <c r="AD111" s="206"/>
      <c r="AE111" s="206"/>
      <c r="AF111" s="206"/>
      <c r="AG111" s="206"/>
      <c r="AH111" s="206"/>
      <c r="AI111" s="206"/>
      <c r="AJ111" s="206"/>
      <c r="AK111" s="206"/>
      <c r="AL111" s="206"/>
    </row>
    <row r="112" spans="1:38" ht="13.2" x14ac:dyDescent="0.25">
      <c r="A112" s="208"/>
      <c r="B112" s="206"/>
      <c r="C112" s="206"/>
      <c r="D112" s="206"/>
      <c r="E112" s="206"/>
      <c r="F112" s="206"/>
      <c r="G112" s="206"/>
      <c r="H112" s="206"/>
      <c r="I112" s="206"/>
      <c r="J112" s="206"/>
      <c r="K112" s="206"/>
      <c r="L112" s="206"/>
      <c r="M112" s="206"/>
      <c r="N112" s="206"/>
      <c r="O112" s="206"/>
      <c r="P112" s="206"/>
      <c r="Q112" s="206"/>
      <c r="R112" s="206"/>
      <c r="S112" s="206"/>
      <c r="T112" s="206"/>
      <c r="U112" s="206"/>
      <c r="V112" s="206"/>
      <c r="W112" s="206"/>
      <c r="X112" s="206"/>
      <c r="Y112" s="206"/>
      <c r="Z112" s="206"/>
      <c r="AA112" s="206"/>
      <c r="AB112" s="206"/>
      <c r="AC112" s="206"/>
      <c r="AD112" s="206"/>
      <c r="AE112" s="206"/>
      <c r="AF112" s="206"/>
      <c r="AG112" s="206"/>
      <c r="AH112" s="206"/>
      <c r="AI112" s="206"/>
      <c r="AJ112" s="206"/>
      <c r="AK112" s="206"/>
      <c r="AL112" s="206"/>
    </row>
    <row r="113" spans="1:38" ht="13.2" x14ac:dyDescent="0.25">
      <c r="A113" s="208"/>
      <c r="B113" s="206"/>
      <c r="C113" s="206"/>
      <c r="D113" s="206"/>
      <c r="E113" s="206"/>
      <c r="F113" s="206"/>
      <c r="G113" s="206"/>
      <c r="H113" s="206"/>
      <c r="I113" s="206"/>
      <c r="J113" s="206"/>
      <c r="K113" s="206"/>
      <c r="L113" s="206"/>
      <c r="M113" s="206"/>
      <c r="N113" s="206"/>
      <c r="O113" s="206"/>
      <c r="P113" s="206"/>
      <c r="Q113" s="206"/>
      <c r="R113" s="206"/>
      <c r="S113" s="206"/>
      <c r="T113" s="206"/>
      <c r="U113" s="206"/>
      <c r="V113" s="206"/>
      <c r="W113" s="206"/>
      <c r="X113" s="206"/>
      <c r="Y113" s="206"/>
      <c r="Z113" s="206"/>
      <c r="AA113" s="206"/>
      <c r="AB113" s="206"/>
      <c r="AC113" s="206"/>
      <c r="AD113" s="206"/>
      <c r="AE113" s="206"/>
      <c r="AF113" s="206"/>
      <c r="AG113" s="206"/>
      <c r="AH113" s="206"/>
      <c r="AI113" s="206"/>
      <c r="AJ113" s="206"/>
      <c r="AK113" s="206"/>
      <c r="AL113" s="206"/>
    </row>
    <row r="114" spans="1:38" ht="13.2" x14ac:dyDescent="0.25">
      <c r="A114" s="208"/>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c r="AK114" s="206"/>
      <c r="AL114" s="206"/>
    </row>
    <row r="115" spans="1:38" ht="13.2" x14ac:dyDescent="0.25">
      <c r="A115" s="207"/>
      <c r="B115" s="205"/>
      <c r="C115" s="205"/>
      <c r="D115" s="205"/>
      <c r="E115" s="20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205"/>
      <c r="AD115" s="205"/>
      <c r="AE115" s="205"/>
      <c r="AF115" s="205"/>
      <c r="AG115" s="205"/>
      <c r="AH115" s="205"/>
      <c r="AI115" s="205"/>
      <c r="AJ115" s="205"/>
      <c r="AK115" s="205"/>
      <c r="AL115" s="205"/>
    </row>
    <row r="116" spans="1:38" ht="13.2" x14ac:dyDescent="0.25">
      <c r="A116" s="207"/>
      <c r="B116" s="205"/>
      <c r="C116" s="205"/>
      <c r="D116" s="205"/>
      <c r="E116" s="20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205"/>
      <c r="AB116" s="205"/>
      <c r="AC116" s="205"/>
      <c r="AD116" s="205"/>
      <c r="AE116" s="205"/>
      <c r="AF116" s="205"/>
      <c r="AG116" s="205"/>
      <c r="AH116" s="205"/>
      <c r="AI116" s="205"/>
      <c r="AJ116" s="205"/>
      <c r="AK116" s="205"/>
      <c r="AL116" s="205"/>
    </row>
    <row r="117" spans="1:38" ht="13.2" x14ac:dyDescent="0.25">
      <c r="A117" s="207"/>
      <c r="B117" s="205"/>
      <c r="C117" s="205"/>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row>
    <row r="118" spans="1:38" ht="13.2" x14ac:dyDescent="0.25">
      <c r="A118" s="207"/>
      <c r="B118" s="205"/>
      <c r="C118" s="205"/>
      <c r="D118" s="205"/>
      <c r="E118" s="205"/>
      <c r="F118" s="205"/>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205"/>
      <c r="AC118" s="205"/>
      <c r="AD118" s="205"/>
      <c r="AE118" s="205"/>
      <c r="AF118" s="205"/>
      <c r="AG118" s="205"/>
      <c r="AH118" s="205"/>
      <c r="AI118" s="205"/>
      <c r="AJ118" s="205"/>
      <c r="AK118" s="205"/>
      <c r="AL118" s="205"/>
    </row>
    <row r="119" spans="1:38" ht="13.2" x14ac:dyDescent="0.25">
      <c r="A119" s="207"/>
      <c r="B119" s="205"/>
      <c r="C119" s="205"/>
      <c r="D119" s="205"/>
      <c r="E119" s="20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205"/>
      <c r="AD119" s="205"/>
      <c r="AE119" s="205"/>
      <c r="AF119" s="205"/>
      <c r="AG119" s="205"/>
      <c r="AH119" s="205"/>
      <c r="AI119" s="205"/>
      <c r="AJ119" s="205"/>
      <c r="AK119" s="205"/>
      <c r="AL119" s="205"/>
    </row>
    <row r="120" spans="1:38" ht="13.2" x14ac:dyDescent="0.25">
      <c r="A120" s="207"/>
      <c r="B120" s="205"/>
      <c r="C120" s="205"/>
      <c r="D120" s="205"/>
      <c r="E120" s="20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205"/>
      <c r="AD120" s="205"/>
      <c r="AE120" s="205"/>
      <c r="AF120" s="205"/>
      <c r="AG120" s="205"/>
      <c r="AH120" s="205"/>
      <c r="AI120" s="205"/>
      <c r="AJ120" s="205"/>
      <c r="AK120" s="205"/>
      <c r="AL120" s="205"/>
    </row>
    <row r="121" spans="1:38" ht="13.2" x14ac:dyDescent="0.25">
      <c r="A121" s="207"/>
      <c r="B121" s="205"/>
      <c r="C121" s="205"/>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205"/>
      <c r="AF121" s="205"/>
      <c r="AG121" s="205"/>
      <c r="AH121" s="205"/>
      <c r="AI121" s="205"/>
      <c r="AJ121" s="205"/>
      <c r="AK121" s="205"/>
      <c r="AL121" s="205"/>
    </row>
    <row r="122" spans="1:38" ht="13.2" x14ac:dyDescent="0.25">
      <c r="A122" s="207"/>
      <c r="B122" s="205"/>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row>
    <row r="123" spans="1:38" ht="13.2" x14ac:dyDescent="0.25">
      <c r="A123" s="207"/>
      <c r="B123" s="205"/>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row>
    <row r="124" spans="1:38" ht="13.2" x14ac:dyDescent="0.25">
      <c r="A124" s="207"/>
      <c r="B124" s="205"/>
      <c r="C124" s="205"/>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row>
    <row r="125" spans="1:38" ht="13.2" x14ac:dyDescent="0.25">
      <c r="A125" s="207"/>
      <c r="B125" s="205"/>
      <c r="C125" s="205"/>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5"/>
      <c r="AK125" s="205"/>
      <c r="AL125" s="205"/>
    </row>
    <row r="126" spans="1:38" ht="13.2" x14ac:dyDescent="0.25">
      <c r="A126" s="207"/>
      <c r="B126" s="205"/>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row>
    <row r="127" spans="1:38" ht="13.2" x14ac:dyDescent="0.25">
      <c r="A127" s="207"/>
      <c r="B127" s="205"/>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row>
    <row r="128" spans="1:38" ht="13.2" x14ac:dyDescent="0.25">
      <c r="A128" s="207"/>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row>
    <row r="129" spans="1:38" ht="13.2" x14ac:dyDescent="0.25">
      <c r="A129" s="207"/>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row>
    <row r="130" spans="1:38" ht="13.2" x14ac:dyDescent="0.25">
      <c r="A130" s="207"/>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row>
    <row r="131" spans="1:38" ht="13.2" x14ac:dyDescent="0.25">
      <c r="A131" s="207"/>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row>
    <row r="132" spans="1:38" ht="13.2" x14ac:dyDescent="0.25">
      <c r="A132" s="207"/>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row>
    <row r="133" spans="1:38" ht="13.2" x14ac:dyDescent="0.25">
      <c r="A133" s="207"/>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row>
    <row r="134" spans="1:38" ht="13.2" x14ac:dyDescent="0.25">
      <c r="A134" s="207"/>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c r="AG134" s="205"/>
      <c r="AH134" s="205"/>
      <c r="AI134" s="205"/>
      <c r="AJ134" s="205"/>
      <c r="AK134" s="205"/>
      <c r="AL134" s="205"/>
    </row>
    <row r="135" spans="1:38" ht="13.2" x14ac:dyDescent="0.25">
      <c r="A135" s="207"/>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c r="AG135" s="205"/>
      <c r="AH135" s="205"/>
      <c r="AI135" s="205"/>
      <c r="AJ135" s="205"/>
      <c r="AK135" s="205"/>
      <c r="AL135" s="205"/>
    </row>
    <row r="136" spans="1:38" ht="13.2" x14ac:dyDescent="0.25">
      <c r="A136" s="207"/>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c r="Z136" s="205"/>
      <c r="AA136" s="205"/>
      <c r="AB136" s="205"/>
      <c r="AC136" s="205"/>
      <c r="AD136" s="205"/>
      <c r="AE136" s="205"/>
      <c r="AF136" s="205"/>
      <c r="AG136" s="205"/>
      <c r="AH136" s="205"/>
      <c r="AI136" s="205"/>
      <c r="AJ136" s="205"/>
      <c r="AK136" s="205"/>
      <c r="AL136" s="205"/>
    </row>
    <row r="137" spans="1:38" ht="13.2" x14ac:dyDescent="0.25">
      <c r="A137" s="207"/>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c r="AK137" s="205"/>
      <c r="AL137" s="205"/>
    </row>
    <row r="138" spans="1:38" ht="13.2" x14ac:dyDescent="0.25">
      <c r="A138" s="207"/>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c r="AK138" s="205"/>
      <c r="AL138" s="205"/>
    </row>
    <row r="139" spans="1:38" ht="13.2" x14ac:dyDescent="0.25">
      <c r="A139" s="207"/>
      <c r="B139" s="205"/>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row>
    <row r="140" spans="1:38" ht="13.2" x14ac:dyDescent="0.25">
      <c r="A140" s="207"/>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c r="Z140" s="205"/>
      <c r="AA140" s="205"/>
      <c r="AB140" s="205"/>
      <c r="AC140" s="205"/>
      <c r="AD140" s="205"/>
      <c r="AE140" s="205"/>
      <c r="AF140" s="205"/>
      <c r="AG140" s="205"/>
      <c r="AH140" s="205"/>
      <c r="AI140" s="205"/>
      <c r="AJ140" s="205"/>
      <c r="AK140" s="205"/>
      <c r="AL140" s="205"/>
    </row>
    <row r="141" spans="1:38" ht="13.2" x14ac:dyDescent="0.25">
      <c r="A141" s="207"/>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c r="Z141" s="205"/>
      <c r="AA141" s="205"/>
      <c r="AB141" s="205"/>
      <c r="AC141" s="205"/>
      <c r="AD141" s="205"/>
      <c r="AE141" s="205"/>
      <c r="AF141" s="205"/>
      <c r="AG141" s="205"/>
      <c r="AH141" s="205"/>
      <c r="AI141" s="205"/>
      <c r="AJ141" s="205"/>
      <c r="AK141" s="205"/>
      <c r="AL141" s="205"/>
    </row>
    <row r="142" spans="1:38" ht="13.2" x14ac:dyDescent="0.25">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row>
    <row r="143" spans="1:38" ht="13.2" x14ac:dyDescent="0.25">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row>
    <row r="144" spans="1:38" ht="13.2" x14ac:dyDescent="0.25">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row>
    <row r="145" spans="1:38" ht="13.2" x14ac:dyDescent="0.25">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row>
    <row r="146" spans="1:38" ht="13.2" x14ac:dyDescent="0.25">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row>
    <row r="147" spans="1:38" ht="13.2" x14ac:dyDescent="0.25">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row>
    <row r="148" spans="1:38" ht="13.2" x14ac:dyDescent="0.25">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row>
    <row r="149" spans="1:38" ht="13.2" x14ac:dyDescent="0.25">
      <c r="A149" s="207"/>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row>
    <row r="150" spans="1:38" ht="13.2" x14ac:dyDescent="0.25">
      <c r="A150" s="207"/>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row>
    <row r="151" spans="1:38" ht="13.2" x14ac:dyDescent="0.25">
      <c r="A151" s="207"/>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row>
    <row r="152" spans="1:38" ht="13.2" x14ac:dyDescent="0.25">
      <c r="A152" s="207"/>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row>
    <row r="153" spans="1:38" ht="13.2" x14ac:dyDescent="0.25">
      <c r="A153" s="207"/>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row>
    <row r="154" spans="1:38" ht="13.2" x14ac:dyDescent="0.25">
      <c r="A154" s="207"/>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row>
    <row r="155" spans="1:38" ht="13.2" x14ac:dyDescent="0.25">
      <c r="A155" s="207"/>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row>
    <row r="156" spans="1:38" ht="13.2" x14ac:dyDescent="0.25">
      <c r="A156" s="207"/>
      <c r="B156" s="205"/>
      <c r="C156" s="205"/>
      <c r="D156" s="205"/>
      <c r="E156" s="205"/>
      <c r="F156" s="205"/>
      <c r="G156" s="205"/>
      <c r="H156" s="205"/>
      <c r="I156" s="205"/>
      <c r="J156" s="205"/>
      <c r="K156" s="205"/>
      <c r="L156" s="205"/>
      <c r="M156" s="205"/>
      <c r="N156" s="205"/>
      <c r="O156" s="205"/>
      <c r="P156" s="205"/>
      <c r="Q156" s="205"/>
      <c r="R156" s="205"/>
      <c r="S156" s="205"/>
      <c r="T156" s="205"/>
      <c r="U156" s="205"/>
      <c r="V156" s="205"/>
      <c r="W156" s="205"/>
      <c r="X156" s="205"/>
      <c r="Y156" s="205"/>
      <c r="Z156" s="205"/>
      <c r="AA156" s="205"/>
      <c r="AB156" s="205"/>
      <c r="AC156" s="205"/>
      <c r="AD156" s="205"/>
      <c r="AE156" s="205"/>
      <c r="AF156" s="205"/>
      <c r="AG156" s="205"/>
      <c r="AH156" s="205"/>
      <c r="AI156" s="205"/>
      <c r="AJ156" s="205"/>
      <c r="AK156" s="205"/>
      <c r="AL156" s="205"/>
    </row>
    <row r="157" spans="1:38" ht="13.2" x14ac:dyDescent="0.25">
      <c r="A157" s="207"/>
      <c r="B157" s="205"/>
      <c r="C157" s="205"/>
      <c r="D157" s="205"/>
      <c r="E157" s="205"/>
      <c r="F157" s="205"/>
      <c r="G157" s="205"/>
      <c r="H157" s="205"/>
      <c r="I157" s="205"/>
      <c r="J157" s="205"/>
      <c r="K157" s="205"/>
      <c r="L157" s="205"/>
      <c r="M157" s="205"/>
      <c r="N157" s="205"/>
      <c r="O157" s="205"/>
      <c r="P157" s="205"/>
      <c r="Q157" s="205"/>
      <c r="R157" s="205"/>
      <c r="S157" s="205"/>
      <c r="T157" s="205"/>
      <c r="U157" s="205"/>
      <c r="V157" s="205"/>
      <c r="W157" s="205"/>
      <c r="X157" s="205"/>
      <c r="Y157" s="205"/>
      <c r="Z157" s="205"/>
      <c r="AA157" s="205"/>
      <c r="AB157" s="205"/>
      <c r="AC157" s="205"/>
      <c r="AD157" s="205"/>
      <c r="AE157" s="205"/>
      <c r="AF157" s="205"/>
      <c r="AG157" s="205"/>
      <c r="AH157" s="205"/>
      <c r="AI157" s="205"/>
      <c r="AJ157" s="205"/>
      <c r="AK157" s="205"/>
      <c r="AL157" s="205"/>
    </row>
    <row r="158" spans="1:38" ht="13.2" x14ac:dyDescent="0.25">
      <c r="A158" s="207"/>
      <c r="B158" s="205"/>
      <c r="C158" s="205"/>
      <c r="D158" s="205"/>
      <c r="E158" s="205"/>
      <c r="F158" s="205"/>
      <c r="G158" s="205"/>
      <c r="H158" s="205"/>
      <c r="I158" s="205"/>
      <c r="J158" s="205"/>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row>
    <row r="159" spans="1:38" ht="13.2" x14ac:dyDescent="0.25">
      <c r="A159" s="207"/>
      <c r="B159" s="205"/>
      <c r="C159" s="205"/>
      <c r="D159" s="205"/>
      <c r="E159" s="205"/>
      <c r="F159" s="205"/>
      <c r="G159" s="205"/>
      <c r="H159" s="205"/>
      <c r="I159" s="205"/>
      <c r="J159" s="205"/>
      <c r="K159" s="205"/>
      <c r="L159" s="205"/>
      <c r="M159" s="205"/>
      <c r="N159" s="205"/>
      <c r="O159" s="205"/>
      <c r="P159" s="205"/>
      <c r="Q159" s="205"/>
      <c r="R159" s="205"/>
      <c r="S159" s="205"/>
      <c r="T159" s="205"/>
      <c r="U159" s="205"/>
      <c r="V159" s="205"/>
      <c r="W159" s="205"/>
      <c r="X159" s="205"/>
      <c r="Y159" s="205"/>
      <c r="Z159" s="205"/>
      <c r="AA159" s="205"/>
      <c r="AB159" s="205"/>
      <c r="AC159" s="205"/>
      <c r="AD159" s="205"/>
      <c r="AE159" s="205"/>
      <c r="AF159" s="205"/>
      <c r="AG159" s="205"/>
      <c r="AH159" s="205"/>
      <c r="AI159" s="205"/>
      <c r="AJ159" s="205"/>
      <c r="AK159" s="205"/>
      <c r="AL159" s="205"/>
    </row>
    <row r="160" spans="1:38" ht="13.2" x14ac:dyDescent="0.25">
      <c r="A160" s="207"/>
      <c r="B160" s="205"/>
      <c r="C160" s="205"/>
      <c r="D160" s="205"/>
      <c r="E160" s="205"/>
      <c r="F160" s="205"/>
      <c r="G160" s="205"/>
      <c r="H160" s="205"/>
      <c r="I160" s="205"/>
      <c r="J160" s="205"/>
      <c r="K160" s="205"/>
      <c r="L160" s="205"/>
      <c r="M160" s="205"/>
      <c r="N160" s="205"/>
      <c r="O160" s="205"/>
      <c r="P160" s="205"/>
      <c r="Q160" s="205"/>
      <c r="R160" s="205"/>
      <c r="S160" s="205"/>
      <c r="T160" s="205"/>
      <c r="U160" s="205"/>
      <c r="V160" s="205"/>
      <c r="W160" s="205"/>
      <c r="X160" s="205"/>
      <c r="Y160" s="205"/>
      <c r="Z160" s="205"/>
      <c r="AA160" s="205"/>
      <c r="AB160" s="205"/>
      <c r="AC160" s="205"/>
      <c r="AD160" s="205"/>
      <c r="AE160" s="205"/>
      <c r="AF160" s="205"/>
      <c r="AG160" s="205"/>
      <c r="AH160" s="205"/>
      <c r="AI160" s="205"/>
      <c r="AJ160" s="205"/>
      <c r="AK160" s="205"/>
      <c r="AL160" s="205"/>
    </row>
    <row r="161" spans="1:38" ht="13.2" x14ac:dyDescent="0.25">
      <c r="A161" s="207"/>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row>
    <row r="162" spans="1:38" ht="13.2" x14ac:dyDescent="0.25">
      <c r="A162" s="207"/>
      <c r="B162" s="205"/>
      <c r="C162" s="205"/>
      <c r="D162" s="205"/>
      <c r="E162" s="205"/>
      <c r="F162" s="205"/>
      <c r="G162" s="205"/>
      <c r="H162" s="205"/>
      <c r="I162" s="205"/>
      <c r="J162" s="205"/>
      <c r="K162" s="205"/>
      <c r="L162" s="205"/>
      <c r="M162" s="205"/>
      <c r="N162" s="205"/>
      <c r="O162" s="205"/>
      <c r="P162" s="205"/>
      <c r="Q162" s="205"/>
      <c r="R162" s="205"/>
      <c r="S162" s="205"/>
      <c r="T162" s="205"/>
      <c r="U162" s="205"/>
      <c r="V162" s="205"/>
      <c r="W162" s="205"/>
      <c r="X162" s="205"/>
      <c r="Y162" s="205"/>
      <c r="Z162" s="205"/>
      <c r="AA162" s="205"/>
      <c r="AB162" s="205"/>
      <c r="AC162" s="205"/>
      <c r="AD162" s="205"/>
      <c r="AE162" s="205"/>
      <c r="AF162" s="205"/>
      <c r="AG162" s="205"/>
      <c r="AH162" s="205"/>
      <c r="AI162" s="205"/>
      <c r="AJ162" s="205"/>
      <c r="AK162" s="205"/>
      <c r="AL162" s="205"/>
    </row>
    <row r="163" spans="1:38" ht="13.2" x14ac:dyDescent="0.25">
      <c r="A163" s="207"/>
      <c r="B163" s="205"/>
      <c r="C163" s="205"/>
      <c r="D163" s="205"/>
      <c r="E163" s="205"/>
      <c r="F163" s="205"/>
      <c r="G163" s="205"/>
      <c r="H163" s="205"/>
      <c r="I163" s="205"/>
      <c r="J163" s="205"/>
      <c r="K163" s="205"/>
      <c r="L163" s="205"/>
      <c r="M163" s="205"/>
      <c r="N163" s="205"/>
      <c r="O163" s="205"/>
      <c r="P163" s="205"/>
      <c r="Q163" s="205"/>
      <c r="R163" s="205"/>
      <c r="S163" s="205"/>
      <c r="T163" s="205"/>
      <c r="U163" s="205"/>
      <c r="V163" s="205"/>
      <c r="W163" s="205"/>
      <c r="X163" s="205"/>
      <c r="Y163" s="205"/>
      <c r="Z163" s="205"/>
      <c r="AA163" s="205"/>
      <c r="AB163" s="205"/>
      <c r="AC163" s="205"/>
      <c r="AD163" s="205"/>
      <c r="AE163" s="205"/>
      <c r="AF163" s="205"/>
      <c r="AG163" s="205"/>
      <c r="AH163" s="205"/>
      <c r="AI163" s="205"/>
      <c r="AJ163" s="205"/>
      <c r="AK163" s="205"/>
      <c r="AL163" s="205"/>
    </row>
    <row r="164" spans="1:38" ht="13.2" x14ac:dyDescent="0.25">
      <c r="A164" s="207"/>
      <c r="B164" s="205"/>
      <c r="C164" s="205"/>
      <c r="D164" s="205"/>
      <c r="E164" s="205"/>
      <c r="F164" s="205"/>
      <c r="G164" s="205"/>
      <c r="H164" s="205"/>
      <c r="I164" s="205"/>
      <c r="J164" s="205"/>
      <c r="K164" s="205"/>
      <c r="L164" s="205"/>
      <c r="M164" s="205"/>
      <c r="N164" s="205"/>
      <c r="O164" s="205"/>
      <c r="P164" s="205"/>
      <c r="Q164" s="205"/>
      <c r="R164" s="205"/>
      <c r="S164" s="205"/>
      <c r="T164" s="205"/>
      <c r="U164" s="205"/>
      <c r="V164" s="205"/>
      <c r="W164" s="205"/>
      <c r="X164" s="205"/>
      <c r="Y164" s="205"/>
      <c r="Z164" s="205"/>
      <c r="AA164" s="205"/>
      <c r="AB164" s="205"/>
      <c r="AC164" s="205"/>
      <c r="AD164" s="205"/>
      <c r="AE164" s="205"/>
      <c r="AF164" s="205"/>
      <c r="AG164" s="205"/>
      <c r="AH164" s="205"/>
      <c r="AI164" s="205"/>
      <c r="AJ164" s="205"/>
      <c r="AK164" s="205"/>
      <c r="AL164" s="205"/>
    </row>
    <row r="165" spans="1:38" ht="13.2" x14ac:dyDescent="0.25">
      <c r="A165" s="207"/>
      <c r="B165" s="205"/>
      <c r="C165" s="205"/>
      <c r="D165" s="205"/>
      <c r="E165" s="205"/>
      <c r="F165" s="205"/>
      <c r="G165" s="205"/>
      <c r="H165" s="205"/>
      <c r="I165" s="205"/>
      <c r="J165" s="205"/>
      <c r="K165" s="205"/>
      <c r="L165" s="205"/>
      <c r="M165" s="205"/>
      <c r="N165" s="205"/>
      <c r="O165" s="205"/>
      <c r="P165" s="205"/>
      <c r="Q165" s="205"/>
      <c r="R165" s="205"/>
      <c r="S165" s="205"/>
      <c r="T165" s="205"/>
      <c r="U165" s="205"/>
      <c r="V165" s="205"/>
      <c r="W165" s="205"/>
      <c r="X165" s="205"/>
      <c r="Y165" s="205"/>
      <c r="Z165" s="205"/>
      <c r="AA165" s="205"/>
      <c r="AB165" s="205"/>
      <c r="AC165" s="205"/>
      <c r="AD165" s="205"/>
      <c r="AE165" s="205"/>
      <c r="AF165" s="205"/>
      <c r="AG165" s="205"/>
      <c r="AH165" s="205"/>
      <c r="AI165" s="205"/>
      <c r="AJ165" s="205"/>
      <c r="AK165" s="205"/>
      <c r="AL165" s="205"/>
    </row>
    <row r="166" spans="1:38" ht="13.2" x14ac:dyDescent="0.25">
      <c r="A166" s="207"/>
      <c r="B166" s="205"/>
      <c r="C166" s="205"/>
      <c r="D166" s="205"/>
      <c r="E166" s="205"/>
      <c r="F166" s="205"/>
      <c r="G166" s="205"/>
      <c r="H166" s="205"/>
      <c r="I166" s="205"/>
      <c r="J166" s="205"/>
      <c r="K166" s="205"/>
      <c r="L166" s="205"/>
      <c r="M166" s="205"/>
      <c r="N166" s="205"/>
      <c r="O166" s="205"/>
      <c r="P166" s="205"/>
      <c r="Q166" s="205"/>
      <c r="R166" s="205"/>
      <c r="S166" s="205"/>
      <c r="T166" s="205"/>
      <c r="U166" s="205"/>
      <c r="V166" s="205"/>
      <c r="W166" s="205"/>
      <c r="X166" s="205"/>
      <c r="Y166" s="205"/>
      <c r="Z166" s="205"/>
      <c r="AA166" s="205"/>
      <c r="AB166" s="205"/>
      <c r="AC166" s="205"/>
      <c r="AD166" s="205"/>
      <c r="AE166" s="205"/>
      <c r="AF166" s="205"/>
      <c r="AG166" s="205"/>
      <c r="AH166" s="205"/>
      <c r="AI166" s="205"/>
      <c r="AJ166" s="205"/>
      <c r="AK166" s="205"/>
      <c r="AL166" s="205"/>
    </row>
    <row r="167" spans="1:38" ht="13.2" x14ac:dyDescent="0.25">
      <c r="A167" s="207"/>
      <c r="B167" s="205"/>
      <c r="C167" s="205"/>
      <c r="D167" s="205"/>
      <c r="E167" s="205"/>
      <c r="F167" s="205"/>
      <c r="G167" s="205"/>
      <c r="H167" s="205"/>
      <c r="I167" s="205"/>
      <c r="J167" s="205"/>
      <c r="K167" s="205"/>
      <c r="L167" s="205"/>
      <c r="M167" s="205"/>
      <c r="N167" s="205"/>
      <c r="O167" s="205"/>
      <c r="P167" s="205"/>
      <c r="Q167" s="205"/>
      <c r="R167" s="205"/>
      <c r="S167" s="205"/>
      <c r="T167" s="205"/>
      <c r="U167" s="205"/>
      <c r="V167" s="205"/>
      <c r="W167" s="205"/>
      <c r="X167" s="205"/>
      <c r="Y167" s="205"/>
      <c r="Z167" s="205"/>
      <c r="AA167" s="205"/>
      <c r="AB167" s="205"/>
      <c r="AC167" s="205"/>
      <c r="AD167" s="205"/>
      <c r="AE167" s="205"/>
      <c r="AF167" s="205"/>
      <c r="AG167" s="205"/>
      <c r="AH167" s="205"/>
      <c r="AI167" s="205"/>
      <c r="AJ167" s="205"/>
      <c r="AK167" s="205"/>
      <c r="AL167" s="205"/>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1" zoomScale="70" zoomScaleSheetLayoutView="70" workbookViewId="0">
      <selection activeCell="F41" sqref="F41"/>
    </sheetView>
  </sheetViews>
  <sheetFormatPr defaultRowHeight="15.6" x14ac:dyDescent="0.3"/>
  <cols>
    <col min="1" max="1" width="9.109375" style="57"/>
    <col min="2" max="2" width="37.6640625" style="57" customWidth="1"/>
    <col min="3" max="6" width="18.6640625" style="57" customWidth="1"/>
    <col min="7" max="8" width="18.6640625" style="57" hidden="1" customWidth="1"/>
    <col min="9" max="9" width="18.6640625"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0"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0"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0"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0"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0"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0"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0"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0"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0"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0"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0"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0"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0"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0"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0"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0"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0"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0"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0"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0"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0"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0"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0"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0"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0"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0"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0"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0"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0"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0"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0"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0"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0"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0"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0"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0"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0"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0"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0"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0"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0"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0"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0"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0"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0"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0"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0"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0"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0"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0"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0"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0"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0"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0"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0"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0"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0"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0"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0"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0"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0"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0"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0"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t="s">
        <v>66</v>
      </c>
    </row>
    <row r="2" spans="1:44" ht="18" x14ac:dyDescent="0.35">
      <c r="L2" s="14" t="s">
        <v>8</v>
      </c>
    </row>
    <row r="3" spans="1:44" ht="18" x14ac:dyDescent="0.35">
      <c r="L3" s="14" t="s">
        <v>65</v>
      </c>
    </row>
    <row r="4" spans="1:44" ht="18" x14ac:dyDescent="0.35">
      <c r="K4" s="14"/>
    </row>
    <row r="5" spans="1:44" x14ac:dyDescent="0.3">
      <c r="A5" s="337" t="str">
        <f>'2. паспорт  ТП'!A4:S4</f>
        <v>Год раскрытия информации: 2023 год</v>
      </c>
      <c r="B5" s="337"/>
      <c r="C5" s="337"/>
      <c r="D5" s="337"/>
      <c r="E5" s="337"/>
      <c r="F5" s="337"/>
      <c r="G5" s="337"/>
      <c r="H5" s="337"/>
      <c r="I5" s="337"/>
      <c r="J5" s="337"/>
      <c r="K5" s="337"/>
      <c r="L5" s="337"/>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 x14ac:dyDescent="0.35">
      <c r="K6" s="14"/>
    </row>
    <row r="7" spans="1:44" ht="17.399999999999999" x14ac:dyDescent="0.3">
      <c r="A7" s="345" t="s">
        <v>7</v>
      </c>
      <c r="B7" s="345"/>
      <c r="C7" s="345"/>
      <c r="D7" s="345"/>
      <c r="E7" s="345"/>
      <c r="F7" s="345"/>
      <c r="G7" s="345"/>
      <c r="H7" s="345"/>
      <c r="I7" s="345"/>
      <c r="J7" s="345"/>
      <c r="K7" s="345"/>
      <c r="L7" s="345"/>
    </row>
    <row r="8" spans="1:44" ht="17.399999999999999" x14ac:dyDescent="0.3">
      <c r="A8" s="345"/>
      <c r="B8" s="345"/>
      <c r="C8" s="345"/>
      <c r="D8" s="345"/>
      <c r="E8" s="345"/>
      <c r="F8" s="345"/>
      <c r="G8" s="345"/>
      <c r="H8" s="345"/>
      <c r="I8" s="345"/>
      <c r="J8" s="345"/>
      <c r="K8" s="345"/>
      <c r="L8" s="345"/>
    </row>
    <row r="9" spans="1:44" x14ac:dyDescent="0.3">
      <c r="A9" s="346" t="str">
        <f>'1. паспорт местоположение'!A9:C9</f>
        <v>Акционерное общество "Россети Янтарь"</v>
      </c>
      <c r="B9" s="346"/>
      <c r="C9" s="346"/>
      <c r="D9" s="346"/>
      <c r="E9" s="346"/>
      <c r="F9" s="346"/>
      <c r="G9" s="346"/>
      <c r="H9" s="346"/>
      <c r="I9" s="346"/>
      <c r="J9" s="346"/>
      <c r="K9" s="346"/>
      <c r="L9" s="346"/>
    </row>
    <row r="10" spans="1:44" x14ac:dyDescent="0.3">
      <c r="A10" s="350" t="s">
        <v>6</v>
      </c>
      <c r="B10" s="350"/>
      <c r="C10" s="350"/>
      <c r="D10" s="350"/>
      <c r="E10" s="350"/>
      <c r="F10" s="350"/>
      <c r="G10" s="350"/>
      <c r="H10" s="350"/>
      <c r="I10" s="350"/>
      <c r="J10" s="350"/>
      <c r="K10" s="350"/>
      <c r="L10" s="350"/>
    </row>
    <row r="11" spans="1:44" ht="17.399999999999999" x14ac:dyDescent="0.3">
      <c r="A11" s="345"/>
      <c r="B11" s="345"/>
      <c r="C11" s="345"/>
      <c r="D11" s="345"/>
      <c r="E11" s="345"/>
      <c r="F11" s="345"/>
      <c r="G11" s="345"/>
      <c r="H11" s="345"/>
      <c r="I11" s="345"/>
      <c r="J11" s="345"/>
      <c r="K11" s="345"/>
      <c r="L11" s="345"/>
    </row>
    <row r="12" spans="1:44" x14ac:dyDescent="0.3">
      <c r="A12" s="346" t="str">
        <f>'1. паспорт местоположение'!A12:C12</f>
        <v>L_99-прис-23</v>
      </c>
      <c r="B12" s="346"/>
      <c r="C12" s="346"/>
      <c r="D12" s="346"/>
      <c r="E12" s="346"/>
      <c r="F12" s="346"/>
      <c r="G12" s="346"/>
      <c r="H12" s="346"/>
      <c r="I12" s="346"/>
      <c r="J12" s="346"/>
      <c r="K12" s="346"/>
      <c r="L12" s="346"/>
    </row>
    <row r="13" spans="1:44" x14ac:dyDescent="0.3">
      <c r="A13" s="350" t="s">
        <v>5</v>
      </c>
      <c r="B13" s="350"/>
      <c r="C13" s="350"/>
      <c r="D13" s="350"/>
      <c r="E13" s="350"/>
      <c r="F13" s="350"/>
      <c r="G13" s="350"/>
      <c r="H13" s="350"/>
      <c r="I13" s="350"/>
      <c r="J13" s="350"/>
      <c r="K13" s="350"/>
      <c r="L13" s="350"/>
    </row>
    <row r="14" spans="1:44" ht="18" x14ac:dyDescent="0.3">
      <c r="A14" s="351"/>
      <c r="B14" s="351"/>
      <c r="C14" s="351"/>
      <c r="D14" s="351"/>
      <c r="E14" s="351"/>
      <c r="F14" s="351"/>
      <c r="G14" s="351"/>
      <c r="H14" s="351"/>
      <c r="I14" s="351"/>
      <c r="J14" s="351"/>
      <c r="K14" s="351"/>
      <c r="L14" s="351"/>
    </row>
    <row r="15" spans="1:44" ht="102" customHeight="1" x14ac:dyDescent="0.3">
      <c r="A15" s="352" t="str">
        <f>'1. паспорт местоположение'!A15</f>
        <v>Приобретение механизмов и приспособлений в 2023 году для обеспечения текущей деятельности (набор специнструментов – 4 шт., инверторный модуль – 2 шт., высоторез – 1 шт., мотокоса – 1 шт., мотопила – 1 шт., прецизионный скалыватель оптического волокна с контейнером для сбора осколков волокна – 1 шт., сварочный аппарат – 1 шт., машина контактной точечной сварки – 1 шт., подъемник ножничный несамоходный – 1 шт., лестница монтажная – 1 шт., трап – 1 шт., мотолебедка для раскатки СИП с тросом – 1 шт., бензиновая мотопомпа для сильнозагрязненных вод – 2 шт., стабилизатор напряжения – 5 шт., безвоздушный окрасочный аппарат – 1 шт., вертикальный сверлильный станок – 1 шт., отбойный молоток – 1 шт., пескоструйный аппарат – 1 шт., подъемник для кабельного барабана – 1 шт., рубительная машина – 1 шт., настольный точильно-шлифовальный станок – 1 шт., кабельный принтер для печати маркировки провода и кабеля на ПВХ трубке – 1 шт., бензиновый асфальторез – 1 шт.)</v>
      </c>
      <c r="B15" s="352"/>
      <c r="C15" s="352"/>
      <c r="D15" s="352"/>
      <c r="E15" s="352"/>
      <c r="F15" s="352"/>
      <c r="G15" s="352"/>
      <c r="H15" s="352"/>
      <c r="I15" s="352"/>
      <c r="J15" s="352"/>
      <c r="K15" s="352"/>
      <c r="L15" s="352"/>
    </row>
    <row r="16" spans="1:44" x14ac:dyDescent="0.3">
      <c r="A16" s="350" t="s">
        <v>4</v>
      </c>
      <c r="B16" s="350"/>
      <c r="C16" s="350"/>
      <c r="D16" s="350"/>
      <c r="E16" s="350"/>
      <c r="F16" s="350"/>
      <c r="G16" s="350"/>
      <c r="H16" s="350"/>
      <c r="I16" s="350"/>
      <c r="J16" s="350"/>
      <c r="K16" s="350"/>
      <c r="L16" s="350"/>
    </row>
    <row r="17" spans="1:12" ht="15.75" customHeight="1" x14ac:dyDescent="0.3">
      <c r="L17" s="82"/>
    </row>
    <row r="18" spans="1:12" x14ac:dyDescent="0.3">
      <c r="K18" s="81"/>
    </row>
    <row r="19" spans="1:12" ht="15.75" customHeight="1" x14ac:dyDescent="0.3">
      <c r="A19" s="413" t="s">
        <v>493</v>
      </c>
      <c r="B19" s="413"/>
      <c r="C19" s="413"/>
      <c r="D19" s="413"/>
      <c r="E19" s="413"/>
      <c r="F19" s="413"/>
      <c r="G19" s="413"/>
      <c r="H19" s="413"/>
      <c r="I19" s="413"/>
      <c r="J19" s="413"/>
      <c r="K19" s="413"/>
      <c r="L19" s="413"/>
    </row>
    <row r="20" spans="1:12" x14ac:dyDescent="0.3">
      <c r="A20" s="59"/>
      <c r="B20" s="59"/>
      <c r="C20" s="80"/>
      <c r="D20" s="80"/>
      <c r="E20" s="80"/>
      <c r="F20" s="80"/>
      <c r="G20" s="80"/>
      <c r="H20" s="80"/>
      <c r="I20" s="80"/>
      <c r="J20" s="80"/>
      <c r="K20" s="80"/>
      <c r="L20" s="80"/>
    </row>
    <row r="21" spans="1:12" ht="28.5" customHeight="1" x14ac:dyDescent="0.3">
      <c r="A21" s="405" t="s">
        <v>216</v>
      </c>
      <c r="B21" s="405" t="s">
        <v>215</v>
      </c>
      <c r="C21" s="411" t="s">
        <v>425</v>
      </c>
      <c r="D21" s="411"/>
      <c r="E21" s="411"/>
      <c r="F21" s="411"/>
      <c r="G21" s="411"/>
      <c r="H21" s="411"/>
      <c r="I21" s="406" t="s">
        <v>214</v>
      </c>
      <c r="J21" s="408" t="s">
        <v>427</v>
      </c>
      <c r="K21" s="405" t="s">
        <v>213</v>
      </c>
      <c r="L21" s="407" t="s">
        <v>426</v>
      </c>
    </row>
    <row r="22" spans="1:12" ht="58.5" customHeight="1" x14ac:dyDescent="0.3">
      <c r="A22" s="405"/>
      <c r="B22" s="405"/>
      <c r="C22" s="412" t="s">
        <v>568</v>
      </c>
      <c r="D22" s="412"/>
      <c r="E22" s="412" t="s">
        <v>9</v>
      </c>
      <c r="F22" s="412"/>
      <c r="G22" s="412" t="s">
        <v>546</v>
      </c>
      <c r="H22" s="412"/>
      <c r="I22" s="406"/>
      <c r="J22" s="409"/>
      <c r="K22" s="405"/>
      <c r="L22" s="407"/>
    </row>
    <row r="23" spans="1:12" x14ac:dyDescent="0.3">
      <c r="A23" s="405"/>
      <c r="B23" s="405"/>
      <c r="C23" s="79" t="s">
        <v>212</v>
      </c>
      <c r="D23" s="79" t="s">
        <v>211</v>
      </c>
      <c r="E23" s="79" t="s">
        <v>212</v>
      </c>
      <c r="F23" s="79" t="s">
        <v>211</v>
      </c>
      <c r="G23" s="79" t="s">
        <v>212</v>
      </c>
      <c r="H23" s="79" t="s">
        <v>211</v>
      </c>
      <c r="I23" s="406"/>
      <c r="J23" s="410"/>
      <c r="K23" s="405"/>
      <c r="L23" s="407"/>
    </row>
    <row r="24" spans="1:12" x14ac:dyDescent="0.3">
      <c r="A24" s="64">
        <v>1</v>
      </c>
      <c r="B24" s="64">
        <v>2</v>
      </c>
      <c r="C24" s="79">
        <v>3</v>
      </c>
      <c r="D24" s="79">
        <v>4</v>
      </c>
      <c r="E24" s="79">
        <v>5</v>
      </c>
      <c r="F24" s="79">
        <v>6</v>
      </c>
      <c r="G24" s="79">
        <v>7</v>
      </c>
      <c r="H24" s="79">
        <v>8</v>
      </c>
      <c r="I24" s="79">
        <v>9</v>
      </c>
      <c r="J24" s="79">
        <v>10</v>
      </c>
      <c r="K24" s="79">
        <v>11</v>
      </c>
      <c r="L24" s="79">
        <v>12</v>
      </c>
    </row>
    <row r="25" spans="1:12" x14ac:dyDescent="0.3">
      <c r="A25" s="73">
        <v>1</v>
      </c>
      <c r="B25" s="74" t="s">
        <v>210</v>
      </c>
      <c r="C25" s="77"/>
      <c r="D25" s="77"/>
      <c r="E25" s="77"/>
      <c r="F25" s="77"/>
      <c r="G25" s="77"/>
      <c r="H25" s="77"/>
      <c r="I25" s="77"/>
      <c r="J25" s="77"/>
      <c r="K25" s="71"/>
      <c r="L25" s="90"/>
    </row>
    <row r="26" spans="1:12" ht="21.75" customHeight="1" x14ac:dyDescent="0.3">
      <c r="A26" s="73" t="s">
        <v>209</v>
      </c>
      <c r="B26" s="78" t="s">
        <v>432</v>
      </c>
      <c r="C26" s="230" t="s">
        <v>542</v>
      </c>
      <c r="D26" s="230" t="s">
        <v>542</v>
      </c>
      <c r="E26" s="230" t="s">
        <v>542</v>
      </c>
      <c r="F26" s="230" t="s">
        <v>542</v>
      </c>
      <c r="G26" s="230" t="s">
        <v>542</v>
      </c>
      <c r="H26" s="230" t="s">
        <v>542</v>
      </c>
      <c r="I26" s="230"/>
      <c r="J26" s="77"/>
      <c r="K26" s="71"/>
      <c r="L26" s="71"/>
    </row>
    <row r="27" spans="1:12" s="60" customFormat="1" ht="39" customHeight="1" x14ac:dyDescent="0.3">
      <c r="A27" s="73" t="s">
        <v>208</v>
      </c>
      <c r="B27" s="78" t="s">
        <v>434</v>
      </c>
      <c r="C27" s="230" t="s">
        <v>542</v>
      </c>
      <c r="D27" s="230" t="s">
        <v>542</v>
      </c>
      <c r="E27" s="230" t="s">
        <v>542</v>
      </c>
      <c r="F27" s="230" t="s">
        <v>542</v>
      </c>
      <c r="G27" s="230" t="s">
        <v>542</v>
      </c>
      <c r="H27" s="230" t="s">
        <v>542</v>
      </c>
      <c r="I27" s="230"/>
      <c r="J27" s="77"/>
      <c r="K27" s="71"/>
      <c r="L27" s="71"/>
    </row>
    <row r="28" spans="1:12" s="60" customFormat="1" ht="70.5" customHeight="1" x14ac:dyDescent="0.3">
      <c r="A28" s="73" t="s">
        <v>433</v>
      </c>
      <c r="B28" s="78" t="s">
        <v>438</v>
      </c>
      <c r="C28" s="230" t="s">
        <v>542</v>
      </c>
      <c r="D28" s="230" t="s">
        <v>542</v>
      </c>
      <c r="E28" s="230" t="s">
        <v>542</v>
      </c>
      <c r="F28" s="230" t="s">
        <v>542</v>
      </c>
      <c r="G28" s="230" t="s">
        <v>542</v>
      </c>
      <c r="H28" s="230" t="s">
        <v>542</v>
      </c>
      <c r="I28" s="230"/>
      <c r="J28" s="77"/>
      <c r="K28" s="71"/>
      <c r="L28" s="71"/>
    </row>
    <row r="29" spans="1:12" s="60" customFormat="1" ht="54" customHeight="1" x14ac:dyDescent="0.3">
      <c r="A29" s="73" t="s">
        <v>207</v>
      </c>
      <c r="B29" s="78" t="s">
        <v>437</v>
      </c>
      <c r="C29" s="230" t="s">
        <v>542</v>
      </c>
      <c r="D29" s="230" t="s">
        <v>542</v>
      </c>
      <c r="E29" s="230" t="s">
        <v>542</v>
      </c>
      <c r="F29" s="230" t="s">
        <v>542</v>
      </c>
      <c r="G29" s="230" t="s">
        <v>542</v>
      </c>
      <c r="H29" s="230" t="s">
        <v>542</v>
      </c>
      <c r="I29" s="230"/>
      <c r="J29" s="77"/>
      <c r="K29" s="71"/>
      <c r="L29" s="71"/>
    </row>
    <row r="30" spans="1:12" s="60" customFormat="1" ht="42" customHeight="1" x14ac:dyDescent="0.3">
      <c r="A30" s="73" t="s">
        <v>206</v>
      </c>
      <c r="B30" s="78" t="s">
        <v>439</v>
      </c>
      <c r="C30" s="230" t="s">
        <v>542</v>
      </c>
      <c r="D30" s="230" t="s">
        <v>542</v>
      </c>
      <c r="E30" s="230" t="s">
        <v>542</v>
      </c>
      <c r="F30" s="230" t="s">
        <v>542</v>
      </c>
      <c r="G30" s="230" t="s">
        <v>542</v>
      </c>
      <c r="H30" s="230" t="s">
        <v>542</v>
      </c>
      <c r="I30" s="230"/>
      <c r="J30" s="77"/>
      <c r="K30" s="71"/>
      <c r="L30" s="71"/>
    </row>
    <row r="31" spans="1:12" s="60" customFormat="1" ht="37.5" customHeight="1" x14ac:dyDescent="0.3">
      <c r="A31" s="73" t="s">
        <v>205</v>
      </c>
      <c r="B31" s="72" t="s">
        <v>435</v>
      </c>
      <c r="C31" s="230" t="s">
        <v>542</v>
      </c>
      <c r="D31" s="230" t="s">
        <v>542</v>
      </c>
      <c r="E31" s="230" t="s">
        <v>542</v>
      </c>
      <c r="F31" s="230" t="s">
        <v>542</v>
      </c>
      <c r="G31" s="230" t="s">
        <v>542</v>
      </c>
      <c r="H31" s="230" t="s">
        <v>542</v>
      </c>
      <c r="I31" s="230"/>
      <c r="J31" s="77"/>
      <c r="K31" s="71"/>
      <c r="L31" s="71"/>
    </row>
    <row r="32" spans="1:12" s="60" customFormat="1" ht="31.2" x14ac:dyDescent="0.3">
      <c r="A32" s="73" t="s">
        <v>203</v>
      </c>
      <c r="B32" s="72" t="s">
        <v>440</v>
      </c>
      <c r="C32" s="230" t="s">
        <v>542</v>
      </c>
      <c r="D32" s="230" t="s">
        <v>542</v>
      </c>
      <c r="E32" s="230" t="s">
        <v>542</v>
      </c>
      <c r="F32" s="230" t="s">
        <v>542</v>
      </c>
      <c r="G32" s="230" t="s">
        <v>542</v>
      </c>
      <c r="H32" s="230" t="s">
        <v>542</v>
      </c>
      <c r="I32" s="230"/>
      <c r="J32" s="77"/>
      <c r="K32" s="71"/>
      <c r="L32" s="71"/>
    </row>
    <row r="33" spans="1:12" s="60" customFormat="1" ht="37.5" customHeight="1" x14ac:dyDescent="0.3">
      <c r="A33" s="73" t="s">
        <v>451</v>
      </c>
      <c r="B33" s="72" t="s">
        <v>367</v>
      </c>
      <c r="C33" s="230" t="s">
        <v>542</v>
      </c>
      <c r="D33" s="230" t="s">
        <v>542</v>
      </c>
      <c r="E33" s="230" t="s">
        <v>542</v>
      </c>
      <c r="F33" s="230" t="s">
        <v>542</v>
      </c>
      <c r="G33" s="230" t="s">
        <v>542</v>
      </c>
      <c r="H33" s="230" t="s">
        <v>542</v>
      </c>
      <c r="I33" s="230"/>
      <c r="J33" s="77"/>
      <c r="K33" s="71"/>
      <c r="L33" s="71"/>
    </row>
    <row r="34" spans="1:12" s="60" customFormat="1" ht="47.25" customHeight="1" x14ac:dyDescent="0.3">
      <c r="A34" s="73" t="s">
        <v>452</v>
      </c>
      <c r="B34" s="72" t="s">
        <v>444</v>
      </c>
      <c r="C34" s="230" t="s">
        <v>542</v>
      </c>
      <c r="D34" s="230" t="s">
        <v>542</v>
      </c>
      <c r="E34" s="230" t="s">
        <v>542</v>
      </c>
      <c r="F34" s="230" t="s">
        <v>542</v>
      </c>
      <c r="G34" s="230" t="s">
        <v>542</v>
      </c>
      <c r="H34" s="230" t="s">
        <v>542</v>
      </c>
      <c r="I34" s="230"/>
      <c r="J34" s="76"/>
      <c r="K34" s="76"/>
      <c r="L34" s="71"/>
    </row>
    <row r="35" spans="1:12" s="60" customFormat="1" ht="49.5" customHeight="1" x14ac:dyDescent="0.3">
      <c r="A35" s="73" t="s">
        <v>453</v>
      </c>
      <c r="B35" s="72" t="s">
        <v>204</v>
      </c>
      <c r="C35" s="230" t="s">
        <v>542</v>
      </c>
      <c r="D35" s="230" t="s">
        <v>542</v>
      </c>
      <c r="E35" s="230" t="s">
        <v>542</v>
      </c>
      <c r="F35" s="230" t="s">
        <v>542</v>
      </c>
      <c r="G35" s="230" t="s">
        <v>542</v>
      </c>
      <c r="H35" s="230" t="s">
        <v>542</v>
      </c>
      <c r="I35" s="230"/>
      <c r="J35" s="76"/>
      <c r="K35" s="76"/>
      <c r="L35" s="71"/>
    </row>
    <row r="36" spans="1:12" ht="37.5" customHeight="1" x14ac:dyDescent="0.3">
      <c r="A36" s="73" t="s">
        <v>454</v>
      </c>
      <c r="B36" s="72" t="s">
        <v>436</v>
      </c>
      <c r="C36" s="230" t="s">
        <v>542</v>
      </c>
      <c r="D36" s="230" t="s">
        <v>542</v>
      </c>
      <c r="E36" s="230" t="s">
        <v>542</v>
      </c>
      <c r="F36" s="230" t="s">
        <v>542</v>
      </c>
      <c r="G36" s="230" t="s">
        <v>542</v>
      </c>
      <c r="H36" s="230" t="s">
        <v>542</v>
      </c>
      <c r="I36" s="230"/>
      <c r="J36" s="75"/>
      <c r="K36" s="71"/>
      <c r="L36" s="71"/>
    </row>
    <row r="37" spans="1:12" x14ac:dyDescent="0.3">
      <c r="A37" s="73" t="s">
        <v>455</v>
      </c>
      <c r="B37" s="72" t="s">
        <v>202</v>
      </c>
      <c r="C37" s="230" t="s">
        <v>542</v>
      </c>
      <c r="D37" s="230" t="s">
        <v>542</v>
      </c>
      <c r="E37" s="230" t="s">
        <v>542</v>
      </c>
      <c r="F37" s="230" t="s">
        <v>542</v>
      </c>
      <c r="G37" s="230" t="s">
        <v>542</v>
      </c>
      <c r="H37" s="230" t="s">
        <v>542</v>
      </c>
      <c r="I37" s="230"/>
      <c r="J37" s="75"/>
      <c r="K37" s="71"/>
      <c r="L37" s="71"/>
    </row>
    <row r="38" spans="1:12" x14ac:dyDescent="0.3">
      <c r="A38" s="73" t="s">
        <v>456</v>
      </c>
      <c r="B38" s="74" t="s">
        <v>201</v>
      </c>
      <c r="C38" s="71"/>
      <c r="D38" s="71"/>
      <c r="E38" s="71"/>
      <c r="F38" s="71"/>
      <c r="G38" s="71"/>
      <c r="H38" s="71"/>
      <c r="I38" s="71"/>
      <c r="J38" s="71"/>
      <c r="K38" s="71"/>
      <c r="L38" s="71"/>
    </row>
    <row r="39" spans="1:12" ht="62.4" x14ac:dyDescent="0.3">
      <c r="A39" s="73">
        <v>2</v>
      </c>
      <c r="B39" s="72" t="s">
        <v>441</v>
      </c>
      <c r="C39" s="230" t="s">
        <v>542</v>
      </c>
      <c r="D39" s="230" t="s">
        <v>542</v>
      </c>
      <c r="E39" s="230" t="s">
        <v>542</v>
      </c>
      <c r="F39" s="230" t="s">
        <v>542</v>
      </c>
      <c r="G39" s="230" t="s">
        <v>542</v>
      </c>
      <c r="H39" s="230" t="s">
        <v>542</v>
      </c>
      <c r="I39" s="230"/>
      <c r="J39" s="71"/>
      <c r="K39" s="71"/>
      <c r="L39" s="71"/>
    </row>
    <row r="40" spans="1:12" ht="33.75" customHeight="1" x14ac:dyDescent="0.3">
      <c r="A40" s="73" t="s">
        <v>200</v>
      </c>
      <c r="B40" s="72" t="s">
        <v>443</v>
      </c>
      <c r="C40" s="231">
        <v>44956</v>
      </c>
      <c r="D40" s="231">
        <v>45290</v>
      </c>
      <c r="E40" s="231">
        <v>44957</v>
      </c>
      <c r="F40" s="231">
        <v>45083</v>
      </c>
      <c r="G40" s="231">
        <v>44956</v>
      </c>
      <c r="H40" s="231">
        <v>45290</v>
      </c>
      <c r="I40" s="230">
        <v>50</v>
      </c>
      <c r="J40" s="71"/>
      <c r="K40" s="71"/>
      <c r="L40" s="71"/>
    </row>
    <row r="41" spans="1:12" ht="63" customHeight="1" x14ac:dyDescent="0.3">
      <c r="A41" s="73" t="s">
        <v>199</v>
      </c>
      <c r="B41" s="74" t="s">
        <v>524</v>
      </c>
      <c r="C41" s="71"/>
      <c r="D41" s="71"/>
      <c r="E41" s="71"/>
      <c r="F41" s="71"/>
      <c r="G41" s="71"/>
      <c r="H41" s="71"/>
      <c r="I41" s="71"/>
      <c r="J41" s="71"/>
      <c r="K41" s="71"/>
      <c r="L41" s="71"/>
    </row>
    <row r="42" spans="1:12" ht="58.5" customHeight="1" x14ac:dyDescent="0.3">
      <c r="A42" s="73">
        <v>3</v>
      </c>
      <c r="B42" s="72" t="s">
        <v>442</v>
      </c>
      <c r="C42" s="230" t="s">
        <v>542</v>
      </c>
      <c r="D42" s="230" t="s">
        <v>542</v>
      </c>
      <c r="E42" s="230" t="s">
        <v>542</v>
      </c>
      <c r="F42" s="230" t="s">
        <v>542</v>
      </c>
      <c r="G42" s="230" t="s">
        <v>542</v>
      </c>
      <c r="H42" s="230" t="s">
        <v>542</v>
      </c>
      <c r="I42" s="230"/>
      <c r="J42" s="71"/>
      <c r="K42" s="71"/>
      <c r="L42" s="71"/>
    </row>
    <row r="43" spans="1:12" ht="34.5" customHeight="1" x14ac:dyDescent="0.3">
      <c r="A43" s="73" t="s">
        <v>198</v>
      </c>
      <c r="B43" s="72" t="s">
        <v>196</v>
      </c>
      <c r="C43" s="231">
        <f>C40</f>
        <v>44956</v>
      </c>
      <c r="D43" s="231">
        <v>45290</v>
      </c>
      <c r="E43" s="231">
        <v>45022</v>
      </c>
      <c r="F43" s="231">
        <v>45091</v>
      </c>
      <c r="G43" s="231">
        <f>G40</f>
        <v>44956</v>
      </c>
      <c r="H43" s="231">
        <v>45290</v>
      </c>
      <c r="I43" s="230">
        <v>50</v>
      </c>
      <c r="J43" s="230">
        <v>50</v>
      </c>
      <c r="K43" s="71"/>
      <c r="L43" s="71"/>
    </row>
    <row r="44" spans="1:12" ht="24.75" customHeight="1" x14ac:dyDescent="0.3">
      <c r="A44" s="73" t="s">
        <v>197</v>
      </c>
      <c r="B44" s="72" t="s">
        <v>194</v>
      </c>
      <c r="C44" s="230" t="s">
        <v>542</v>
      </c>
      <c r="D44" s="230" t="s">
        <v>542</v>
      </c>
      <c r="E44" s="230" t="s">
        <v>542</v>
      </c>
      <c r="F44" s="230" t="s">
        <v>542</v>
      </c>
      <c r="G44" s="230" t="s">
        <v>542</v>
      </c>
      <c r="H44" s="230" t="s">
        <v>542</v>
      </c>
      <c r="I44" s="230"/>
      <c r="J44" s="71"/>
      <c r="K44" s="71"/>
      <c r="L44" s="71"/>
    </row>
    <row r="45" spans="1:12" ht="90.75" customHeight="1" x14ac:dyDescent="0.3">
      <c r="A45" s="73" t="s">
        <v>195</v>
      </c>
      <c r="B45" s="72" t="s">
        <v>447</v>
      </c>
      <c r="C45" s="230" t="s">
        <v>542</v>
      </c>
      <c r="D45" s="230" t="s">
        <v>542</v>
      </c>
      <c r="E45" s="230" t="s">
        <v>542</v>
      </c>
      <c r="F45" s="230" t="s">
        <v>542</v>
      </c>
      <c r="G45" s="230" t="s">
        <v>542</v>
      </c>
      <c r="H45" s="230" t="s">
        <v>542</v>
      </c>
      <c r="I45" s="230"/>
      <c r="J45" s="71"/>
      <c r="K45" s="71"/>
      <c r="L45" s="71"/>
    </row>
    <row r="46" spans="1:12" ht="167.25" customHeight="1" x14ac:dyDescent="0.3">
      <c r="A46" s="73" t="s">
        <v>193</v>
      </c>
      <c r="B46" s="72" t="s">
        <v>445</v>
      </c>
      <c r="C46" s="230" t="s">
        <v>542</v>
      </c>
      <c r="D46" s="230" t="s">
        <v>542</v>
      </c>
      <c r="E46" s="230" t="s">
        <v>542</v>
      </c>
      <c r="F46" s="230" t="s">
        <v>542</v>
      </c>
      <c r="G46" s="230" t="s">
        <v>542</v>
      </c>
      <c r="H46" s="230" t="s">
        <v>542</v>
      </c>
      <c r="I46" s="230"/>
      <c r="J46" s="71"/>
      <c r="K46" s="71"/>
      <c r="L46" s="71"/>
    </row>
    <row r="47" spans="1:12" ht="30.75" customHeight="1" x14ac:dyDescent="0.3">
      <c r="A47" s="73" t="s">
        <v>191</v>
      </c>
      <c r="B47" s="72" t="s">
        <v>192</v>
      </c>
      <c r="C47" s="230" t="s">
        <v>542</v>
      </c>
      <c r="D47" s="230" t="s">
        <v>542</v>
      </c>
      <c r="E47" s="230" t="s">
        <v>542</v>
      </c>
      <c r="F47" s="230" t="s">
        <v>542</v>
      </c>
      <c r="G47" s="230" t="s">
        <v>542</v>
      </c>
      <c r="H47" s="230" t="s">
        <v>542</v>
      </c>
      <c r="I47" s="230"/>
      <c r="J47" s="71"/>
      <c r="K47" s="71"/>
      <c r="L47" s="71"/>
    </row>
    <row r="48" spans="1:12" ht="37.5" customHeight="1" x14ac:dyDescent="0.3">
      <c r="A48" s="73" t="s">
        <v>457</v>
      </c>
      <c r="B48" s="74" t="s">
        <v>190</v>
      </c>
      <c r="C48" s="71"/>
      <c r="D48" s="71"/>
      <c r="E48" s="71"/>
      <c r="F48" s="71"/>
      <c r="G48" s="71"/>
      <c r="H48" s="71"/>
      <c r="I48" s="71"/>
      <c r="J48" s="71"/>
      <c r="K48" s="71"/>
      <c r="L48" s="71"/>
    </row>
    <row r="49" spans="1:12" ht="35.25" customHeight="1" x14ac:dyDescent="0.3">
      <c r="A49" s="73">
        <v>4</v>
      </c>
      <c r="B49" s="72" t="s">
        <v>188</v>
      </c>
      <c r="C49" s="230" t="s">
        <v>542</v>
      </c>
      <c r="D49" s="230" t="s">
        <v>542</v>
      </c>
      <c r="E49" s="230" t="s">
        <v>542</v>
      </c>
      <c r="F49" s="230" t="s">
        <v>542</v>
      </c>
      <c r="G49" s="230" t="s">
        <v>542</v>
      </c>
      <c r="H49" s="230" t="s">
        <v>542</v>
      </c>
      <c r="I49" s="230"/>
      <c r="J49" s="71"/>
      <c r="K49" s="71"/>
      <c r="L49" s="71"/>
    </row>
    <row r="50" spans="1:12" ht="86.25" customHeight="1" x14ac:dyDescent="0.3">
      <c r="A50" s="73" t="s">
        <v>189</v>
      </c>
      <c r="B50" s="72" t="s">
        <v>446</v>
      </c>
      <c r="C50" s="230" t="s">
        <v>542</v>
      </c>
      <c r="D50" s="230" t="s">
        <v>542</v>
      </c>
      <c r="E50" s="230" t="s">
        <v>542</v>
      </c>
      <c r="F50" s="230" t="s">
        <v>542</v>
      </c>
      <c r="G50" s="230" t="s">
        <v>542</v>
      </c>
      <c r="H50" s="230" t="s">
        <v>542</v>
      </c>
      <c r="I50" s="230"/>
      <c r="J50" s="71"/>
      <c r="K50" s="71"/>
      <c r="L50" s="71"/>
    </row>
    <row r="51" spans="1:12" ht="77.25" customHeight="1" x14ac:dyDescent="0.3">
      <c r="A51" s="73" t="s">
        <v>187</v>
      </c>
      <c r="B51" s="72" t="s">
        <v>448</v>
      </c>
      <c r="C51" s="230" t="s">
        <v>542</v>
      </c>
      <c r="D51" s="230" t="s">
        <v>542</v>
      </c>
      <c r="E51" s="230" t="s">
        <v>542</v>
      </c>
      <c r="F51" s="230" t="s">
        <v>542</v>
      </c>
      <c r="G51" s="230" t="s">
        <v>542</v>
      </c>
      <c r="H51" s="230" t="s">
        <v>542</v>
      </c>
      <c r="I51" s="230"/>
      <c r="J51" s="71"/>
      <c r="K51" s="71"/>
      <c r="L51" s="71"/>
    </row>
    <row r="52" spans="1:12" ht="71.25" customHeight="1" x14ac:dyDescent="0.3">
      <c r="A52" s="73" t="s">
        <v>185</v>
      </c>
      <c r="B52" s="72" t="s">
        <v>186</v>
      </c>
      <c r="C52" s="230" t="s">
        <v>542</v>
      </c>
      <c r="D52" s="230" t="s">
        <v>542</v>
      </c>
      <c r="E52" s="230" t="s">
        <v>542</v>
      </c>
      <c r="F52" s="230" t="s">
        <v>542</v>
      </c>
      <c r="G52" s="230" t="s">
        <v>542</v>
      </c>
      <c r="H52" s="230" t="s">
        <v>542</v>
      </c>
      <c r="I52" s="230"/>
      <c r="J52" s="71"/>
      <c r="K52" s="71"/>
      <c r="L52" s="71"/>
    </row>
    <row r="53" spans="1:12" ht="48" customHeight="1" x14ac:dyDescent="0.3">
      <c r="A53" s="73" t="s">
        <v>183</v>
      </c>
      <c r="B53" s="138" t="s">
        <v>449</v>
      </c>
      <c r="C53" s="231">
        <f>C40</f>
        <v>44956</v>
      </c>
      <c r="D53" s="231">
        <v>45290</v>
      </c>
      <c r="E53" s="231">
        <v>45022</v>
      </c>
      <c r="F53" s="231">
        <v>45091</v>
      </c>
      <c r="G53" s="231" t="str">
        <f>G50</f>
        <v>не требуется</v>
      </c>
      <c r="H53" s="231">
        <v>45290</v>
      </c>
      <c r="I53" s="230">
        <v>50</v>
      </c>
      <c r="J53" s="230">
        <v>50</v>
      </c>
      <c r="K53" s="71"/>
      <c r="L53" s="71"/>
    </row>
    <row r="54" spans="1:12" ht="46.5" customHeight="1" x14ac:dyDescent="0.3">
      <c r="A54" s="73" t="s">
        <v>450</v>
      </c>
      <c r="B54" s="72" t="s">
        <v>184</v>
      </c>
      <c r="C54" s="230" t="s">
        <v>542</v>
      </c>
      <c r="D54" s="230" t="s">
        <v>542</v>
      </c>
      <c r="E54" s="230" t="s">
        <v>542</v>
      </c>
      <c r="F54" s="230" t="s">
        <v>542</v>
      </c>
      <c r="G54" s="230" t="s">
        <v>542</v>
      </c>
      <c r="H54" s="230" t="s">
        <v>542</v>
      </c>
      <c r="I54" s="230"/>
      <c r="J54" s="71"/>
      <c r="K54" s="71"/>
      <c r="L54" s="7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2023-08-04T06:58:15Z</dcterms:modified>
</cp:coreProperties>
</file>