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B272F6B5-93F2-4025-9DEE-F4D85ABF89C0}" xr6:coauthVersionLast="36" xr6:coauthVersionMax="36" xr10:uidLastSave="{00000000-0000-0000-0000-000000000000}"/>
  <bookViews>
    <workbookView xWindow="0" yWindow="1200" windowWidth="28800" windowHeight="12432"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сведения'!$A$1:$B$106</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B24" i="53" l="1"/>
  <c r="AD28" i="5"/>
  <c r="K26" i="5"/>
  <c r="K28" i="5" s="1"/>
  <c r="J26" i="5"/>
  <c r="J28" i="5" s="1"/>
  <c r="D28" i="5"/>
  <c r="A15" i="56" l="1"/>
  <c r="A12" i="56"/>
  <c r="A9" i="56"/>
  <c r="A5" i="56"/>
  <c r="D141" i="56"/>
  <c r="C141" i="56"/>
  <c r="B141" i="56"/>
  <c r="F140" i="56"/>
  <c r="E140" i="56"/>
  <c r="E139" i="56"/>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9" i="56"/>
  <c r="C139" i="56"/>
  <c r="C137" i="56"/>
  <c r="D137" i="56" s="1"/>
  <c r="E137" i="56" s="1"/>
  <c r="F137" i="56" s="1"/>
  <c r="G137" i="56" s="1"/>
  <c r="H137" i="56" s="1"/>
  <c r="I137" i="56" s="1"/>
  <c r="J137" i="56" s="1"/>
  <c r="G136" i="56"/>
  <c r="H136" i="56" s="1"/>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B122" i="56"/>
  <c r="B126"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T91" i="56"/>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G91" i="56" s="1"/>
  <c r="H91" i="56" s="1"/>
  <c r="I91" i="56" s="1"/>
  <c r="J91" i="56" s="1"/>
  <c r="K91" i="56" s="1"/>
  <c r="L91" i="56" s="1"/>
  <c r="M91" i="56" s="1"/>
  <c r="N91" i="56" s="1"/>
  <c r="O91" i="56" s="1"/>
  <c r="P91" i="56" s="1"/>
  <c r="Q91" i="56" s="1"/>
  <c r="R91" i="56" s="1"/>
  <c r="S91" i="56" s="1"/>
  <c r="C91" i="56"/>
  <c r="D81" i="56"/>
  <c r="AQ81" i="56" s="1"/>
  <c r="C81" i="56"/>
  <c r="B76" i="56"/>
  <c r="B74" i="56"/>
  <c r="A62" i="56"/>
  <c r="B60" i="56"/>
  <c r="C58" i="56"/>
  <c r="C74" i="56" s="1"/>
  <c r="B52" i="56"/>
  <c r="B50" i="56"/>
  <c r="B59" i="56" s="1"/>
  <c r="D49"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6" i="56"/>
  <c r="B45" i="56"/>
  <c r="B44" i="56"/>
  <c r="B29" i="56"/>
  <c r="B27" i="56"/>
  <c r="B25" i="56"/>
  <c r="C67" i="56" s="1"/>
  <c r="C40" i="7"/>
  <c r="R27" i="14"/>
  <c r="S27" i="14" s="1"/>
  <c r="Q27" i="14"/>
  <c r="D58" i="56" l="1"/>
  <c r="C47" i="56"/>
  <c r="C52" i="56"/>
  <c r="C76" i="56"/>
  <c r="F76" i="56"/>
  <c r="D67" i="56"/>
  <c r="B80" i="56"/>
  <c r="B66" i="56"/>
  <c r="B68" i="56" s="1"/>
  <c r="C61" i="56"/>
  <c r="C60" i="56" s="1"/>
  <c r="B54" i="56"/>
  <c r="E58" i="56"/>
  <c r="K137" i="56"/>
  <c r="G120" i="56"/>
  <c r="I118" i="56"/>
  <c r="I120" i="56" s="1"/>
  <c r="C109" i="56" s="1"/>
  <c r="F141" i="56"/>
  <c r="G140" i="56"/>
  <c r="E141" i="56"/>
  <c r="D74" i="56" l="1"/>
  <c r="D52" i="56"/>
  <c r="D47" i="56"/>
  <c r="D61" i="56" s="1"/>
  <c r="D60" i="56" s="1"/>
  <c r="B75" i="56"/>
  <c r="L137" i="56"/>
  <c r="E49" i="56"/>
  <c r="D76" i="56"/>
  <c r="E67" i="56"/>
  <c r="B55" i="56"/>
  <c r="B56" i="56" s="1"/>
  <c r="B69" i="56" s="1"/>
  <c r="B77" i="56" s="1"/>
  <c r="D109" i="56"/>
  <c r="C108" i="56"/>
  <c r="C50" i="56" s="1"/>
  <c r="C59" i="56" s="1"/>
  <c r="H140" i="56"/>
  <c r="G141" i="56"/>
  <c r="E74" i="56"/>
  <c r="F58" i="56"/>
  <c r="E52" i="56"/>
  <c r="E47" i="56"/>
  <c r="C53" i="56" l="1"/>
  <c r="B82" i="56"/>
  <c r="G58" i="56"/>
  <c r="F52" i="56"/>
  <c r="F74" i="56"/>
  <c r="F47" i="56"/>
  <c r="C80" i="56"/>
  <c r="C66" i="56"/>
  <c r="C68" i="56" s="1"/>
  <c r="M137" i="56"/>
  <c r="F49" i="56"/>
  <c r="I140" i="56"/>
  <c r="I141" i="56"/>
  <c r="C73" i="56" s="1"/>
  <c r="C85" i="56" s="1"/>
  <c r="C99" i="56" s="1"/>
  <c r="E61" i="56"/>
  <c r="E60" i="56" s="1"/>
  <c r="E109" i="56"/>
  <c r="D108" i="56"/>
  <c r="D50" i="56" s="1"/>
  <c r="D59" i="56" s="1"/>
  <c r="E76" i="56"/>
  <c r="F67" i="56"/>
  <c r="B70" i="56"/>
  <c r="C55" i="56"/>
  <c r="D53" i="56"/>
  <c r="H141" i="56"/>
  <c r="B73" i="56" s="1"/>
  <c r="B85" i="56" s="1"/>
  <c r="B99" i="56" s="1"/>
  <c r="D55" i="56" l="1"/>
  <c r="E53" i="56" s="1"/>
  <c r="F61" i="56"/>
  <c r="F60" i="56" s="1"/>
  <c r="C82" i="56"/>
  <c r="C56" i="56"/>
  <c r="C69" i="56" s="1"/>
  <c r="C77" i="56" s="1"/>
  <c r="G67" i="56"/>
  <c r="N137" i="56"/>
  <c r="G49" i="56"/>
  <c r="C75" i="56"/>
  <c r="F109" i="56"/>
  <c r="E108" i="56"/>
  <c r="E50" i="56" s="1"/>
  <c r="E59" i="56" s="1"/>
  <c r="B71" i="56"/>
  <c r="D80" i="56"/>
  <c r="D66" i="56"/>
  <c r="D68" i="56" s="1"/>
  <c r="J140" i="56"/>
  <c r="J141" i="56" s="1"/>
  <c r="D73" i="56" s="1"/>
  <c r="D85" i="56" s="1"/>
  <c r="D99" i="56" s="1"/>
  <c r="G74" i="56"/>
  <c r="G47" i="56"/>
  <c r="G61" i="56" s="1"/>
  <c r="G60" i="56" s="1"/>
  <c r="H58" i="56"/>
  <c r="G52" i="56"/>
  <c r="C70" i="56" l="1"/>
  <c r="E55" i="56"/>
  <c r="F53" i="56" s="1"/>
  <c r="F108" i="56"/>
  <c r="F50" i="56" s="1"/>
  <c r="F59" i="56" s="1"/>
  <c r="G109" i="56"/>
  <c r="G76" i="56"/>
  <c r="H67" i="56"/>
  <c r="E80" i="56"/>
  <c r="E66" i="56"/>
  <c r="E68" i="56" s="1"/>
  <c r="B78" i="56"/>
  <c r="C71" i="56"/>
  <c r="D82" i="56"/>
  <c r="D56" i="56"/>
  <c r="D69" i="56" s="1"/>
  <c r="D77" i="56" s="1"/>
  <c r="K141" i="56"/>
  <c r="E73" i="56" s="1"/>
  <c r="E85" i="56" s="1"/>
  <c r="E99" i="56" s="1"/>
  <c r="K140" i="56"/>
  <c r="D75" i="56"/>
  <c r="H74" i="56"/>
  <c r="H47" i="56"/>
  <c r="H61" i="56" s="1"/>
  <c r="H60" i="56" s="1"/>
  <c r="H52" i="56"/>
  <c r="I58" i="56"/>
  <c r="B72" i="56"/>
  <c r="O137" i="56"/>
  <c r="H49" i="56"/>
  <c r="F55" i="56" l="1"/>
  <c r="E75" i="56"/>
  <c r="H109" i="56"/>
  <c r="G108" i="56"/>
  <c r="G50" i="56" s="1"/>
  <c r="G59" i="56" s="1"/>
  <c r="P137" i="56"/>
  <c r="I49" i="56"/>
  <c r="F80" i="56"/>
  <c r="F66" i="56"/>
  <c r="F68" i="56" s="1"/>
  <c r="E82" i="56"/>
  <c r="E56" i="56"/>
  <c r="E69" i="56" s="1"/>
  <c r="E77" i="56" s="1"/>
  <c r="I74" i="56"/>
  <c r="J58" i="56"/>
  <c r="I52" i="56"/>
  <c r="I47" i="56"/>
  <c r="I61" i="56" s="1"/>
  <c r="I60" i="56" s="1"/>
  <c r="D70" i="56"/>
  <c r="L140" i="56"/>
  <c r="C72" i="56"/>
  <c r="C78" i="56"/>
  <c r="H76" i="56"/>
  <c r="I67" i="56"/>
  <c r="M140" i="56" l="1"/>
  <c r="M141" i="56"/>
  <c r="G73" i="56" s="1"/>
  <c r="G85" i="56" s="1"/>
  <c r="G99" i="56" s="1"/>
  <c r="I109" i="56"/>
  <c r="H108" i="56"/>
  <c r="H50" i="56" s="1"/>
  <c r="H59" i="56" s="1"/>
  <c r="F82" i="56"/>
  <c r="F56" i="56"/>
  <c r="F69" i="56" s="1"/>
  <c r="F77" i="56" s="1"/>
  <c r="D71" i="56"/>
  <c r="F75" i="56"/>
  <c r="E70" i="56"/>
  <c r="Q137" i="56"/>
  <c r="J49" i="56"/>
  <c r="K58" i="56"/>
  <c r="J52" i="56"/>
  <c r="J74" i="56"/>
  <c r="J47" i="56"/>
  <c r="J67" i="56"/>
  <c r="I76" i="56"/>
  <c r="L141" i="56"/>
  <c r="F73" i="56" s="1"/>
  <c r="F85" i="56" s="1"/>
  <c r="F99" i="56" s="1"/>
  <c r="G80" i="56"/>
  <c r="G66" i="56"/>
  <c r="G68" i="56" s="1"/>
  <c r="G53" i="56"/>
  <c r="G75" i="56" l="1"/>
  <c r="J76" i="56"/>
  <c r="K67" i="56"/>
  <c r="K74" i="56"/>
  <c r="K52" i="56"/>
  <c r="L58" i="56"/>
  <c r="K47" i="56"/>
  <c r="E71" i="56"/>
  <c r="D78" i="56"/>
  <c r="H80" i="56"/>
  <c r="H66" i="56"/>
  <c r="H68" i="56" s="1"/>
  <c r="G55" i="56"/>
  <c r="J61" i="56"/>
  <c r="J60" i="56" s="1"/>
  <c r="F70" i="56"/>
  <c r="J109" i="56"/>
  <c r="I108" i="56"/>
  <c r="I50" i="56" s="1"/>
  <c r="I59" i="56" s="1"/>
  <c r="R137" i="56"/>
  <c r="K49" i="56"/>
  <c r="D72" i="56"/>
  <c r="N141" i="56"/>
  <c r="H73" i="56" s="1"/>
  <c r="H85" i="56" s="1"/>
  <c r="H99" i="56" s="1"/>
  <c r="N140" i="56"/>
  <c r="K76" i="56" l="1"/>
  <c r="L67" i="56"/>
  <c r="O141" i="56"/>
  <c r="I73" i="56" s="1"/>
  <c r="I85" i="56" s="1"/>
  <c r="I99" i="56" s="1"/>
  <c r="O140" i="56"/>
  <c r="S137" i="56"/>
  <c r="L49" i="56"/>
  <c r="F71" i="56"/>
  <c r="F72" i="56" s="1"/>
  <c r="E72" i="56"/>
  <c r="K61" i="56"/>
  <c r="K60" i="56" s="1"/>
  <c r="K109" i="56"/>
  <c r="J108" i="56"/>
  <c r="J50" i="56" s="1"/>
  <c r="J59" i="56" s="1"/>
  <c r="G82" i="56"/>
  <c r="G56" i="56"/>
  <c r="G69" i="56" s="1"/>
  <c r="I66" i="56"/>
  <c r="I68" i="56" s="1"/>
  <c r="I80" i="56"/>
  <c r="H53" i="56"/>
  <c r="H75" i="56"/>
  <c r="E78" i="56"/>
  <c r="F78" i="56" s="1"/>
  <c r="L74" i="56"/>
  <c r="M58" i="56"/>
  <c r="L47" i="56"/>
  <c r="L61" i="56" s="1"/>
  <c r="L60" i="56" s="1"/>
  <c r="L52" i="56"/>
  <c r="M74" i="56" l="1"/>
  <c r="N58" i="56"/>
  <c r="M52" i="56"/>
  <c r="M47" i="56"/>
  <c r="G77" i="56"/>
  <c r="G70" i="56"/>
  <c r="L76" i="56"/>
  <c r="M67" i="56"/>
  <c r="I75" i="56"/>
  <c r="H55" i="56"/>
  <c r="I53" i="56" s="1"/>
  <c r="T137" i="56"/>
  <c r="M49" i="56"/>
  <c r="L109" i="56"/>
  <c r="K108" i="56"/>
  <c r="K50" i="56" s="1"/>
  <c r="K59" i="56" s="1"/>
  <c r="J80" i="56"/>
  <c r="J66" i="56"/>
  <c r="J68" i="56" s="1"/>
  <c r="P140" i="56"/>
  <c r="I55" i="56" l="1"/>
  <c r="Q140" i="56"/>
  <c r="Q141" i="56"/>
  <c r="K73" i="56" s="1"/>
  <c r="K85" i="56" s="1"/>
  <c r="K99" i="56" s="1"/>
  <c r="G71" i="56"/>
  <c r="K80" i="56"/>
  <c r="K66" i="56"/>
  <c r="K68" i="56" s="1"/>
  <c r="O58" i="56"/>
  <c r="N52" i="56"/>
  <c r="N74" i="56"/>
  <c r="N47" i="56"/>
  <c r="M109" i="56"/>
  <c r="L108" i="56"/>
  <c r="L50" i="56" s="1"/>
  <c r="L59" i="56" s="1"/>
  <c r="H82" i="56"/>
  <c r="H56" i="56"/>
  <c r="H69" i="56" s="1"/>
  <c r="N67" i="56"/>
  <c r="M76" i="56"/>
  <c r="U137" i="56"/>
  <c r="N49" i="56"/>
  <c r="P141" i="56"/>
  <c r="J73" i="56" s="1"/>
  <c r="J85" i="56" s="1"/>
  <c r="J99" i="56" s="1"/>
  <c r="J75" i="56"/>
  <c r="M61" i="56"/>
  <c r="M60" i="56" s="1"/>
  <c r="H77" i="56" l="1"/>
  <c r="H70" i="56"/>
  <c r="V137" i="56"/>
  <c r="O49" i="56"/>
  <c r="G78" i="56"/>
  <c r="I82" i="56"/>
  <c r="I56" i="56"/>
  <c r="I69" i="56" s="1"/>
  <c r="N76" i="56"/>
  <c r="O67" i="56"/>
  <c r="N109" i="56"/>
  <c r="M108" i="56"/>
  <c r="M50" i="56" s="1"/>
  <c r="M59" i="56" s="1"/>
  <c r="O74" i="56"/>
  <c r="P58" i="56"/>
  <c r="O47" i="56"/>
  <c r="O52" i="56"/>
  <c r="K75" i="56"/>
  <c r="N61" i="56"/>
  <c r="N60" i="56" s="1"/>
  <c r="R141" i="56"/>
  <c r="L73" i="56" s="1"/>
  <c r="L85" i="56" s="1"/>
  <c r="L99" i="56" s="1"/>
  <c r="R140" i="56"/>
  <c r="L80" i="56"/>
  <c r="L66" i="56"/>
  <c r="L68" i="56" s="1"/>
  <c r="G72" i="56"/>
  <c r="J53" i="56"/>
  <c r="M80" i="56" l="1"/>
  <c r="M66" i="56"/>
  <c r="M68" i="56" s="1"/>
  <c r="J55" i="56"/>
  <c r="K53" i="56" s="1"/>
  <c r="N108" i="56"/>
  <c r="N50" i="56" s="1"/>
  <c r="N59" i="56" s="1"/>
  <c r="O109" i="56"/>
  <c r="W137" i="56"/>
  <c r="P49" i="56"/>
  <c r="P74" i="56"/>
  <c r="Q58" i="56"/>
  <c r="P47" i="56"/>
  <c r="P61" i="56" s="1"/>
  <c r="P60" i="56" s="1"/>
  <c r="P52" i="56"/>
  <c r="O76" i="56"/>
  <c r="P67" i="56"/>
  <c r="H71" i="56"/>
  <c r="L75" i="56"/>
  <c r="I77" i="56"/>
  <c r="I70" i="56"/>
  <c r="O61" i="56"/>
  <c r="O60" i="56" s="1"/>
  <c r="S140" i="56"/>
  <c r="P76" i="56" l="1"/>
  <c r="Q67" i="56"/>
  <c r="Q74" i="56"/>
  <c r="R58" i="56"/>
  <c r="Q52" i="56"/>
  <c r="Q47" i="56"/>
  <c r="P109" i="56"/>
  <c r="O108" i="56"/>
  <c r="O50" i="56" s="1"/>
  <c r="O59" i="56" s="1"/>
  <c r="M75" i="56"/>
  <c r="T140" i="56"/>
  <c r="H78" i="56"/>
  <c r="X137" i="56"/>
  <c r="Q49" i="56"/>
  <c r="K55" i="56"/>
  <c r="L53" i="56"/>
  <c r="S141" i="56"/>
  <c r="M73" i="56" s="1"/>
  <c r="M85" i="56" s="1"/>
  <c r="M99" i="56" s="1"/>
  <c r="N80" i="56"/>
  <c r="N66" i="56"/>
  <c r="N68" i="56" s="1"/>
  <c r="I71" i="56"/>
  <c r="I72" i="56" s="1"/>
  <c r="H72" i="56"/>
  <c r="J82" i="56"/>
  <c r="J56" i="56"/>
  <c r="J69" i="56" s="1"/>
  <c r="L55" i="56" l="1"/>
  <c r="M53" i="56"/>
  <c r="O80" i="56"/>
  <c r="O66" i="56"/>
  <c r="O68" i="56" s="1"/>
  <c r="N75" i="56"/>
  <c r="I78" i="56"/>
  <c r="R67" i="56"/>
  <c r="Q76" i="56"/>
  <c r="U140" i="56"/>
  <c r="U141" i="56"/>
  <c r="O73" i="56" s="1"/>
  <c r="O85" i="56" s="1"/>
  <c r="O99" i="56" s="1"/>
  <c r="S58" i="56"/>
  <c r="R52" i="56"/>
  <c r="R74" i="56"/>
  <c r="R47" i="56"/>
  <c r="K82" i="56"/>
  <c r="K56" i="56"/>
  <c r="K69" i="56" s="1"/>
  <c r="Q109" i="56"/>
  <c r="P108" i="56"/>
  <c r="P50" i="56" s="1"/>
  <c r="P59" i="56" s="1"/>
  <c r="Q61" i="56"/>
  <c r="Q60" i="56" s="1"/>
  <c r="J77" i="56"/>
  <c r="J70" i="56"/>
  <c r="Y137" i="56"/>
  <c r="R49" i="56"/>
  <c r="T141" i="56"/>
  <c r="N73" i="56" s="1"/>
  <c r="N85" i="56" s="1"/>
  <c r="N99" i="56" s="1"/>
  <c r="K77" i="56" l="1"/>
  <c r="K70" i="56"/>
  <c r="S74" i="56"/>
  <c r="S52" i="56"/>
  <c r="T58" i="56"/>
  <c r="S47" i="56"/>
  <c r="S61" i="56" s="1"/>
  <c r="S60" i="56" s="1"/>
  <c r="Z137" i="56"/>
  <c r="S49" i="56"/>
  <c r="R61" i="56"/>
  <c r="R60" i="56" s="1"/>
  <c r="S67" i="56"/>
  <c r="R76" i="56"/>
  <c r="M55" i="56"/>
  <c r="O75" i="56"/>
  <c r="P80" i="56"/>
  <c r="P66" i="56"/>
  <c r="P68" i="56" s="1"/>
  <c r="J71" i="56"/>
  <c r="J78" i="56" s="1"/>
  <c r="R109" i="56"/>
  <c r="Q108" i="56"/>
  <c r="Q50" i="56" s="1"/>
  <c r="Q59" i="56" s="1"/>
  <c r="V140" i="56"/>
  <c r="V141" i="56" s="1"/>
  <c r="P73" i="56" s="1"/>
  <c r="P85" i="56" s="1"/>
  <c r="P99" i="56" s="1"/>
  <c r="L82" i="56"/>
  <c r="L56" i="56"/>
  <c r="L69" i="56" s="1"/>
  <c r="S109" i="56" l="1"/>
  <c r="R108" i="56"/>
  <c r="R50" i="56" s="1"/>
  <c r="R59" i="56" s="1"/>
  <c r="M82" i="56"/>
  <c r="M56" i="56"/>
  <c r="M69" i="56" s="1"/>
  <c r="S76" i="56"/>
  <c r="T67" i="56"/>
  <c r="J72" i="56"/>
  <c r="N53" i="56"/>
  <c r="T74" i="56"/>
  <c r="U58" i="56"/>
  <c r="T47" i="56"/>
  <c r="T61" i="56" s="1"/>
  <c r="T60" i="56" s="1"/>
  <c r="T52" i="56"/>
  <c r="K71" i="56"/>
  <c r="K78" i="56" s="1"/>
  <c r="P75" i="56"/>
  <c r="AA137" i="56"/>
  <c r="T49" i="56"/>
  <c r="W140" i="56"/>
  <c r="L77" i="56"/>
  <c r="L70" i="56"/>
  <c r="Q80" i="56"/>
  <c r="Q66" i="56"/>
  <c r="Q68" i="56" s="1"/>
  <c r="M77" i="56" l="1"/>
  <c r="M70" i="56"/>
  <c r="Q75" i="56"/>
  <c r="X140" i="56"/>
  <c r="X141" i="56"/>
  <c r="R73" i="56" s="1"/>
  <c r="R85" i="56" s="1"/>
  <c r="R99" i="56" s="1"/>
  <c r="N55" i="56"/>
  <c r="W141" i="56"/>
  <c r="Q73" i="56" s="1"/>
  <c r="Q85" i="56" s="1"/>
  <c r="Q99" i="56" s="1"/>
  <c r="L71" i="56"/>
  <c r="L78" i="56" s="1"/>
  <c r="U74" i="56"/>
  <c r="V58" i="56"/>
  <c r="U52" i="56"/>
  <c r="U47" i="56"/>
  <c r="T76" i="56"/>
  <c r="U67" i="56"/>
  <c r="R80" i="56"/>
  <c r="R66" i="56"/>
  <c r="R68" i="56" s="1"/>
  <c r="AB137" i="56"/>
  <c r="U49" i="56"/>
  <c r="K72" i="56"/>
  <c r="T109" i="56"/>
  <c r="S108" i="56"/>
  <c r="S50" i="56" s="1"/>
  <c r="S59" i="56" s="1"/>
  <c r="L72" i="56" l="1"/>
  <c r="U61" i="56"/>
  <c r="U60" i="56" s="1"/>
  <c r="S80" i="56"/>
  <c r="S66" i="56"/>
  <c r="S68" i="56" s="1"/>
  <c r="Y140" i="56"/>
  <c r="Y141" i="56"/>
  <c r="S73" i="56" s="1"/>
  <c r="S85" i="56" s="1"/>
  <c r="S99" i="56" s="1"/>
  <c r="M71" i="56"/>
  <c r="M78" i="56" s="1"/>
  <c r="R75" i="56"/>
  <c r="N82" i="56"/>
  <c r="N56" i="56"/>
  <c r="N69" i="56" s="1"/>
  <c r="AC137" i="56"/>
  <c r="V49" i="56"/>
  <c r="U109" i="56"/>
  <c r="T108" i="56"/>
  <c r="T50" i="56" s="1"/>
  <c r="T59" i="56" s="1"/>
  <c r="V67" i="56"/>
  <c r="U76" i="56"/>
  <c r="W58" i="56"/>
  <c r="V52" i="56"/>
  <c r="V74" i="56"/>
  <c r="V47" i="56"/>
  <c r="V61" i="56" s="1"/>
  <c r="V60" i="56" s="1"/>
  <c r="O53" i="56"/>
  <c r="M72" i="56" l="1"/>
  <c r="AD137" i="56"/>
  <c r="W49" i="56"/>
  <c r="T80" i="56"/>
  <c r="T66" i="56"/>
  <c r="T68" i="56" s="1"/>
  <c r="Z140" i="56"/>
  <c r="S75" i="56"/>
  <c r="W67" i="56"/>
  <c r="V76" i="56"/>
  <c r="O55" i="56"/>
  <c r="P53" i="56"/>
  <c r="W74" i="56"/>
  <c r="W47" i="56"/>
  <c r="W61" i="56" s="1"/>
  <c r="W60" i="56" s="1"/>
  <c r="X58" i="56"/>
  <c r="W52" i="56"/>
  <c r="V109" i="56"/>
  <c r="U108" i="56"/>
  <c r="U50" i="56" s="1"/>
  <c r="U59" i="56" s="1"/>
  <c r="N77" i="56"/>
  <c r="N70" i="56"/>
  <c r="U80" i="56" l="1"/>
  <c r="U66" i="56"/>
  <c r="U68" i="56" s="1"/>
  <c r="T75" i="56"/>
  <c r="W76" i="56"/>
  <c r="X67" i="56"/>
  <c r="P55" i="56"/>
  <c r="AA140" i="56"/>
  <c r="V108" i="56"/>
  <c r="V50" i="56" s="1"/>
  <c r="V59" i="56" s="1"/>
  <c r="W109" i="56"/>
  <c r="Z141" i="56"/>
  <c r="T73" i="56" s="1"/>
  <c r="T85" i="56" s="1"/>
  <c r="T99" i="56" s="1"/>
  <c r="N71" i="56"/>
  <c r="N78" i="56" s="1"/>
  <c r="X74" i="56"/>
  <c r="Y58" i="56"/>
  <c r="X47" i="56"/>
  <c r="X61" i="56" s="1"/>
  <c r="X60" i="56" s="1"/>
  <c r="X52" i="56"/>
  <c r="O82" i="56"/>
  <c r="O56" i="56"/>
  <c r="O69" i="56" s="1"/>
  <c r="AE137" i="56"/>
  <c r="X49" i="56"/>
  <c r="O77" i="56" l="1"/>
  <c r="O70" i="56"/>
  <c r="N72" i="56"/>
  <c r="X76" i="56"/>
  <c r="Y67" i="56"/>
  <c r="U75" i="56"/>
  <c r="V80" i="56"/>
  <c r="V66" i="56"/>
  <c r="V68" i="56" s="1"/>
  <c r="P82" i="56"/>
  <c r="P56" i="56"/>
  <c r="P69" i="56" s="1"/>
  <c r="Y74" i="56"/>
  <c r="Z58" i="56"/>
  <c r="Y52" i="56"/>
  <c r="Y47" i="56"/>
  <c r="AB140" i="56"/>
  <c r="AB141" i="56"/>
  <c r="V73" i="56" s="1"/>
  <c r="V85" i="56" s="1"/>
  <c r="V99" i="56" s="1"/>
  <c r="AA141" i="56"/>
  <c r="U73" i="56" s="1"/>
  <c r="U85" i="56" s="1"/>
  <c r="U99" i="56" s="1"/>
  <c r="AF137" i="56"/>
  <c r="Y49" i="56"/>
  <c r="X109" i="56"/>
  <c r="W108" i="56"/>
  <c r="W50" i="56" s="1"/>
  <c r="W59" i="56" s="1"/>
  <c r="Q53" i="56"/>
  <c r="Y109" i="56" l="1"/>
  <c r="X108" i="56"/>
  <c r="X50" i="56" s="1"/>
  <c r="X59" i="56" s="1"/>
  <c r="O71" i="56"/>
  <c r="O78" i="56" s="1"/>
  <c r="Q55" i="56"/>
  <c r="AG137" i="56"/>
  <c r="Z49" i="56"/>
  <c r="Y61" i="56"/>
  <c r="Y60" i="56" s="1"/>
  <c r="V75" i="56"/>
  <c r="Z67" i="56"/>
  <c r="Y76" i="56"/>
  <c r="AA58" i="56"/>
  <c r="Z52" i="56"/>
  <c r="Z47" i="56"/>
  <c r="Z61" i="56" s="1"/>
  <c r="Z60" i="56" s="1"/>
  <c r="Z74" i="56"/>
  <c r="AC140" i="56"/>
  <c r="W80" i="56"/>
  <c r="W66" i="56"/>
  <c r="W68" i="56" s="1"/>
  <c r="P77" i="56"/>
  <c r="P70" i="56"/>
  <c r="O72" i="56" l="1"/>
  <c r="AA74" i="56"/>
  <c r="AA52" i="56"/>
  <c r="AB58" i="56"/>
  <c r="AA47" i="56"/>
  <c r="AA61" i="56" s="1"/>
  <c r="AA60" i="56" s="1"/>
  <c r="Q82" i="56"/>
  <c r="Q56" i="56"/>
  <c r="Q69" i="56" s="1"/>
  <c r="R53" i="56"/>
  <c r="X80" i="56"/>
  <c r="X66" i="56"/>
  <c r="X68" i="56" s="1"/>
  <c r="AD140" i="56"/>
  <c r="AH137" i="56"/>
  <c r="AA49" i="56"/>
  <c r="W75" i="56"/>
  <c r="P71" i="56"/>
  <c r="P78" i="56" s="1"/>
  <c r="P72" i="56"/>
  <c r="AC141" i="56"/>
  <c r="W73" i="56" s="1"/>
  <c r="W85" i="56" s="1"/>
  <c r="W99" i="56" s="1"/>
  <c r="AA67" i="56"/>
  <c r="Z76" i="56"/>
  <c r="Y108" i="56"/>
  <c r="Y50" i="56" s="1"/>
  <c r="Y59" i="56" s="1"/>
  <c r="Z109" i="56"/>
  <c r="Y66" i="56" l="1"/>
  <c r="Y68" i="56" s="1"/>
  <c r="Y80" i="56"/>
  <c r="AE141" i="56"/>
  <c r="Y73" i="56" s="1"/>
  <c r="Y85" i="56" s="1"/>
  <c r="Y99" i="56" s="1"/>
  <c r="AE140" i="56"/>
  <c r="AD141" i="56"/>
  <c r="X73" i="56" s="1"/>
  <c r="X85" i="56" s="1"/>
  <c r="X99" i="56" s="1"/>
  <c r="AA76" i="56"/>
  <c r="AB67" i="56"/>
  <c r="AQ67" i="56"/>
  <c r="Q77" i="56"/>
  <c r="Q70" i="56"/>
  <c r="R55" i="56"/>
  <c r="AB74" i="56"/>
  <c r="AC58" i="56"/>
  <c r="AB47" i="56"/>
  <c r="AB52" i="56"/>
  <c r="AA109" i="56"/>
  <c r="Z108" i="56"/>
  <c r="Z50" i="56" s="1"/>
  <c r="Z59" i="56" s="1"/>
  <c r="AI137" i="56"/>
  <c r="AB49" i="56"/>
  <c r="X75" i="56"/>
  <c r="AB109" i="56" l="1"/>
  <c r="AA108" i="56"/>
  <c r="AA50" i="56" s="1"/>
  <c r="AA59" i="56" s="1"/>
  <c r="Q71" i="56"/>
  <c r="Q78" i="56" s="1"/>
  <c r="R82" i="56"/>
  <c r="R56" i="56"/>
  <c r="R69" i="56" s="1"/>
  <c r="Z80" i="56"/>
  <c r="Z66" i="56"/>
  <c r="Z68" i="56" s="1"/>
  <c r="AC74" i="56"/>
  <c r="AD58" i="56"/>
  <c r="AC52" i="56"/>
  <c r="AC47" i="56"/>
  <c r="AB76" i="56"/>
  <c r="AC67" i="56"/>
  <c r="AJ137" i="56"/>
  <c r="AC49" i="56"/>
  <c r="AB61" i="56"/>
  <c r="AB60" i="56" s="1"/>
  <c r="S53" i="56"/>
  <c r="AF140" i="56"/>
  <c r="AF141" i="56"/>
  <c r="Z73" i="56" s="1"/>
  <c r="Z85" i="56" s="1"/>
  <c r="Z99" i="56" s="1"/>
  <c r="Y75" i="56"/>
  <c r="Q72" i="56" l="1"/>
  <c r="AC61" i="56"/>
  <c r="AC60" i="56" s="1"/>
  <c r="R77" i="56"/>
  <c r="R70" i="56"/>
  <c r="AG140" i="56"/>
  <c r="AG141" i="56"/>
  <c r="AA73" i="56" s="1"/>
  <c r="AA85" i="56" s="1"/>
  <c r="AA99" i="56" s="1"/>
  <c r="Z75" i="56"/>
  <c r="AC109" i="56"/>
  <c r="AB108" i="56"/>
  <c r="AB50" i="56" s="1"/>
  <c r="AB59" i="56" s="1"/>
  <c r="AA80" i="56"/>
  <c r="AA66" i="56"/>
  <c r="AA68" i="56" s="1"/>
  <c r="AK137" i="56"/>
  <c r="AD49" i="56"/>
  <c r="S55" i="56"/>
  <c r="AD67" i="56"/>
  <c r="AC76" i="56"/>
  <c r="AE58" i="56"/>
  <c r="AD52" i="56"/>
  <c r="AD74" i="56"/>
  <c r="AD47" i="56"/>
  <c r="AD61" i="56" s="1"/>
  <c r="AD60" i="56" s="1"/>
  <c r="AE74" i="56" l="1"/>
  <c r="AF58" i="56"/>
  <c r="AE47" i="56"/>
  <c r="AE61" i="56" s="1"/>
  <c r="AE60" i="56" s="1"/>
  <c r="AE52" i="56"/>
  <c r="AA75" i="56"/>
  <c r="AE67" i="56"/>
  <c r="AD76" i="56"/>
  <c r="AL137" i="56"/>
  <c r="AE49" i="56"/>
  <c r="S82" i="56"/>
  <c r="S56" i="56"/>
  <c r="S69" i="56" s="1"/>
  <c r="R71" i="56"/>
  <c r="R78" i="56" s="1"/>
  <c r="AB80" i="56"/>
  <c r="AB66" i="56"/>
  <c r="AB68" i="56" s="1"/>
  <c r="T53" i="56"/>
  <c r="AC108" i="56"/>
  <c r="AC50" i="56" s="1"/>
  <c r="AC59" i="56" s="1"/>
  <c r="AD109" i="56"/>
  <c r="AH140" i="56"/>
  <c r="AI140" i="56" l="1"/>
  <c r="AD108" i="56"/>
  <c r="AD50" i="56" s="1"/>
  <c r="AD59" i="56" s="1"/>
  <c r="AE109" i="56"/>
  <c r="AB75" i="56"/>
  <c r="R72" i="56"/>
  <c r="AF74" i="56"/>
  <c r="AG58" i="56"/>
  <c r="AF47" i="56"/>
  <c r="AF52" i="56"/>
  <c r="T55" i="56"/>
  <c r="S77" i="56"/>
  <c r="S70" i="56"/>
  <c r="AH141" i="56"/>
  <c r="AB73" i="56" s="1"/>
  <c r="AB85" i="56" s="1"/>
  <c r="AB99" i="56" s="1"/>
  <c r="AE76" i="56"/>
  <c r="AF67" i="56"/>
  <c r="AC80" i="56"/>
  <c r="AC66" i="56"/>
  <c r="AC68" i="56" s="1"/>
  <c r="AM137" i="56"/>
  <c r="AF49" i="56"/>
  <c r="AC75" i="56" l="1"/>
  <c r="T82" i="56"/>
  <c r="T56" i="56"/>
  <c r="T69" i="56" s="1"/>
  <c r="AF109" i="56"/>
  <c r="AE108" i="56"/>
  <c r="AE50" i="56" s="1"/>
  <c r="AE59" i="56" s="1"/>
  <c r="S71" i="56"/>
  <c r="S78" i="56" s="1"/>
  <c r="AN137" i="56"/>
  <c r="AG49" i="56"/>
  <c r="AF76" i="56"/>
  <c r="AG67" i="56"/>
  <c r="AR67" i="56"/>
  <c r="AF61" i="56"/>
  <c r="AF60" i="56" s="1"/>
  <c r="AJ140" i="56"/>
  <c r="AD80" i="56"/>
  <c r="AD66" i="56"/>
  <c r="AD68" i="56" s="1"/>
  <c r="U53" i="56"/>
  <c r="AG74" i="56"/>
  <c r="AH58" i="56"/>
  <c r="AG52" i="56"/>
  <c r="AG47" i="56"/>
  <c r="AI141" i="56"/>
  <c r="AC73" i="56" s="1"/>
  <c r="AC85" i="56" s="1"/>
  <c r="AC99" i="56" s="1"/>
  <c r="AH67" i="56" l="1"/>
  <c r="AG76" i="56"/>
  <c r="AD75" i="56"/>
  <c r="AE80" i="56"/>
  <c r="AE66" i="56"/>
  <c r="AE68" i="56" s="1"/>
  <c r="AK140" i="56"/>
  <c r="AK141" i="56"/>
  <c r="AE73" i="56" s="1"/>
  <c r="AE85" i="56" s="1"/>
  <c r="AE99" i="56" s="1"/>
  <c r="T77" i="56"/>
  <c r="T70" i="56"/>
  <c r="AH74" i="56"/>
  <c r="AI58" i="56"/>
  <c r="AH52" i="56"/>
  <c r="AH47" i="56"/>
  <c r="AH61" i="56" s="1"/>
  <c r="AH60" i="56" s="1"/>
  <c r="S72" i="56"/>
  <c r="AG61" i="56"/>
  <c r="AG60" i="56" s="1"/>
  <c r="U55" i="56"/>
  <c r="AJ141" i="56"/>
  <c r="AD73" i="56" s="1"/>
  <c r="AD85" i="56" s="1"/>
  <c r="AD99" i="56" s="1"/>
  <c r="AO137" i="56"/>
  <c r="AH49" i="56"/>
  <c r="AG109" i="56"/>
  <c r="AF108" i="56"/>
  <c r="AF50" i="56" s="1"/>
  <c r="AF59" i="56" s="1"/>
  <c r="AG108" i="56" l="1"/>
  <c r="AG50" i="56" s="1"/>
  <c r="AG59" i="56" s="1"/>
  <c r="AH109" i="56"/>
  <c r="U82" i="56"/>
  <c r="U56" i="56"/>
  <c r="U69" i="56" s="1"/>
  <c r="T71" i="56"/>
  <c r="T78" i="56" s="1"/>
  <c r="T72" i="56"/>
  <c r="AE75" i="56"/>
  <c r="AP137" i="56"/>
  <c r="AI49" i="56"/>
  <c r="AI52" i="56"/>
  <c r="AI47" i="56"/>
  <c r="AI74" i="56"/>
  <c r="AJ58" i="56"/>
  <c r="AI67" i="56"/>
  <c r="AH76" i="56"/>
  <c r="V53" i="56"/>
  <c r="AF80" i="56"/>
  <c r="AF66" i="56"/>
  <c r="AF68" i="56" s="1"/>
  <c r="AL140" i="56"/>
  <c r="AM140" i="56" l="1"/>
  <c r="AI76" i="56"/>
  <c r="AJ67" i="56"/>
  <c r="AL141" i="56"/>
  <c r="AF73" i="56" s="1"/>
  <c r="AF85" i="56" s="1"/>
  <c r="AF99" i="56" s="1"/>
  <c r="V55" i="56"/>
  <c r="W53" i="56"/>
  <c r="AQ137" i="56"/>
  <c r="AJ49" i="56"/>
  <c r="AI109" i="56"/>
  <c r="AH108" i="56"/>
  <c r="AH50" i="56" s="1"/>
  <c r="AH59" i="56" s="1"/>
  <c r="U77" i="56"/>
  <c r="U70" i="56"/>
  <c r="AJ74" i="56"/>
  <c r="AK58" i="56"/>
  <c r="AJ47" i="56"/>
  <c r="AJ52" i="56"/>
  <c r="AF75" i="56"/>
  <c r="AI61" i="56"/>
  <c r="AI60" i="56" s="1"/>
  <c r="AG80" i="56"/>
  <c r="AG66" i="56"/>
  <c r="AG68" i="56" s="1"/>
  <c r="AK74" i="56" l="1"/>
  <c r="AL58" i="56"/>
  <c r="AK52" i="56"/>
  <c r="AK47" i="56"/>
  <c r="AK61" i="56" s="1"/>
  <c r="AK60" i="56" s="1"/>
  <c r="W55" i="56"/>
  <c r="X53" i="56" s="1"/>
  <c r="AG75" i="56"/>
  <c r="AJ109" i="56"/>
  <c r="AI108" i="56"/>
  <c r="AI50" i="56" s="1"/>
  <c r="AI59" i="56" s="1"/>
  <c r="AN140" i="56"/>
  <c r="AN141" i="56"/>
  <c r="AH73" i="56" s="1"/>
  <c r="AH85" i="56" s="1"/>
  <c r="AH99" i="56" s="1"/>
  <c r="AH80" i="56"/>
  <c r="AH66" i="56"/>
  <c r="AH68" i="56" s="1"/>
  <c r="AJ76" i="56"/>
  <c r="AK67" i="56"/>
  <c r="V82" i="56"/>
  <c r="V56" i="56"/>
  <c r="V69" i="56" s="1"/>
  <c r="U71" i="56"/>
  <c r="U78" i="56" s="1"/>
  <c r="AJ61" i="56"/>
  <c r="AJ60" i="56" s="1"/>
  <c r="AR137" i="56"/>
  <c r="AK49" i="56"/>
  <c r="AM141" i="56"/>
  <c r="AG73" i="56" s="1"/>
  <c r="AG85" i="56" s="1"/>
  <c r="AG99" i="56" s="1"/>
  <c r="X55" i="56" l="1"/>
  <c r="Y53" i="56"/>
  <c r="AO140" i="56"/>
  <c r="AO141" i="56"/>
  <c r="AI73" i="56" s="1"/>
  <c r="AI85" i="56" s="1"/>
  <c r="AI99" i="56" s="1"/>
  <c r="AH75" i="56"/>
  <c r="AI80" i="56"/>
  <c r="AI66" i="56"/>
  <c r="AI68" i="56" s="1"/>
  <c r="AL74" i="56"/>
  <c r="AM58" i="56"/>
  <c r="AL52" i="56"/>
  <c r="AL47" i="56"/>
  <c r="AL61" i="56" s="1"/>
  <c r="AL60" i="56" s="1"/>
  <c r="V77" i="56"/>
  <c r="V70" i="56"/>
  <c r="AS137" i="56"/>
  <c r="AL49" i="56"/>
  <c r="U72" i="56"/>
  <c r="AL67" i="56"/>
  <c r="AK76" i="56"/>
  <c r="AK109" i="56"/>
  <c r="AJ108" i="56"/>
  <c r="AJ50" i="56" s="1"/>
  <c r="AJ59" i="56" s="1"/>
  <c r="W82" i="56"/>
  <c r="W56" i="56"/>
  <c r="W69" i="56" s="1"/>
  <c r="AJ80" i="56" l="1"/>
  <c r="AJ66" i="56"/>
  <c r="AJ68" i="56" s="1"/>
  <c r="V71" i="56"/>
  <c r="V78" i="56" s="1"/>
  <c r="AM74" i="56"/>
  <c r="AM47" i="56"/>
  <c r="AN58" i="56"/>
  <c r="AM52" i="56"/>
  <c r="AP140" i="56"/>
  <c r="AK108" i="56"/>
  <c r="AK50" i="56" s="1"/>
  <c r="AK59" i="56" s="1"/>
  <c r="AL109" i="56"/>
  <c r="Y55" i="56"/>
  <c r="Z53" i="56" s="1"/>
  <c r="AM67" i="56"/>
  <c r="AL76" i="56"/>
  <c r="AI75" i="56"/>
  <c r="W77" i="56"/>
  <c r="W70" i="56"/>
  <c r="AT137" i="56"/>
  <c r="AM49" i="56"/>
  <c r="X82" i="56"/>
  <c r="X56" i="56"/>
  <c r="X69" i="56" s="1"/>
  <c r="V72" i="56" l="1"/>
  <c r="Z55" i="56"/>
  <c r="AK80" i="56"/>
  <c r="AK66" i="56"/>
  <c r="AK68" i="56" s="1"/>
  <c r="AU137" i="56"/>
  <c r="AN49" i="56"/>
  <c r="X77" i="56"/>
  <c r="X70" i="56"/>
  <c r="AQ141" i="56"/>
  <c r="AK73" i="56" s="1"/>
  <c r="AK85" i="56" s="1"/>
  <c r="AK99" i="56" s="1"/>
  <c r="AQ140" i="56"/>
  <c r="AM61" i="56"/>
  <c r="AM60" i="56" s="1"/>
  <c r="W71" i="56"/>
  <c r="W78" i="56" s="1"/>
  <c r="AP141" i="56"/>
  <c r="AJ73" i="56" s="1"/>
  <c r="AJ85" i="56" s="1"/>
  <c r="AJ99" i="56" s="1"/>
  <c r="AJ75" i="56"/>
  <c r="Y82" i="56"/>
  <c r="Y56" i="56"/>
  <c r="Y69" i="56" s="1"/>
  <c r="AN74" i="56"/>
  <c r="AO58" i="56"/>
  <c r="AN47" i="56"/>
  <c r="AN61" i="56" s="1"/>
  <c r="AN60" i="56" s="1"/>
  <c r="AN52" i="56"/>
  <c r="AM76" i="56"/>
  <c r="AN67" i="56"/>
  <c r="AL108" i="56"/>
  <c r="AL50" i="56" s="1"/>
  <c r="AL59" i="56" s="1"/>
  <c r="AM109" i="56"/>
  <c r="AO74" i="56" l="1"/>
  <c r="AP58" i="56"/>
  <c r="AO52" i="56"/>
  <c r="AO47" i="56"/>
  <c r="W72" i="56"/>
  <c r="AV137" i="56"/>
  <c r="AO49" i="56"/>
  <c r="AN76" i="56"/>
  <c r="AO67" i="56"/>
  <c r="AN109" i="56"/>
  <c r="AM108" i="56"/>
  <c r="AM50" i="56" s="1"/>
  <c r="AM59" i="56" s="1"/>
  <c r="X71" i="56"/>
  <c r="X78" i="56" s="1"/>
  <c r="Z82" i="56"/>
  <c r="Z56" i="56"/>
  <c r="Z69" i="56" s="1"/>
  <c r="AL80" i="56"/>
  <c r="AL66" i="56"/>
  <c r="AL68" i="56" s="1"/>
  <c r="Y77" i="56"/>
  <c r="Y70" i="56"/>
  <c r="AR140" i="56"/>
  <c r="AR141" i="56"/>
  <c r="AL73" i="56" s="1"/>
  <c r="AL85" i="56" s="1"/>
  <c r="AL99" i="56" s="1"/>
  <c r="AK75" i="56"/>
  <c r="AA53" i="56"/>
  <c r="X72" i="56" l="1"/>
  <c r="AS140" i="56"/>
  <c r="AS141" i="56"/>
  <c r="AM73" i="56" s="1"/>
  <c r="AM85" i="56" s="1"/>
  <c r="AM99" i="56" s="1"/>
  <c r="AL75" i="56"/>
  <c r="AO109" i="56"/>
  <c r="AN108" i="56"/>
  <c r="AN50" i="56" s="1"/>
  <c r="AN59" i="56" s="1"/>
  <c r="AW137" i="56"/>
  <c r="AX137" i="56" s="1"/>
  <c r="AY137" i="56" s="1"/>
  <c r="AP49" i="56"/>
  <c r="AP74" i="56"/>
  <c r="AP52" i="56"/>
  <c r="AP47" i="56"/>
  <c r="AP61" i="56" s="1"/>
  <c r="AP60" i="56" s="1"/>
  <c r="AP67" i="56"/>
  <c r="AO76" i="56"/>
  <c r="AA55" i="56"/>
  <c r="AM80" i="56"/>
  <c r="AM66" i="56"/>
  <c r="AM68" i="56" s="1"/>
  <c r="Y71" i="56"/>
  <c r="Y78" i="56" s="1"/>
  <c r="Z77" i="56"/>
  <c r="Z70" i="56"/>
  <c r="AO61" i="56"/>
  <c r="AO60" i="56" s="1"/>
  <c r="AN80" i="56" l="1"/>
  <c r="AN66" i="56"/>
  <c r="AN68" i="56" s="1"/>
  <c r="AA82" i="56"/>
  <c r="AA56" i="56"/>
  <c r="AA69" i="56" s="1"/>
  <c r="AP76" i="56"/>
  <c r="AS67" i="56"/>
  <c r="AO108" i="56"/>
  <c r="AO50" i="56" s="1"/>
  <c r="AO59" i="56" s="1"/>
  <c r="AP109" i="56"/>
  <c r="AP108" i="56" s="1"/>
  <c r="AP50" i="56" s="1"/>
  <c r="AP59" i="56" s="1"/>
  <c r="AT140" i="56"/>
  <c r="AM75" i="56"/>
  <c r="Z71" i="56"/>
  <c r="Z78" i="56" s="1"/>
  <c r="Y72" i="56"/>
  <c r="AB53" i="56"/>
  <c r="Z72" i="56" l="1"/>
  <c r="AP80" i="56"/>
  <c r="AP66" i="56"/>
  <c r="AP68" i="56" s="1"/>
  <c r="AN75" i="56"/>
  <c r="AU140" i="56"/>
  <c r="AU141" i="56" s="1"/>
  <c r="AO73" i="56" s="1"/>
  <c r="AO85" i="56" s="1"/>
  <c r="AO99" i="56" s="1"/>
  <c r="AB55" i="56"/>
  <c r="AC53" i="56"/>
  <c r="AT141" i="56"/>
  <c r="AN73" i="56" s="1"/>
  <c r="AN85" i="56" s="1"/>
  <c r="AN99" i="56" s="1"/>
  <c r="AO66" i="56"/>
  <c r="AO68" i="56" s="1"/>
  <c r="AO80" i="56"/>
  <c r="AA77" i="56"/>
  <c r="AA70" i="56"/>
  <c r="AP75" i="56" l="1"/>
  <c r="AC55" i="56"/>
  <c r="AB82" i="56"/>
  <c r="AB56" i="56"/>
  <c r="AB69" i="56" s="1"/>
  <c r="AA71" i="56"/>
  <c r="AA78" i="56" s="1"/>
  <c r="AO75" i="56"/>
  <c r="AV140" i="56"/>
  <c r="AV141" i="56"/>
  <c r="AP73" i="56" s="1"/>
  <c r="AP85" i="56" s="1"/>
  <c r="AP99" i="56" s="1"/>
  <c r="AQ99" i="56" s="1"/>
  <c r="A100" i="56" s="1"/>
  <c r="AC82" i="56" l="1"/>
  <c r="AC56" i="56"/>
  <c r="AC69" i="56" s="1"/>
  <c r="AD53" i="56"/>
  <c r="AB77" i="56"/>
  <c r="AB70" i="56"/>
  <c r="AW140" i="56"/>
  <c r="AA72" i="56"/>
  <c r="AD55" i="56" l="1"/>
  <c r="AE53" i="56"/>
  <c r="AB71" i="56"/>
  <c r="AB78" i="56" s="1"/>
  <c r="AC77" i="56"/>
  <c r="AC70" i="56"/>
  <c r="AX140" i="56"/>
  <c r="AX141" i="56" s="1"/>
  <c r="AW141" i="56"/>
  <c r="AB72" i="56" l="1"/>
  <c r="AC71" i="56"/>
  <c r="AC78" i="56" s="1"/>
  <c r="AE55" i="56"/>
  <c r="AF53" i="56" s="1"/>
  <c r="AY141" i="56"/>
  <c r="AY140" i="56"/>
  <c r="AD82" i="56"/>
  <c r="AD56" i="56"/>
  <c r="AD69" i="56" s="1"/>
  <c r="AC72" i="56" l="1"/>
  <c r="AD77" i="56"/>
  <c r="AD70" i="56"/>
  <c r="AF55" i="56"/>
  <c r="AE82" i="56"/>
  <c r="AE56" i="56"/>
  <c r="AE69" i="56" s="1"/>
  <c r="AF82" i="56" l="1"/>
  <c r="AF56" i="56"/>
  <c r="AF69" i="56" s="1"/>
  <c r="AE77" i="56"/>
  <c r="AE70" i="56"/>
  <c r="AD71" i="56"/>
  <c r="AD78" i="56" s="1"/>
  <c r="AG53" i="56"/>
  <c r="AD72" i="56" l="1"/>
  <c r="AE71" i="56"/>
  <c r="AE78" i="56" s="1"/>
  <c r="AG55" i="56"/>
  <c r="AF77" i="56"/>
  <c r="AF70" i="56"/>
  <c r="AG82" i="56" l="1"/>
  <c r="AG56" i="56"/>
  <c r="AG69" i="56" s="1"/>
  <c r="AH53" i="56"/>
  <c r="AF71" i="56"/>
  <c r="AF78" i="56" s="1"/>
  <c r="AE72" i="56"/>
  <c r="AG77" i="56" l="1"/>
  <c r="AG70" i="56"/>
  <c r="AF72" i="56"/>
  <c r="AI53" i="56"/>
  <c r="AH55" i="56"/>
  <c r="AG71" i="56" l="1"/>
  <c r="AG78" i="56" s="1"/>
  <c r="AI55" i="56"/>
  <c r="AJ53" i="56"/>
  <c r="AH82" i="56"/>
  <c r="AH56" i="56"/>
  <c r="AH69" i="56" s="1"/>
  <c r="AI82" i="56" l="1"/>
  <c r="AI56" i="56"/>
  <c r="AI69" i="56" s="1"/>
  <c r="AJ55" i="56"/>
  <c r="AH77" i="56"/>
  <c r="AH70" i="56"/>
  <c r="AG72" i="56"/>
  <c r="AH71" i="56" l="1"/>
  <c r="AH78" i="56" s="1"/>
  <c r="AJ82" i="56"/>
  <c r="AJ56" i="56"/>
  <c r="AJ69" i="56" s="1"/>
  <c r="AI77" i="56"/>
  <c r="AI70" i="56"/>
  <c r="AK53" i="56"/>
  <c r="AI71" i="56" l="1"/>
  <c r="AI78" i="56" s="1"/>
  <c r="AK55" i="56"/>
  <c r="AL53" i="56" s="1"/>
  <c r="AJ77" i="56"/>
  <c r="AJ70" i="56"/>
  <c r="AH72" i="56"/>
  <c r="AL55" i="56" l="1"/>
  <c r="AM53" i="56"/>
  <c r="AJ71" i="56"/>
  <c r="AJ78" i="56" s="1"/>
  <c r="AI72" i="56"/>
  <c r="AK82" i="56"/>
  <c r="AK56" i="56"/>
  <c r="AK69" i="56" s="1"/>
  <c r="AM55" i="56" l="1"/>
  <c r="AN53" i="56"/>
  <c r="AL82" i="56"/>
  <c r="AL56" i="56"/>
  <c r="AL69" i="56" s="1"/>
  <c r="AK77" i="56"/>
  <c r="AK70" i="56"/>
  <c r="AJ72" i="56"/>
  <c r="AN55" i="56" l="1"/>
  <c r="AO53" i="56"/>
  <c r="AM82" i="56"/>
  <c r="AM56" i="56"/>
  <c r="AM69" i="56" s="1"/>
  <c r="AK71" i="56"/>
  <c r="AK78" i="56" s="1"/>
  <c r="AL77" i="56"/>
  <c r="AL70" i="56"/>
  <c r="AK72" i="56" l="1"/>
  <c r="AO55" i="56"/>
  <c r="AP53" i="56" s="1"/>
  <c r="AP55" i="56" s="1"/>
  <c r="AL71" i="56"/>
  <c r="AL78" i="56" s="1"/>
  <c r="AM77" i="56"/>
  <c r="AM70" i="56"/>
  <c r="AN82" i="56"/>
  <c r="AN56" i="56"/>
  <c r="AN69" i="56" s="1"/>
  <c r="AP82" i="56" l="1"/>
  <c r="AP56" i="56"/>
  <c r="AP69" i="56" s="1"/>
  <c r="AN77" i="56"/>
  <c r="AN70" i="56"/>
  <c r="AL72" i="56"/>
  <c r="AO82" i="56"/>
  <c r="AO56" i="56"/>
  <c r="AO69" i="56" s="1"/>
  <c r="AM71" i="56"/>
  <c r="AM78" i="56" s="1"/>
  <c r="AP77" i="56" l="1"/>
  <c r="AP70" i="56"/>
  <c r="AM72" i="56"/>
  <c r="AO77" i="56"/>
  <c r="AO70" i="56"/>
  <c r="AN71" i="56"/>
  <c r="AN78" i="56" s="1"/>
  <c r="AO71" i="56" l="1"/>
  <c r="AO78" i="56" s="1"/>
  <c r="AP71" i="56"/>
  <c r="AP72" i="56" s="1"/>
  <c r="AN72" i="56"/>
  <c r="AO72" i="56" l="1"/>
  <c r="AP78" i="56"/>
  <c r="AD26" i="5" l="1"/>
  <c r="AE26" i="5" s="1"/>
  <c r="AD31" i="5" l="1"/>
  <c r="U64" i="15" l="1"/>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S24" i="15" l="1"/>
  <c r="R24" i="15"/>
  <c r="Q24" i="15"/>
  <c r="P24" i="15"/>
  <c r="O24" i="15"/>
  <c r="N24" i="15"/>
  <c r="M24" i="15"/>
  <c r="L24" i="15"/>
  <c r="K24" i="15"/>
  <c r="J24" i="15"/>
  <c r="I24" i="15"/>
  <c r="H24" i="15"/>
  <c r="T24" i="15" s="1"/>
  <c r="S30" i="15"/>
  <c r="R30" i="15"/>
  <c r="Q30" i="15"/>
  <c r="P30" i="15"/>
  <c r="O30" i="15"/>
  <c r="N30" i="15"/>
  <c r="M30" i="15"/>
  <c r="L30" i="15"/>
  <c r="K30" i="15"/>
  <c r="J30" i="15"/>
  <c r="I30" i="15"/>
  <c r="H30" i="15"/>
  <c r="T30" i="15" s="1"/>
  <c r="U24" i="15" l="1"/>
  <c r="C48" i="7" s="1"/>
  <c r="U30" i="15"/>
  <c r="C49" i="7" s="1"/>
  <c r="B22" i="53"/>
  <c r="B27" i="53" l="1"/>
  <c r="B79" i="53" s="1"/>
  <c r="S24" i="12" l="1"/>
  <c r="J24" i="12"/>
  <c r="I24" i="12"/>
  <c r="H24" i="12"/>
  <c r="D24" i="15" l="1"/>
  <c r="E24" i="15"/>
  <c r="F24" i="15"/>
  <c r="C24" i="15"/>
  <c r="A5" i="53"/>
  <c r="A15" i="53" l="1"/>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88" i="56" l="1"/>
  <c r="H88" i="56"/>
  <c r="V88" i="56"/>
  <c r="M88" i="56"/>
  <c r="X88" i="56"/>
  <c r="AD88" i="56"/>
  <c r="Q88" i="56"/>
  <c r="F88" i="56"/>
  <c r="AM88" i="56"/>
  <c r="AI88" i="56"/>
  <c r="N88" i="56"/>
  <c r="AG88" i="56"/>
  <c r="AE88" i="56"/>
  <c r="AB88" i="56"/>
  <c r="AL88" i="56"/>
  <c r="R88" i="56"/>
  <c r="Y88" i="56"/>
  <c r="W88" i="56"/>
  <c r="T88" i="56"/>
  <c r="O88" i="56"/>
  <c r="E88" i="56"/>
  <c r="I88" i="56"/>
  <c r="AA88" i="56"/>
  <c r="AF88" i="56"/>
  <c r="B88" i="56"/>
  <c r="Z88" i="56"/>
  <c r="D88" i="56"/>
  <c r="AN88" i="56"/>
  <c r="U88" i="56"/>
  <c r="AJ88" i="56"/>
  <c r="K88" i="56"/>
  <c r="AC88" i="56"/>
  <c r="AP88" i="56"/>
  <c r="AK88" i="56"/>
  <c r="S88" i="56"/>
  <c r="G88" i="56"/>
  <c r="AO88" i="56"/>
  <c r="AH88" i="56"/>
  <c r="P88" i="56"/>
  <c r="C88" i="56"/>
  <c r="G87" i="56"/>
  <c r="G90" i="56"/>
  <c r="AI87" i="56"/>
  <c r="AI90" i="56"/>
  <c r="Q87" i="56"/>
  <c r="Q90" i="56"/>
  <c r="R87" i="56"/>
  <c r="R90" i="56"/>
  <c r="M84" i="56"/>
  <c r="M89" i="56"/>
  <c r="AD86" i="56"/>
  <c r="F86" i="56"/>
  <c r="Y86" i="56"/>
  <c r="AF86" i="56"/>
  <c r="S84" i="56"/>
  <c r="S89" i="56"/>
  <c r="B102" i="56"/>
  <c r="AD84" i="56"/>
  <c r="AD89" i="56"/>
  <c r="AE84" i="56"/>
  <c r="AE89" i="56"/>
  <c r="P87" i="56"/>
  <c r="P90" i="56"/>
  <c r="H86" i="56"/>
  <c r="AL87" i="56"/>
  <c r="AL90" i="56"/>
  <c r="L90" i="56"/>
  <c r="AP86" i="56"/>
  <c r="S86" i="56"/>
  <c r="X87" i="56"/>
  <c r="X90" i="56"/>
  <c r="AG84" i="56"/>
  <c r="AG89" i="56"/>
  <c r="V87" i="56"/>
  <c r="V90" i="56"/>
  <c r="J84" i="56"/>
  <c r="J89" i="56"/>
  <c r="AD87" i="56"/>
  <c r="AD90" i="56"/>
  <c r="F84" i="56"/>
  <c r="F89" i="56"/>
  <c r="V84" i="56"/>
  <c r="V89" i="56"/>
  <c r="AE86" i="56"/>
  <c r="AF87" i="56"/>
  <c r="AF90" i="56"/>
  <c r="AB87" i="56"/>
  <c r="AB90" i="56"/>
  <c r="D105" i="56"/>
  <c r="Y79" i="56"/>
  <c r="Y83" i="56"/>
  <c r="AM87" i="56"/>
  <c r="AM90" i="56"/>
  <c r="W86" i="56"/>
  <c r="Q84" i="56"/>
  <c r="Q89" i="56"/>
  <c r="W79" i="56"/>
  <c r="W83" i="56"/>
  <c r="C105" i="56"/>
  <c r="O84" i="56"/>
  <c r="O89" i="56"/>
  <c r="C84" i="56"/>
  <c r="C89" i="56"/>
  <c r="X86" i="56"/>
  <c r="L87" i="56"/>
  <c r="G30" i="56"/>
  <c r="A105" i="56"/>
  <c r="I84" i="56"/>
  <c r="I89" i="56"/>
  <c r="AJ87" i="56"/>
  <c r="AJ90" i="56"/>
  <c r="Q86" i="56"/>
  <c r="E84" i="56"/>
  <c r="E89" i="56"/>
  <c r="AM84" i="56"/>
  <c r="AM89" i="56"/>
  <c r="AG86" i="56"/>
  <c r="M87" i="56"/>
  <c r="M90" i="56"/>
  <c r="W87" i="56"/>
  <c r="W90" i="56"/>
  <c r="AE87" i="56"/>
  <c r="AE90" i="56"/>
  <c r="X84" i="56"/>
  <c r="X89" i="56"/>
  <c r="AH79" i="56"/>
  <c r="AH83" i="56"/>
  <c r="AH86" i="56"/>
  <c r="Z84" i="56"/>
  <c r="Z89" i="56"/>
  <c r="N79" i="56"/>
  <c r="N83" i="56"/>
  <c r="N86" i="56"/>
  <c r="G86" i="56"/>
  <c r="AH87" i="56"/>
  <c r="AH90" i="56"/>
  <c r="AN84" i="56"/>
  <c r="AN89" i="56"/>
  <c r="Z87" i="56"/>
  <c r="Z90" i="56"/>
  <c r="O87" i="56"/>
  <c r="O90" i="56"/>
  <c r="AI84" i="56"/>
  <c r="AI89" i="56"/>
  <c r="K87" i="56"/>
  <c r="K90" i="56"/>
  <c r="Y87" i="56"/>
  <c r="Y90" i="56"/>
  <c r="AK87" i="56"/>
  <c r="AK90" i="56"/>
  <c r="AB86" i="56"/>
  <c r="R84" i="56"/>
  <c r="R89" i="56"/>
  <c r="T84" i="56"/>
  <c r="T89" i="56"/>
  <c r="AN87" i="56"/>
  <c r="AN90" i="56"/>
  <c r="G84" i="56"/>
  <c r="G89" i="56"/>
  <c r="AL84" i="56"/>
  <c r="AL89" i="56"/>
  <c r="J87" i="56"/>
  <c r="J90" i="56"/>
  <c r="AC87" i="56"/>
  <c r="AC90" i="56"/>
  <c r="E86" i="56"/>
  <c r="P84" i="56"/>
  <c r="P89" i="56"/>
  <c r="Z86" i="56"/>
  <c r="AF84" i="56"/>
  <c r="AF89" i="56"/>
  <c r="AN79" i="56"/>
  <c r="AN83" i="56"/>
  <c r="AN86" i="56"/>
  <c r="O86" i="56"/>
  <c r="G29" i="56"/>
  <c r="L86" i="56"/>
  <c r="AO79" i="56"/>
  <c r="AO83" i="56"/>
  <c r="AO86" i="56"/>
  <c r="C86" i="56"/>
  <c r="AG79" i="56"/>
  <c r="AG83" i="56"/>
  <c r="K86" i="56"/>
  <c r="U86" i="56"/>
  <c r="L84" i="56"/>
  <c r="L89" i="56"/>
  <c r="H87" i="56"/>
  <c r="H90" i="56"/>
  <c r="AB79" i="56"/>
  <c r="AB83" i="56"/>
  <c r="X79" i="56"/>
  <c r="X83" i="56"/>
  <c r="O79" i="56"/>
  <c r="O83" i="56"/>
  <c r="L79" i="56"/>
  <c r="L83" i="56"/>
  <c r="S87" i="56"/>
  <c r="S90" i="56"/>
  <c r="AP90" i="56"/>
  <c r="AP87" i="56"/>
  <c r="A101" i="56"/>
  <c r="AB84" i="56"/>
  <c r="AB89" i="56"/>
  <c r="F87" i="56"/>
  <c r="F90" i="56"/>
  <c r="AO87" i="56"/>
  <c r="AO90" i="56"/>
  <c r="AA87" i="56"/>
  <c r="AA90" i="56"/>
  <c r="P86" i="56"/>
  <c r="P79" i="56"/>
  <c r="P83" i="56"/>
  <c r="T79" i="56"/>
  <c r="T83" i="56"/>
  <c r="T86" i="56"/>
  <c r="AP79" i="56"/>
  <c r="AP83" i="56"/>
  <c r="H84" i="56"/>
  <c r="H89" i="56"/>
  <c r="E79" i="56"/>
  <c r="E83" i="56"/>
  <c r="AJ84" i="56"/>
  <c r="AJ89" i="56"/>
  <c r="AA79" i="56"/>
  <c r="AA83" i="56"/>
  <c r="AA86" i="56"/>
  <c r="AC84" i="56"/>
  <c r="AC89" i="56"/>
  <c r="AK84" i="56"/>
  <c r="AK89" i="56"/>
  <c r="T87" i="56"/>
  <c r="T90" i="56"/>
  <c r="V79" i="56"/>
  <c r="V83" i="56"/>
  <c r="V86" i="56"/>
  <c r="AK86" i="56"/>
  <c r="AD79" i="56"/>
  <c r="AD83" i="56"/>
  <c r="AE79" i="56"/>
  <c r="AE83" i="56"/>
  <c r="AK79" i="56"/>
  <c r="AK83" i="56"/>
  <c r="J79" i="56"/>
  <c r="J83" i="56"/>
  <c r="J86" i="56"/>
  <c r="U79" i="56"/>
  <c r="U83" i="56"/>
  <c r="AI79" i="56"/>
  <c r="AI83" i="56"/>
  <c r="AI86" i="56"/>
  <c r="C87" i="56"/>
  <c r="C90" i="56"/>
  <c r="E87" i="56"/>
  <c r="E90" i="56"/>
  <c r="L88" i="56"/>
  <c r="B105" i="56"/>
  <c r="F79" i="56"/>
  <c r="F83" i="56"/>
  <c r="AA84" i="56"/>
  <c r="AA89" i="56"/>
  <c r="M79" i="56"/>
  <c r="M83" i="56"/>
  <c r="M86" i="56"/>
  <c r="AJ79" i="56"/>
  <c r="AJ83" i="56"/>
  <c r="AJ86" i="56"/>
  <c r="AF79" i="56"/>
  <c r="AF83" i="56"/>
  <c r="U84" i="56"/>
  <c r="U89" i="56"/>
  <c r="D86" i="56"/>
  <c r="AG87" i="56"/>
  <c r="AG90" i="56"/>
  <c r="AH84" i="56"/>
  <c r="AH89" i="56"/>
  <c r="S79" i="56"/>
  <c r="S83" i="56"/>
  <c r="G79" i="56"/>
  <c r="G83" i="56"/>
  <c r="D84" i="56"/>
  <c r="D89" i="56"/>
  <c r="D87" i="56"/>
  <c r="D90" i="56"/>
  <c r="AP84" i="56"/>
  <c r="AP89" i="56"/>
  <c r="I87" i="56"/>
  <c r="I90" i="56"/>
  <c r="AC79" i="56"/>
  <c r="AC83" i="56"/>
  <c r="AC86" i="56"/>
  <c r="AM79" i="56"/>
  <c r="AM83" i="56"/>
  <c r="AM86" i="56"/>
  <c r="N87" i="56"/>
  <c r="N90" i="56"/>
  <c r="D79" i="56"/>
  <c r="D83" i="56"/>
  <c r="U87" i="56"/>
  <c r="U90" i="56"/>
  <c r="R79" i="56"/>
  <c r="R83" i="56"/>
  <c r="R86" i="56"/>
  <c r="H79" i="56"/>
  <c r="H83" i="56"/>
  <c r="K84" i="56"/>
  <c r="K89" i="56"/>
  <c r="N84" i="56"/>
  <c r="N89" i="56"/>
  <c r="AO84" i="56"/>
  <c r="AO89" i="56"/>
  <c r="I79" i="56"/>
  <c r="I83" i="56"/>
  <c r="I86" i="56"/>
  <c r="AL79" i="56"/>
  <c r="AL83" i="56"/>
  <c r="AL86" i="56"/>
  <c r="Z79" i="56"/>
  <c r="Z83" i="56"/>
  <c r="Y84" i="56"/>
  <c r="Y89" i="56"/>
  <c r="B86" i="56"/>
  <c r="B87" i="56"/>
  <c r="B90" i="56"/>
  <c r="W84" i="56"/>
  <c r="W89" i="56"/>
  <c r="Q79" i="56"/>
  <c r="Q83" i="56"/>
  <c r="C79" i="56"/>
  <c r="C83" i="56"/>
  <c r="K79" i="56"/>
  <c r="K83" i="56"/>
  <c r="B79" i="56"/>
  <c r="B83" i="56"/>
  <c r="B84" i="56"/>
  <c r="B89" i="56"/>
  <c r="G28" i="56"/>
</calcChain>
</file>

<file path=xl/sharedStrings.xml><?xml version="1.0" encoding="utf-8"?>
<sst xmlns="http://schemas.openxmlformats.org/spreadsheetml/2006/main" count="1156" uniqueCount="716">
  <si>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</si>
  <si>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</si>
  <si>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</si>
  <si>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</si>
  <si>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</si>
  <si>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</si>
  <si>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</si>
  <si>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</si>
  <si>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</si>
  <si>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</si>
  <si>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</si>
  <si>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</si>
  <si>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</si>
  <si>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</si>
  <si>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</si>
  <si>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</si>
  <si>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</si>
  <si>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</si>
  <si>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</si>
  <si>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</si>
  <si>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</si>
  <si>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</si>
  <si>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</si>
  <si>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</si>
  <si>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</si>
  <si>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</si>
  <si>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</si>
  <si>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</si>
  <si>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</si>
  <si>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</si>
  <si>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</si>
  <si>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</si>
  <si>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</si>
  <si>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</si>
  <si>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</si>
  <si>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</si>
  <si>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</si>
  <si>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</si>
  <si>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</si>
  <si>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</si>
  <si>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</si>
  <si>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</si>
  <si>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</si>
  <si>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</si>
  <si>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</si>
  <si>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</si>
  <si>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</si>
  <si>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</si>
  <si>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</si>
  <si>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</si>
  <si>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</si>
  <si>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</si>
  <si>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</si>
  <si>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</si>
  <si>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</si>
  <si>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</si>
  <si>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</si>
  <si>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</si>
  <si>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</si>
  <si>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</si>
  <si>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</si>
  <si>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</si>
  <si>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</si>
  <si>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</si>
  <si>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</si>
  <si>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</si>
  <si>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</si>
  <si>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</si>
  <si>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</si>
  <si>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</si>
  <si>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</si>
  <si>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</si>
  <si>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</si>
  <si>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</si>
  <si>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</si>
  <si>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</si>
  <si>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</si>
  <si>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</si>
  <si>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</si>
  <si>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</si>
  <si>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</si>
  <si>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</si>
  <si>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</si>
  <si>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</si>
  <si>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</si>
  <si>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</si>
  <si>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</si>
  <si>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</si>
  <si>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</si>
  <si>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</si>
  <si>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</si>
  <si>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</si>
  <si>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</si>
  <si>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</si>
  <si>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</si>
  <si>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</si>
  <si>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</si>
  <si>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</si>
  <si>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</si>
  <si>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</si>
  <si>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</si>
  <si>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</si>
  <si>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</si>
  <si>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</si>
  <si>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</si>
  <si>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</si>
  <si>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</si>
  <si>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</si>
  <si>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</si>
  <si>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</si>
  <si>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</si>
  <si>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</si>
  <si>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</si>
  <si>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</si>
  <si>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</si>
  <si>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</si>
  <si>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</si>
  <si>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</si>
  <si>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</si>
  <si>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</si>
  <si>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</si>
  <si>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</si>
  <si>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</si>
  <si>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</si>
  <si>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</si>
  <si>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</si>
  <si>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</si>
  <si>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</si>
  <si>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</si>
  <si>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</si>
  <si>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</si>
  <si>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</si>
  <si>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</si>
  <si>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</si>
  <si>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</si>
  <si>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</si>
  <si>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</si>
  <si>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</si>
  <si>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</si>
  <si>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</si>
  <si>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</si>
  <si>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</si>
  <si>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</si>
  <si>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</si>
  <si>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</si>
  <si>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</si>
  <si>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</si>
  <si>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</si>
  <si>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</si>
  <si>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</si>
  <si>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</si>
  <si>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</si>
  <si>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</si>
  <si>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</si>
  <si>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</si>
  <si>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</si>
  <si>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</si>
  <si>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</si>
  <si>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</si>
  <si>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</si>
  <si>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</si>
  <si>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</si>
  <si>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</si>
  <si>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</si>
  <si>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</si>
  <si>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</si>
  <si>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</si>
  <si>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</si>
  <si>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</si>
  <si>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</si>
  <si>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</si>
  <si>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</si>
  <si>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</si>
  <si>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</si>
  <si>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</si>
  <si>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</si>
  <si>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</si>
  <si>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</si>
  <si>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</si>
  <si>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</si>
  <si>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</si>
  <si>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</si>
  <si>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</si>
  <si>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</si>
  <si>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</si>
  <si>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</si>
  <si>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</si>
  <si>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</si>
  <si>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</si>
  <si>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</si>
  <si>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</si>
  <si>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</si>
  <si>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</si>
  <si>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</si>
  <si>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</si>
  <si>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</si>
  <si>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</si>
  <si>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</si>
  <si>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</si>
  <si>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</si>
  <si>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</si>
  <si>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</si>
  <si>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</si>
  <si>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</si>
  <si>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</si>
  <si>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</si>
  <si>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</si>
  <si>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</si>
  <si>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</si>
  <si>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</si>
  <si>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</si>
  <si>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</si>
  <si>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</si>
  <si>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</si>
  <si>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</si>
  <si>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</si>
  <si>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</si>
  <si>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</si>
  <si>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</si>
  <si>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</si>
  <si>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</si>
  <si>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</si>
  <si>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</si>
  <si>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</si>
  <si>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</si>
  <si>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</si>
  <si>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</si>
  <si>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</si>
  <si>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</si>
  <si>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</si>
  <si>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</si>
  <si>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</si>
  <si>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</si>
  <si>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</si>
  <si>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</si>
  <si>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</si>
  <si>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</si>
  <si>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</si>
  <si>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</si>
  <si>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</si>
  <si>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</si>
  <si>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</si>
  <si>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</si>
  <si>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</si>
  <si>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</si>
  <si>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</si>
  <si>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</si>
  <si>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</si>
  <si>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</si>
  <si>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</si>
  <si>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</si>
  <si>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</si>
  <si>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</si>
  <si>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</si>
  <si>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</si>
  <si>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</si>
  <si>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</si>
  <si>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</si>
  <si>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</si>
  <si>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</si>
  <si>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</si>
  <si>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</si>
  <si>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</si>
  <si>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</si>
  <si>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</si>
  <si>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</si>
  <si>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</si>
  <si>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</si>
  <si>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</si>
  <si>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</si>
  <si>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</si>
  <si>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</si>
  <si>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</si>
  <si>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</si>
  <si>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</si>
  <si>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</si>
  <si>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</si>
  <si>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</si>
  <si>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</si>
  <si>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</si>
  <si>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</si>
  <si>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</si>
  <si>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</si>
  <si>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</si>
  <si>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</si>
  <si>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</si>
  <si>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</si>
  <si>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</si>
  <si>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</si>
  <si>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</si>
  <si>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</si>
  <si>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</si>
  <si>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</si>
  <si>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</si>
  <si>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</si>
  <si>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</si>
  <si>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</si>
  <si>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</si>
  <si>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</si>
  <si>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</si>
  <si>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</si>
  <si>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</si>
  <si>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</si>
  <si>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</si>
  <si>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</si>
  <si>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</si>
  <si>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</si>
  <si>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</si>
  <si>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</si>
  <si>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</si>
  <si>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</si>
  <si>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</si>
  <si>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</si>
  <si>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</si>
  <si>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</si>
  <si>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</si>
  <si>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</si>
  <si>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</si>
  <si>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</si>
  <si>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</si>
  <si>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</si>
  <si>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</si>
  <si>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</si>
  <si>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</si>
  <si>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</si>
  <si>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</si>
  <si>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</si>
  <si>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</si>
  <si>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</si>
  <si>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</si>
  <si>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</si>
  <si>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</si>
  <si>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</si>
  <si>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</si>
  <si>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</si>
  <si>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</si>
  <si>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</si>
  <si>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</si>
  <si>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</si>
  <si>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</si>
  <si>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</si>
  <si>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</si>
  <si>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</si>
  <si>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</si>
  <si>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</si>
  <si>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</si>
  <si>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</si>
  <si>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</si>
  <si>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</si>
  <si>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</si>
  <si>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</si>
  <si>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</si>
  <si>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</si>
  <si>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</si>
  <si>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</si>
  <si>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</si>
  <si>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</si>
  <si>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</si>
  <si>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</si>
  <si>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</si>
  <si>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</si>
  <si>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</si>
  <si>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</si>
  <si>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</si>
  <si>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</si>
  <si>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</si>
  <si>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</si>
  <si>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</si>
  <si>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</si>
  <si>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</si>
  <si>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</si>
  <si>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</si>
  <si>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</si>
  <si>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</si>
  <si>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</si>
  <si>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</si>
  <si>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</si>
  <si>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</si>
  <si>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</si>
  <si>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</si>
  <si>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</si>
  <si>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</si>
  <si>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</si>
  <si>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</si>
  <si>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</si>
  <si>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</si>
  <si>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</si>
  <si>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</si>
  <si>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</si>
  <si>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</si>
  <si>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</si>
  <si>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</si>
  <si>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</si>
  <si>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</si>
  <si>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</si>
  <si>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</si>
  <si>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</si>
  <si>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</si>
  <si>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</si>
  <si>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</si>
  <si>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</si>
  <si>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</si>
  <si>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</si>
  <si>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</si>
  <si>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</si>
  <si>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</si>
  <si>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</si>
  <si>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</si>
  <si>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</si>
  <si>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</si>
  <si>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</si>
  <si>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</si>
  <si>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</si>
  <si>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</si>
  <si>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</si>
  <si>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</si>
  <si>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</si>
  <si>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</si>
  <si>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</si>
  <si>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</si>
  <si>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</si>
  <si>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</si>
  <si>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</si>
  <si>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</si>
  <si>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</si>
  <si>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</si>
  <si>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</si>
  <si>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</si>
  <si>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</si>
  <si>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</si>
  <si>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</si>
  <si>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</si>
  <si>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</si>
  <si>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</si>
  <si>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</si>
  <si>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</si>
  <si>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</si>
  <si>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</si>
  <si>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</si>
  <si>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</si>
  <si>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</si>
  <si>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</si>
  <si>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</si>
  <si>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</si>
  <si>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</si>
  <si>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</si>
  <si>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</si>
  <si>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</si>
  <si>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</si>
  <si>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</si>
  <si>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</si>
  <si>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</si>
  <si>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</si>
  <si>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</si>
  <si>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</si>
  <si>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</si>
  <si>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</si>
  <si>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</si>
  <si>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</si>
  <si>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</si>
  <si>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</si>
  <si>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</si>
  <si>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</si>
  <si>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</si>
  <si>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</si>
  <si>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</si>
  <si>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</si>
  <si>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</si>
  <si>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</si>
  <si>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</si>
  <si>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</si>
  <si>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</si>
  <si>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</si>
  <si>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</si>
  <si>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</si>
  <si>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</si>
  <si>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</si>
  <si>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</si>
  <si>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</si>
  <si>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</si>
  <si>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</si>
  <si>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</si>
  <si>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</si>
  <si>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</si>
  <si>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</si>
  <si>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</si>
  <si>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</si>
  <si>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</si>
  <si>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</si>
  <si>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</si>
  <si>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</si>
  <si>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</si>
  <si>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</si>
  <si>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</si>
  <si>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</si>
  <si>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</si>
  <si>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</si>
  <si>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</si>
  <si>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</si>
  <si>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</si>
  <si>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</si>
  <si>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</si>
  <si>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</si>
  <si>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</si>
  <si>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</si>
  <si>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</si>
  <si>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</si>
  <si>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</si>
  <si>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</si>
  <si>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</si>
  <si>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</si>
  <si>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</si>
  <si>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</si>
  <si>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</si>
  <si>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</si>
  <si>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</si>
  <si>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</si>
  <si>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</si>
  <si>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</si>
  <si>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</si>
  <si>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</si>
  <si>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</si>
  <si>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</si>
  <si>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</si>
  <si>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</si>
  <si>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</si>
  <si>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</si>
  <si>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</si>
  <si>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</si>
  <si>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</si>
  <si>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</si>
  <si>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</si>
  <si>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</si>
  <si>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</si>
  <si>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</si>
  <si>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</si>
  <si>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</si>
  <si>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</si>
  <si>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</si>
  <si>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</si>
  <si>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</si>
  <si>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</si>
  <si>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</si>
  <si>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</si>
  <si>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</si>
  <si>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</si>
  <si>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</si>
  <si>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</si>
  <si>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</si>
  <si>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</si>
  <si>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</si>
  <si>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</si>
  <si>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</si>
  <si>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</si>
  <si>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</si>
  <si>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</si>
  <si>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</si>
  <si>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</si>
  <si>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</si>
  <si>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</si>
  <si>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</si>
  <si>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</si>
  <si>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</si>
  <si>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</si>
  <si>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</si>
  <si>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</si>
  <si>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</si>
  <si>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</si>
  <si>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</si>
  <si>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</si>
  <si>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</si>
  <si>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</si>
  <si>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</si>
  <si>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</si>
  <si>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</si>
  <si>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</si>
  <si>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</si>
  <si>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</si>
  <si>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</si>
  <si>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</si>
  <si>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</si>
  <si>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</si>
  <si>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</si>
  <si>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</si>
  <si>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</si>
  <si>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</si>
  <si>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</si>
  <si>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</si>
  <si>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</si>
  <si>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</si>
  <si>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</si>
  <si>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</si>
  <si>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</si>
  <si>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</si>
  <si>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</si>
  <si>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</si>
  <si>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</si>
  <si>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</si>
  <si>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</si>
  <si>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</si>
  <si>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</si>
  <si>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</si>
  <si>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</si>
  <si>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</si>
  <si>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</si>
  <si>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</si>
  <si>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</si>
  <si>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</si>
  <si>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</si>
  <si>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</si>
  <si>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</si>
  <si>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</si>
  <si>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</si>
  <si>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</si>
  <si>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</si>
  <si>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</si>
  <si>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</si>
  <si>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</si>
  <si>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</si>
  <si>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</si>
  <si>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</si>
  <si>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</si>
  <si>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</si>
  <si>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</si>
  <si>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</si>
  <si>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</si>
  <si>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</si>
  <si>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</si>
  <si>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</si>
  <si>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</si>
  <si>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</si>
  <si>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</si>
  <si>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</si>
  <si>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</si>
  <si>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</si>
  <si>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</si>
  <si>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</si>
  <si>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</si>
  <si>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</si>
  <si>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</si>
  <si>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</si>
  <si>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</si>
  <si>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</si>
  <si>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</si>
  <si>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</si>
  <si>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</si>
  <si>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</si>
  <si>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</si>
  <si>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</si>
  <si>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</si>
  <si>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</si>
  <si>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</si>
  <si>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</si>
  <si>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</si>
  <si>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</si>
  <si>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</si>
  <si>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</si>
  <si>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</si>
  <si>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</si>
  <si>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</si>
  <si>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</si>
  <si>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</si>
  <si>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</si>
  <si>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</si>
  <si>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</si>
  <si>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</si>
  <si>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</si>
  <si>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</si>
  <si>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</si>
  <si>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M_22-0650</t>
  </si>
  <si>
    <t>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</si>
  <si>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Вынос (переустройство) участков ВЛ 110 кВ с участка застройки</t>
  </si>
  <si>
    <t>КВЛ 110 кВ Кутузовская – О-30 Московская с отпайками.
КВЛ 110 кВ Кутузовская – Береговая с отпайками.</t>
  </si>
  <si>
    <t>ПИР</t>
  </si>
  <si>
    <t>Разработка проектной и рабочей  документации по титулу "Реконструкция двухцепного участка КВЛ 110 кВ Северная 330 - Береговая с отпайками 
(инв. № 511509002 «Воздушная линия № 110-116ПС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</si>
  <si>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Сметный расчет</t>
  </si>
  <si>
    <t>ВЗ</t>
  </si>
  <si>
    <t>ОК</t>
  </si>
  <si>
    <t>ООО СБ «РЕГИОН»</t>
  </si>
  <si>
    <t>5 562,13</t>
  </si>
  <si>
    <t>5 284,03</t>
  </si>
  <si>
    <t>32110614355</t>
  </si>
  <si>
    <t>14.09.2021</t>
  </si>
  <si>
    <t>01.10.2021</t>
  </si>
  <si>
    <t>21.10.2021</t>
  </si>
  <si>
    <t>ООО "ВЫСОКИЕ ЭНЕРГОСТРОИТЕЛЬНЫЕ ТЕХНОЛОГИИ"</t>
  </si>
  <si>
    <t>4 550,00</t>
  </si>
  <si>
    <t>https://rosseti.roseltorg.ru/</t>
  </si>
  <si>
    <t>АО "Россети Янтарь"</t>
  </si>
  <si>
    <t>Акционерное общество "Россети Янтарь"</t>
  </si>
  <si>
    <t>ПИР ООО СБ "РЕГИОН" договор № 32110614355 от 21.10.2021 (ДС № 1 от 30.03.2022, ДС № 2 от 21.04.2022) в ценах 2021 года с НДС, млн. руб.</t>
  </si>
  <si>
    <t>ПИР ООО СБ "РЕГИОН" договор № 32110614355 от 21.10.2021 (ДС № 1 от 30.03.2022, ДС № 2 от 21.04.2022)</t>
  </si>
  <si>
    <t>ДС № 1 от 30.03.2022, ДС № 2 от 21.04.2022</t>
  </si>
  <si>
    <t>Год раскрытия информации: 2023 год</t>
  </si>
  <si>
    <t xml:space="preserve"> по состоянию на 01.01.2023</t>
  </si>
  <si>
    <t>С</t>
  </si>
  <si>
    <r>
      <t>КВЛ 110 кВ Северная 330 - Береговая с отпайками; 
ВЛ 110 кВ Северная 330 – О–30 Московская с отпайками (Л-</t>
    </r>
    <r>
      <rPr>
        <sz val="12"/>
        <color rgb="FF000000"/>
        <rFont val="Times New Roman"/>
        <family val="1"/>
        <charset val="204"/>
      </rPr>
      <t xml:space="preserve">166)  </t>
    </r>
  </si>
  <si>
    <t>оп.58-62, 
оп.5-9</t>
  </si>
  <si>
    <t>металлические многогранные</t>
  </si>
  <si>
    <t>в земле</t>
  </si>
  <si>
    <t>Развитие электрической сети/усиление существующей электрической сети, не связанное с подключением новых потребителей</t>
  </si>
  <si>
    <t>Приказ №299 от 29.07.2022г. Министерства градостроительной политики Калининградской области «Об утверждении документации по планировке территории, предусматривающей размещение линейного объекта регионального значения»</t>
  </si>
  <si>
    <t>В рамках реконструкции производится переустройство КВЛ 110 кВ Северная 330 - Береговая с отпайками на участке опор №№58-62 и ВЛ 110 кВ Северная 330 - О-30 Московская с отпайками (Л-166) на участке опор №№5-9 путем перевода их в кабельное исполнение.
На анкерных опорах установить противоптичьи устройства антиприсадочного типа. 
Переустройство существующих ВОЛС: ПАО «Вымпелком» (ОКСН), ПАО «Мегафон» (ОКГТ),  АО «Россети Янтарь» (ОКСН). 
Сохранить существующие каналы связи на участках: ПС 330 кВ Северная 330 – ПС 110 кВ О-65 Невская, ПС 330 кВ Северная 330 – ПС 110 кВ О-64 Васильково, ПС 330 кВ Северная 330 – ПС 110 кВ О-63 Университетская с учетом отпайки ПС 110 кВ О-63 Университетская от опоры 57 (КВЛ 110 кВ со стороны ПС 110 кВ Береговая и проектируемые КВЛ опоры 58-62). Проектную и рабочую документацию согласовать с собственниками ПС.
ЛЭП присвоить следующие диспетчерские наименования:
КВЛ 110 кВ Кутузовская – О-30 Московская с отпайками.
КВЛ 110 кВ Кутузовская – Береговая с отпайками.</t>
  </si>
  <si>
    <t>КВЛ 110 кВ - 89,92 млн.руб./км</t>
  </si>
  <si>
    <t xml:space="preserve">Договор компенсации затрат электросетевой компании, связанных с выносом (переустройством) электросетевых объектов №71//115/19 от 27.11.2019 между АО «Янтарьэнерго» и ООО «Инвестиционная компания «АвангардИнвестПроект» объекта «ВЛ Северная 330 – Береговая, Северная 330-Московская.
Заявка ООО «Инвестиционная компания «АвангардИнвестПроект» от 12.11.2019 №ВС-70/19 на вынос (переустройство) двухцепного участка КВЛ 110 кВ Северная 330 - Береговая с отпайками и ВЛ 110 кВ Северная 330 - О-30 Московская с отпайками (Л-166).
Приказ №299 от 29.07.2022г. Министерства градостроительной политики Калининградской области «Об утверждении документации по планировке территории, предусматривающей размещение линейного объекта регионального значения».
Акт (решение) собственника здания, сооружения строения о выведении из эксплуатации и ликвидации объекта капитального строительства от 23.01.2023г.        </t>
  </si>
  <si>
    <t>2023</t>
  </si>
  <si>
    <t>ПСД, утв. приказом № 82 от 24.05.2023, положительное заключение ГГЭ 39-1-3-018927-2023 от 13.04.2023</t>
  </si>
  <si>
    <t>Сметная стоимость проекта в ценах 2024 года с НДС, млн. руб.</t>
  </si>
  <si>
    <t>ГЭ ГАУ КО "Центр проектных экспертиз и ценообразования в строительстве" контракт № 84 от 12.12.2022 в ценах 2022 года с НДС, млн. руб.</t>
  </si>
  <si>
    <t>Услуга</t>
  </si>
  <si>
    <t>Проведение государственной экспертизы проектной документации и инженерных изысканий по объекту: «Реконструкция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t>
  </si>
  <si>
    <t>Расчет предельной стоимости лота</t>
  </si>
  <si>
    <t>ЕП</t>
  </si>
  <si>
    <t>ГАУ КО "ЦПЭиЦС"</t>
  </si>
  <si>
    <t>неэлектронная</t>
  </si>
  <si>
    <t>12.12.2022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</si>
</sst>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_-* #,##0.00_р_._-;\-* #,##0.00_р_._-;_-* &quot;-&quot;_р_._-;_-@_-"/>
    <numFmt numFmtId="176"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u/>
      <sz val="11"/>
      <color theme="10"/>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4" fillId="0" borderId="0" applyNumberFormat="0" applyFill="0" applyBorder="0" applyAlignment="0" applyProtection="0"/>
    <xf numFmtId="9" fontId="1" fillId="0" borderId="0" applyFont="0" applyFill="0" applyBorder="0" applyAlignment="0" applyProtection="0"/>
    <xf numFmtId="0" fontId="11" fillId="0" borderId="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2"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3"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8"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176"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5" fontId="45" fillId="0" borderId="46" xfId="0" applyNumberFormat="1" applyFont="1" applyFill="1" applyBorder="1"/>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8"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8" fontId="7" fillId="0" borderId="46" xfId="1" applyNumberFormat="1" applyFont="1" applyBorder="1" applyAlignment="1">
      <alignment horizontal="center" vertical="center" wrapText="1"/>
    </xf>
    <xf numFmtId="0" fontId="71" fillId="28" borderId="0" xfId="67" applyFont="1" applyFill="1" applyAlignment="1">
      <alignment vertical="center"/>
    </xf>
    <xf numFmtId="0" fontId="7" fillId="28" borderId="0" xfId="67" applyFont="1" applyFill="1" applyAlignment="1">
      <alignment vertical="center"/>
    </xf>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0" fillId="0" borderId="0" xfId="0" applyFont="1"/>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49" fontId="84" fillId="0" borderId="1" xfId="71" applyNumberFormat="1" applyBorder="1" applyAlignment="1">
      <alignment horizontal="center" vertical="center" wrapText="1"/>
    </xf>
    <xf numFmtId="167"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0" fontId="40" fillId="0" borderId="35" xfId="72" quotePrefix="1"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NumberFormat="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3"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58" fillId="0" borderId="0" xfId="67" applyFont="1" applyFill="1" applyAlignment="1">
      <alignment horizontal="left" vertical="center" wrapText="1"/>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xf numFmtId="0" fontId="11" fillId="0" borderId="47" xfId="62" applyFont="1" applyBorder="1" applyAlignment="1">
      <alignment horizontal="center" vertical="center"/>
    </xf>
    <xf numFmtId="0" fontId="7" fillId="0" borderId="47" xfId="0" applyFont="1" applyBorder="1" applyAlignment="1">
      <alignment horizontal="center" vertical="center" wrapText="1"/>
    </xf>
    <xf numFmtId="0" fontId="11" fillId="0" borderId="48" xfId="62" applyFont="1" applyBorder="1" applyAlignment="1">
      <alignment horizontal="center" vertical="center"/>
    </xf>
    <xf numFmtId="0" fontId="7" fillId="0" borderId="48" xfId="0" applyFont="1" applyBorder="1" applyAlignment="1">
      <alignment horizontal="center" vertical="center" wrapText="1"/>
    </xf>
    <xf numFmtId="0" fontId="11" fillId="0" borderId="48" xfId="62" applyFont="1" applyBorder="1" applyAlignment="1">
      <alignment horizontal="left" vertical="center"/>
    </xf>
    <xf numFmtId="0" fontId="11" fillId="0" borderId="2" xfId="62" applyFont="1" applyBorder="1" applyAlignment="1">
      <alignment horizontal="center" vertical="center"/>
    </xf>
    <xf numFmtId="0" fontId="7" fillId="0" borderId="2" xfId="0" applyFont="1" applyBorder="1" applyAlignment="1">
      <alignment horizontal="center" vertical="center" wrapText="1"/>
    </xf>
    <xf numFmtId="0" fontId="3" fillId="0" borderId="48" xfId="1" applyFill="1" applyBorder="1"/>
    <xf numFmtId="0" fontId="7" fillId="0" borderId="48" xfId="1" applyFont="1" applyFill="1" applyBorder="1" applyAlignment="1">
      <alignment horizontal="left" vertical="center" wrapText="1"/>
    </xf>
    <xf numFmtId="0" fontId="7" fillId="0" borderId="48" xfId="1" applyFont="1" applyFill="1" applyBorder="1" applyAlignment="1">
      <alignment vertical="center" wrapText="1"/>
    </xf>
    <xf numFmtId="0" fontId="7" fillId="0" borderId="48" xfId="1" applyFont="1" applyBorder="1" applyAlignment="1">
      <alignment vertical="center" wrapText="1"/>
    </xf>
    <xf numFmtId="2" fontId="7" fillId="0" borderId="48" xfId="1" applyNumberFormat="1" applyFont="1" applyBorder="1" applyAlignment="1">
      <alignment horizontal="left" vertical="center" wrapText="1"/>
    </xf>
    <xf numFmtId="3" fontId="36" fillId="0" borderId="49" xfId="67" applyNumberFormat="1" applyFont="1" applyFill="1" applyBorder="1" applyAlignment="1">
      <alignment vertical="center"/>
    </xf>
    <xf numFmtId="0" fontId="71" fillId="0" borderId="50"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4" fontId="71" fillId="0" borderId="50"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0"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2" fillId="0" borderId="53" xfId="67" applyFont="1" applyFill="1" applyBorder="1" applyAlignment="1">
      <alignment vertical="center" wrapText="1"/>
    </xf>
    <xf numFmtId="0" fontId="7" fillId="0" borderId="53" xfId="67" applyFont="1" applyFill="1" applyBorder="1" applyAlignment="1">
      <alignment vertical="center" wrapText="1"/>
    </xf>
    <xf numFmtId="9" fontId="36" fillId="0" borderId="54" xfId="67" applyNumberFormat="1" applyFont="1" applyFill="1" applyBorder="1" applyAlignment="1">
      <alignment vertical="center"/>
    </xf>
    <xf numFmtId="0" fontId="7" fillId="0" borderId="55" xfId="67" applyFont="1" applyFill="1" applyBorder="1" applyAlignment="1">
      <alignment vertical="center" wrapText="1"/>
    </xf>
    <xf numFmtId="169" fontId="36" fillId="0" borderId="53" xfId="67" applyNumberFormat="1" applyFont="1" applyFill="1" applyBorder="1" applyAlignment="1">
      <alignment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0" fontId="40" fillId="0" borderId="48" xfId="67" applyNumberFormat="1" applyFont="1" applyFill="1" applyBorder="1" applyAlignment="1">
      <alignment horizontal="center" vertical="center"/>
    </xf>
    <xf numFmtId="171" fontId="41" fillId="0" borderId="48" xfId="67" applyNumberFormat="1" applyFont="1" applyFill="1" applyBorder="1" applyAlignment="1">
      <alignment vertical="center"/>
    </xf>
    <xf numFmtId="172" fontId="41" fillId="0" borderId="48" xfId="67" applyNumberFormat="1" applyFont="1" applyFill="1" applyBorder="1" applyAlignment="1">
      <alignment vertical="center"/>
    </xf>
    <xf numFmtId="174" fontId="79" fillId="0" borderId="48" xfId="67" applyNumberFormat="1" applyFont="1" applyFill="1" applyBorder="1" applyAlignment="1">
      <alignment vertical="center"/>
    </xf>
    <xf numFmtId="0" fontId="82" fillId="24" borderId="48" xfId="62" applyFont="1" applyFill="1" applyBorder="1" applyAlignment="1">
      <alignment horizontal="center" vertical="center" wrapText="1"/>
    </xf>
    <xf numFmtId="174" fontId="62" fillId="24" borderId="48" xfId="62" applyNumberFormat="1" applyFont="1" applyFill="1" applyBorder="1" applyAlignment="1">
      <alignment horizontal="center" vertical="center" wrapText="1"/>
    </xf>
    <xf numFmtId="9" fontId="62" fillId="24" borderId="48" xfId="62" applyNumberFormat="1" applyFont="1" applyFill="1" applyBorder="1" applyAlignment="1">
      <alignment horizontal="center" vertical="center" wrapText="1"/>
    </xf>
    <xf numFmtId="4" fontId="62" fillId="24" borderId="48" xfId="62" applyNumberFormat="1" applyFont="1" applyFill="1" applyBorder="1" applyAlignment="1">
      <alignment horizontal="center" vertical="center" wrapText="1"/>
    </xf>
    <xf numFmtId="0" fontId="44" fillId="0" borderId="48" xfId="62" applyBorder="1" applyAlignment="1">
      <alignment horizontal="center" vertical="center" wrapText="1"/>
    </xf>
    <xf numFmtId="0" fontId="44" fillId="25"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5"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5" borderId="48" xfId="68" applyFont="1" applyFill="1" applyBorder="1" applyAlignment="1">
      <alignment horizontal="center" vertical="center"/>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44" fillId="26"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62" fillId="0" borderId="48" xfId="62" applyFont="1" applyBorder="1" applyAlignment="1">
      <alignment wrapText="1"/>
    </xf>
    <xf numFmtId="4" fontId="62" fillId="26" borderId="48" xfId="62" applyNumberFormat="1" applyFont="1" applyFill="1" applyBorder="1" applyAlignment="1">
      <alignment horizontal="center"/>
    </xf>
    <xf numFmtId="3" fontId="62" fillId="26" borderId="48"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48" xfId="62" applyNumberFormat="1" applyFont="1" applyFill="1" applyBorder="1" applyAlignment="1">
      <alignment horizontal="center"/>
    </xf>
    <xf numFmtId="4" fontId="62" fillId="25" borderId="48" xfId="62" applyNumberFormat="1" applyFont="1" applyFill="1" applyBorder="1" applyAlignment="1">
      <alignment horizontal="center"/>
    </xf>
    <xf numFmtId="10" fontId="62" fillId="25" borderId="48"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29" borderId="48" xfId="62" applyFont="1" applyFill="1" applyBorder="1" applyAlignment="1">
      <alignment horizontal="left" vertical="center" wrapText="1"/>
    </xf>
    <xf numFmtId="0" fontId="62" fillId="29" borderId="48" xfId="62" applyFont="1" applyFill="1" applyBorder="1" applyAlignment="1">
      <alignment horizontal="center" wrapText="1"/>
    </xf>
    <xf numFmtId="0" fontId="62" fillId="0" borderId="48" xfId="62" applyFont="1" applyBorder="1"/>
    <xf numFmtId="0" fontId="62" fillId="29" borderId="48" xfId="62" applyFont="1" applyFill="1" applyBorder="1"/>
    <xf numFmtId="10" fontId="62" fillId="29" borderId="48" xfId="62" applyNumberFormat="1" applyFont="1" applyFill="1" applyBorder="1"/>
    <xf numFmtId="0" fontId="62" fillId="29" borderId="51" xfId="62" applyFont="1" applyFill="1" applyBorder="1"/>
    <xf numFmtId="10" fontId="36" fillId="29" borderId="48" xfId="67" applyNumberFormat="1" applyFont="1" applyFill="1" applyBorder="1" applyAlignment="1">
      <alignment vertical="center"/>
    </xf>
    <xf numFmtId="0" fontId="62" fillId="0" borderId="51" xfId="62" applyFont="1" applyFill="1" applyBorder="1"/>
    <xf numFmtId="10" fontId="62" fillId="0" borderId="51" xfId="62" applyNumberFormat="1" applyFont="1" applyFill="1" applyBorder="1"/>
    <xf numFmtId="3" fontId="7" fillId="29" borderId="48" xfId="67" applyNumberFormat="1" applyFont="1" applyFill="1" applyBorder="1" applyAlignment="1">
      <alignment horizontal="right" vertical="center"/>
    </xf>
    <xf numFmtId="167" fontId="36" fillId="29" borderId="48" xfId="67" applyNumberFormat="1" applyFont="1" applyFill="1" applyBorder="1" applyAlignment="1">
      <alignment horizontal="right" vertical="center"/>
    </xf>
    <xf numFmtId="14" fontId="11" fillId="0" borderId="48" xfId="2" applyNumberFormat="1" applyFont="1" applyFill="1" applyBorder="1" applyAlignment="1">
      <alignment horizontal="center" vertical="center" wrapText="1"/>
    </xf>
    <xf numFmtId="9" fontId="11" fillId="0" borderId="48" xfId="73" applyNumberFormat="1" applyFont="1" applyFill="1" applyBorder="1" applyAlignment="1">
      <alignment horizontal="center" vertical="center" wrapText="1"/>
    </xf>
    <xf numFmtId="9" fontId="11" fillId="31" borderId="48" xfId="73"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cellXfs>
  <cellStyles count="7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3 7" xfId="73" xr:uid="{83B5B17C-7BDD-4911-83E3-CFDA90FF97E2}"/>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72"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95A3-4CBA-A5F0-9E0424808F20}"/>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95A3-4CBA-A5F0-9E0424808F20}"/>
            </c:ext>
          </c:extLst>
        </c:ser>
        <c:dLbls>
          <c:showLegendKey val="0"/>
          <c:showVal val="0"/>
          <c:showCatName val="0"/>
          <c:showSerName val="0"/>
          <c:showPercent val="0"/>
          <c:showBubbleSize val="0"/>
        </c:dLbls>
        <c:smooth val="0"/>
        <c:axId val="252708888"/>
        <c:axId val="252708496"/>
      </c:lineChart>
      <c:catAx>
        <c:axId val="252708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2708496"/>
        <c:crosses val="autoZero"/>
        <c:auto val="1"/>
        <c:lblAlgn val="ctr"/>
        <c:lblOffset val="100"/>
        <c:noMultiLvlLbl val="0"/>
      </c:catAx>
      <c:valAx>
        <c:axId val="252708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2708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63A4-4C1D-BB10-8935F427D84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63A4-4C1D-BB10-8935F427D841}"/>
            </c:ext>
          </c:extLst>
        </c:ser>
        <c:dLbls>
          <c:showLegendKey val="0"/>
          <c:showVal val="0"/>
          <c:showCatName val="0"/>
          <c:showSerName val="0"/>
          <c:showPercent val="0"/>
          <c:showBubbleSize val="0"/>
        </c:dLbls>
        <c:smooth val="0"/>
        <c:axId val="252709280"/>
        <c:axId val="127546448"/>
      </c:lineChart>
      <c:catAx>
        <c:axId val="252709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7546448"/>
        <c:crosses val="autoZero"/>
        <c:auto val="1"/>
        <c:lblAlgn val="ctr"/>
        <c:lblOffset val="100"/>
        <c:noMultiLvlLbl val="0"/>
      </c:catAx>
      <c:valAx>
        <c:axId val="1275464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2709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2173-4B96-AED2-0D393085626F}"/>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2173-4B96-AED2-0D393085626F}"/>
            </c:ext>
          </c:extLst>
        </c:ser>
        <c:dLbls>
          <c:showLegendKey val="0"/>
          <c:showVal val="0"/>
          <c:showCatName val="0"/>
          <c:showSerName val="0"/>
          <c:showPercent val="0"/>
          <c:showBubbleSize val="0"/>
        </c:dLbls>
        <c:smooth val="0"/>
        <c:axId val="592223496"/>
        <c:axId val="592225848"/>
      </c:lineChart>
      <c:catAx>
        <c:axId val="592223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2225848"/>
        <c:crosses val="autoZero"/>
        <c:auto val="1"/>
        <c:lblAlgn val="ctr"/>
        <c:lblOffset val="100"/>
        <c:noMultiLvlLbl val="0"/>
      </c:catAx>
      <c:valAx>
        <c:axId val="5922258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2223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0EC5-4BE4-8CB0-EAF0907BB148}"/>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0EC5-4BE4-8CB0-EAF0907BB148}"/>
            </c:ext>
          </c:extLst>
        </c:ser>
        <c:dLbls>
          <c:showLegendKey val="0"/>
          <c:showVal val="0"/>
          <c:showCatName val="0"/>
          <c:showSerName val="0"/>
          <c:showPercent val="0"/>
          <c:showBubbleSize val="0"/>
        </c:dLbls>
        <c:smooth val="0"/>
        <c:axId val="592014040"/>
        <c:axId val="572463704"/>
      </c:lineChart>
      <c:catAx>
        <c:axId val="592014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2463704"/>
        <c:crosses val="autoZero"/>
        <c:auto val="1"/>
        <c:lblAlgn val="ctr"/>
        <c:lblOffset val="100"/>
        <c:noMultiLvlLbl val="0"/>
      </c:catAx>
      <c:valAx>
        <c:axId val="572463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2014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59532</xdr:colOff>
      <xdr:row>32</xdr:row>
      <xdr:rowOff>1</xdr:rowOff>
    </xdr:from>
    <xdr:to>
      <xdr:col>8</xdr:col>
      <xdr:colOff>64612</xdr:colOff>
      <xdr:row>45</xdr:row>
      <xdr:rowOff>11431</xdr:rowOff>
    </xdr:to>
    <xdr:graphicFrame macro="">
      <xdr:nvGraphicFramePr>
        <xdr:cNvPr id="4" name="Диаграмма 3">
          <a:extLst>
            <a:ext uri="{FF2B5EF4-FFF2-40B4-BE49-F238E27FC236}">
              <a16:creationId xmlns:a16="http://schemas.microsoft.com/office/drawing/2014/main" id="{C68E72F0-1866-4AAA-81AD-9D58F97511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D24AAE1D-9AFE-4586-8DE8-639AF14DF6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4;&#1073;&#1086;&#1089;&#1085;&#1086;&#1074;&#1099;&#1074;&#1072;&#1102;&#1097;&#1080;&#1077;%202024-2028\&#1055;&#1072;&#1089;&#1087;&#1086;&#1088;&#1090;&#1072;\N_22-0650\N_22-0650_&#1087;&#1072;&#1089;&#1087;&#1086;&#1088;&#109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40;&#1057;&#1055;&#1054;&#1056;&#1058;&#1040;\&#1096;&#1072;&#1073;&#1083;&#1086;&#1085;&#1099;\2018__Pasport_&#1096;&#1072;&#1073;&#1083;&#1086;&#1085;_&#1074;&#1074;&#1086;&#1076;%20&#1074;%202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refreshError="1"/>
      <sheetData sheetId="3">
        <row r="27">
          <cell r="S27">
            <v>1.0999999999999999E-2</v>
          </cell>
        </row>
      </sheetData>
      <sheetData sheetId="4" refreshError="1"/>
      <sheetData sheetId="5" refreshError="1"/>
      <sheetData sheetId="6" refreshError="1"/>
      <sheetData sheetId="7" refreshError="1"/>
      <sheetData sheetId="8" refreshError="1"/>
      <sheetData sheetId="9">
        <row r="24">
          <cell r="D24">
            <v>120.06858755</v>
          </cell>
        </row>
        <row r="30">
          <cell r="G30">
            <v>5.0729340899999995</v>
          </cell>
          <cell r="H30">
            <v>93.99045946999999</v>
          </cell>
        </row>
      </sheetData>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SheetLayoutView="90" workbookViewId="0">
      <selection activeCell="C27" sqref="C27"/>
    </sheetView>
  </sheetViews>
  <sheetFormatPr defaultColWidth="9.109375" defaultRowHeight="14.4" x14ac:dyDescent="0.3"/>
  <cols>
    <col min="1" max="1" width="6.109375" style="299" customWidth="1"/>
    <col min="2" max="2" width="53.5546875" style="299" customWidth="1"/>
    <col min="3" max="3" width="91.44140625" style="299" customWidth="1"/>
    <col min="4" max="4" width="12" style="299" customWidth="1"/>
    <col min="5" max="5" width="14.44140625" style="299" customWidth="1"/>
    <col min="6" max="6" width="36.5546875" style="299" customWidth="1"/>
    <col min="7" max="7" width="20" style="299" customWidth="1"/>
    <col min="8" max="8" width="25.5546875" style="299" customWidth="1"/>
    <col min="9" max="9" width="16.44140625" style="299" customWidth="1"/>
    <col min="10" max="16384" width="9.109375" style="299"/>
  </cols>
  <sheetData>
    <row r="1" spans="1:22" s="15" customFormat="1" ht="18.75" customHeight="1" x14ac:dyDescent="0.25">
      <c r="A1" s="280"/>
      <c r="C1" s="281" t="s">
        <v>66</v>
      </c>
    </row>
    <row r="2" spans="1:22" s="15" customFormat="1" ht="18.75" customHeight="1" x14ac:dyDescent="0.35">
      <c r="A2" s="280"/>
      <c r="C2" s="282" t="s">
        <v>8</v>
      </c>
    </row>
    <row r="3" spans="1:22" s="15" customFormat="1" ht="18" x14ac:dyDescent="0.35">
      <c r="A3" s="283"/>
      <c r="C3" s="282" t="s">
        <v>65</v>
      </c>
    </row>
    <row r="4" spans="1:22" s="15" customFormat="1" ht="18" x14ac:dyDescent="0.35">
      <c r="A4" s="283"/>
      <c r="H4" s="282"/>
    </row>
    <row r="5" spans="1:22" s="15" customFormat="1" ht="15.6" x14ac:dyDescent="0.3">
      <c r="A5" s="344" t="s">
        <v>693</v>
      </c>
      <c r="B5" s="344"/>
      <c r="C5" s="344"/>
      <c r="D5" s="161"/>
      <c r="E5" s="161"/>
      <c r="F5" s="161"/>
      <c r="G5" s="161"/>
      <c r="H5" s="161"/>
      <c r="I5" s="161"/>
      <c r="J5" s="161"/>
    </row>
    <row r="6" spans="1:22" s="15" customFormat="1" ht="18" x14ac:dyDescent="0.35">
      <c r="A6" s="283"/>
      <c r="H6" s="282"/>
    </row>
    <row r="7" spans="1:22" s="15" customFormat="1" ht="17.399999999999999" x14ac:dyDescent="0.25">
      <c r="A7" s="348" t="s">
        <v>7</v>
      </c>
      <c r="B7" s="348"/>
      <c r="C7" s="348"/>
      <c r="D7" s="284"/>
      <c r="E7" s="284"/>
      <c r="F7" s="284"/>
      <c r="G7" s="284"/>
      <c r="H7" s="284"/>
      <c r="I7" s="284"/>
      <c r="J7" s="284"/>
      <c r="K7" s="284"/>
      <c r="L7" s="284"/>
      <c r="M7" s="284"/>
      <c r="N7" s="284"/>
      <c r="O7" s="284"/>
      <c r="P7" s="284"/>
      <c r="Q7" s="284"/>
      <c r="R7" s="284"/>
      <c r="S7" s="284"/>
      <c r="T7" s="284"/>
      <c r="U7" s="284"/>
      <c r="V7" s="284"/>
    </row>
    <row r="8" spans="1:22" s="15" customFormat="1" ht="17.399999999999999" x14ac:dyDescent="0.25">
      <c r="A8" s="285"/>
      <c r="B8" s="285"/>
      <c r="C8" s="285"/>
      <c r="D8" s="285"/>
      <c r="E8" s="285"/>
      <c r="F8" s="285"/>
      <c r="G8" s="285"/>
      <c r="H8" s="285"/>
      <c r="I8" s="284"/>
      <c r="J8" s="284"/>
      <c r="K8" s="284"/>
      <c r="L8" s="284"/>
      <c r="M8" s="284"/>
      <c r="N8" s="284"/>
      <c r="O8" s="284"/>
      <c r="P8" s="284"/>
      <c r="Q8" s="284"/>
      <c r="R8" s="284"/>
      <c r="S8" s="284"/>
      <c r="T8" s="284"/>
      <c r="U8" s="284"/>
      <c r="V8" s="284"/>
    </row>
    <row r="9" spans="1:22" s="15" customFormat="1" ht="17.399999999999999" x14ac:dyDescent="0.25">
      <c r="A9" s="349" t="s">
        <v>689</v>
      </c>
      <c r="B9" s="349"/>
      <c r="C9" s="349"/>
      <c r="D9" s="286"/>
      <c r="E9" s="286"/>
      <c r="F9" s="286"/>
      <c r="G9" s="286"/>
      <c r="H9" s="286"/>
      <c r="I9" s="284"/>
      <c r="J9" s="284"/>
      <c r="K9" s="284"/>
      <c r="L9" s="284"/>
      <c r="M9" s="284"/>
      <c r="N9" s="284"/>
      <c r="O9" s="284"/>
      <c r="P9" s="284"/>
      <c r="Q9" s="284"/>
      <c r="R9" s="284"/>
      <c r="S9" s="284"/>
      <c r="T9" s="284"/>
      <c r="U9" s="284"/>
      <c r="V9" s="284"/>
    </row>
    <row r="10" spans="1:22" s="15" customFormat="1" ht="17.399999999999999" x14ac:dyDescent="0.25">
      <c r="A10" s="345" t="s">
        <v>6</v>
      </c>
      <c r="B10" s="345"/>
      <c r="C10" s="345"/>
      <c r="D10" s="287"/>
      <c r="E10" s="287"/>
      <c r="F10" s="287"/>
      <c r="G10" s="287"/>
      <c r="H10" s="287"/>
      <c r="I10" s="284"/>
      <c r="J10" s="284"/>
      <c r="K10" s="284"/>
      <c r="L10" s="284"/>
      <c r="M10" s="284"/>
      <c r="N10" s="284"/>
      <c r="O10" s="284"/>
      <c r="P10" s="284"/>
      <c r="Q10" s="284"/>
      <c r="R10" s="284"/>
      <c r="S10" s="284"/>
      <c r="T10" s="284"/>
      <c r="U10" s="284"/>
      <c r="V10" s="284"/>
    </row>
    <row r="11" spans="1:22" s="15" customFormat="1" ht="17.399999999999999" x14ac:dyDescent="0.25">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5" customFormat="1" ht="17.399999999999999" x14ac:dyDescent="0.25">
      <c r="A12" s="347" t="s">
        <v>669</v>
      </c>
      <c r="B12" s="347"/>
      <c r="C12" s="347"/>
      <c r="D12" s="286"/>
      <c r="E12" s="286"/>
      <c r="F12" s="286"/>
      <c r="G12" s="286"/>
      <c r="H12" s="286"/>
      <c r="I12" s="284"/>
      <c r="J12" s="284"/>
      <c r="K12" s="284"/>
      <c r="L12" s="284"/>
      <c r="M12" s="284"/>
      <c r="N12" s="284"/>
      <c r="O12" s="284"/>
      <c r="P12" s="284"/>
      <c r="Q12" s="284"/>
      <c r="R12" s="284"/>
      <c r="S12" s="284"/>
      <c r="T12" s="284"/>
      <c r="U12" s="284"/>
      <c r="V12" s="284"/>
    </row>
    <row r="13" spans="1:22" s="15" customFormat="1" ht="17.399999999999999" x14ac:dyDescent="0.25">
      <c r="A13" s="345" t="s">
        <v>5</v>
      </c>
      <c r="B13" s="345"/>
      <c r="C13" s="345"/>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95.25" customHeight="1" x14ac:dyDescent="0.25">
      <c r="A15" s="350" t="s">
        <v>670</v>
      </c>
      <c r="B15" s="350"/>
      <c r="C15" s="350"/>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5">
      <c r="A16" s="345" t="s">
        <v>4</v>
      </c>
      <c r="B16" s="345"/>
      <c r="C16" s="345"/>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5">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5">
      <c r="A18" s="346" t="s">
        <v>511</v>
      </c>
      <c r="B18" s="347"/>
      <c r="C18" s="347"/>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5">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5">
      <c r="A20" s="34"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5">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5">
      <c r="A22" s="27" t="s">
        <v>62</v>
      </c>
      <c r="B22" s="296" t="s">
        <v>347</v>
      </c>
      <c r="C22" s="158" t="s">
        <v>600</v>
      </c>
      <c r="D22" s="294"/>
      <c r="E22" s="294"/>
      <c r="F22" s="294"/>
      <c r="G22" s="294"/>
      <c r="H22" s="294"/>
      <c r="I22" s="278"/>
      <c r="J22" s="278"/>
      <c r="K22" s="278"/>
      <c r="L22" s="278"/>
      <c r="M22" s="278"/>
      <c r="N22" s="278"/>
      <c r="O22" s="278"/>
      <c r="P22" s="278"/>
      <c r="Q22" s="278"/>
      <c r="R22" s="278"/>
      <c r="S22" s="278"/>
      <c r="T22" s="295"/>
      <c r="U22" s="295"/>
      <c r="V22" s="295"/>
    </row>
    <row r="23" spans="1:22" s="289" customFormat="1" ht="31.2" x14ac:dyDescent="0.25">
      <c r="A23" s="27" t="s">
        <v>61</v>
      </c>
      <c r="B23" s="35" t="s">
        <v>620</v>
      </c>
      <c r="C23" s="471" t="s">
        <v>700</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5">
      <c r="A24" s="341"/>
      <c r="B24" s="342"/>
      <c r="C24" s="343"/>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5">
      <c r="A25" s="27" t="s">
        <v>60</v>
      </c>
      <c r="B25" s="158" t="s">
        <v>460</v>
      </c>
      <c r="C25" s="472" t="s">
        <v>636</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5">
      <c r="A26" s="27" t="s">
        <v>59</v>
      </c>
      <c r="B26" s="158" t="s">
        <v>72</v>
      </c>
      <c r="C26" s="472"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5">
      <c r="A27" s="27" t="s">
        <v>57</v>
      </c>
      <c r="B27" s="158" t="s">
        <v>71</v>
      </c>
      <c r="C27" s="297" t="s">
        <v>649</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5">
      <c r="A28" s="27" t="s">
        <v>56</v>
      </c>
      <c r="B28" s="158" t="s">
        <v>461</v>
      </c>
      <c r="C28" s="472"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5">
      <c r="A29" s="27" t="s">
        <v>54</v>
      </c>
      <c r="B29" s="158" t="s">
        <v>462</v>
      </c>
      <c r="C29" s="472"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5">
      <c r="A30" s="27" t="s">
        <v>52</v>
      </c>
      <c r="B30" s="158" t="s">
        <v>463</v>
      </c>
      <c r="C30" s="472"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5">
      <c r="A31" s="27" t="s">
        <v>70</v>
      </c>
      <c r="B31" s="158" t="s">
        <v>464</v>
      </c>
      <c r="C31" s="472" t="s">
        <v>628</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5">
      <c r="A32" s="27" t="s">
        <v>68</v>
      </c>
      <c r="B32" s="158" t="s">
        <v>465</v>
      </c>
      <c r="C32" s="472" t="s">
        <v>531</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5">
      <c r="A33" s="27" t="s">
        <v>67</v>
      </c>
      <c r="B33" s="158" t="s">
        <v>466</v>
      </c>
      <c r="C33" s="471" t="s">
        <v>629</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3">
      <c r="A34" s="27" t="s">
        <v>480</v>
      </c>
      <c r="B34" s="158" t="s">
        <v>467</v>
      </c>
      <c r="C34" s="472" t="s">
        <v>701</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3">
      <c r="A35" s="27" t="s">
        <v>470</v>
      </c>
      <c r="B35" s="158" t="s">
        <v>69</v>
      </c>
      <c r="C35" s="472" t="s">
        <v>627</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3">
      <c r="A36" s="27" t="s">
        <v>481</v>
      </c>
      <c r="B36" s="158" t="s">
        <v>468</v>
      </c>
      <c r="C36" s="472" t="s">
        <v>531</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3">
      <c r="A37" s="27" t="s">
        <v>471</v>
      </c>
      <c r="B37" s="158" t="s">
        <v>469</v>
      </c>
      <c r="C37" s="472"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3">
      <c r="A38" s="27" t="s">
        <v>482</v>
      </c>
      <c r="B38" s="158" t="s">
        <v>228</v>
      </c>
      <c r="C38" s="472" t="s">
        <v>628</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3">
      <c r="A39" s="341"/>
      <c r="B39" s="342"/>
      <c r="C39" s="343"/>
      <c r="D39" s="298"/>
      <c r="E39" s="298"/>
      <c r="F39" s="298"/>
      <c r="G39" s="298"/>
      <c r="H39" s="298"/>
      <c r="I39" s="298"/>
      <c r="J39" s="298"/>
      <c r="K39" s="298"/>
      <c r="L39" s="298"/>
      <c r="M39" s="298"/>
      <c r="N39" s="298"/>
      <c r="O39" s="298"/>
      <c r="P39" s="298"/>
      <c r="Q39" s="298"/>
      <c r="R39" s="298"/>
      <c r="S39" s="298"/>
      <c r="T39" s="298"/>
      <c r="U39" s="298"/>
      <c r="V39" s="298"/>
    </row>
    <row r="40" spans="1:22" ht="62.4" x14ac:dyDescent="0.3">
      <c r="A40" s="27" t="s">
        <v>472</v>
      </c>
      <c r="B40" s="158" t="s">
        <v>524</v>
      </c>
      <c r="C40" s="470" t="str">
        <f>CONCATENATE("∆L110лэп=",('[4]3.2 паспорт Техсостояние ЛЭП'!S27)," км")</f>
        <v>∆L110лэп=0,011 км</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3">
      <c r="A41" s="27" t="s">
        <v>483</v>
      </c>
      <c r="B41" s="158" t="s">
        <v>506</v>
      </c>
      <c r="C41" s="300" t="s">
        <v>628</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3">
      <c r="A42" s="27" t="s">
        <v>473</v>
      </c>
      <c r="B42" s="158" t="s">
        <v>521</v>
      </c>
      <c r="C42" s="300" t="s">
        <v>628</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3">
      <c r="A43" s="27" t="s">
        <v>486</v>
      </c>
      <c r="B43" s="158" t="s">
        <v>487</v>
      </c>
      <c r="C43" s="300" t="s">
        <v>636</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3">
      <c r="A44" s="27" t="s">
        <v>474</v>
      </c>
      <c r="B44" s="158" t="s">
        <v>512</v>
      </c>
      <c r="C44" s="300" t="s">
        <v>636</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3">
      <c r="A45" s="27" t="s">
        <v>507</v>
      </c>
      <c r="B45" s="158" t="s">
        <v>513</v>
      </c>
      <c r="C45" s="300" t="s">
        <v>636</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3">
      <c r="A46" s="27" t="s">
        <v>475</v>
      </c>
      <c r="B46" s="158" t="s">
        <v>514</v>
      </c>
      <c r="C46" s="300" t="s">
        <v>636</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3">
      <c r="A47" s="341"/>
      <c r="B47" s="342"/>
      <c r="C47" s="343"/>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3">
      <c r="A48" s="27" t="s">
        <v>508</v>
      </c>
      <c r="B48" s="158" t="s">
        <v>522</v>
      </c>
      <c r="C48" s="301" t="str">
        <f>CONCATENATE(ROUND('6.2. Паспорт фин осв ввод'!U24,2)," млн.руб.")</f>
        <v>1,77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3">
      <c r="A49" s="27" t="s">
        <v>476</v>
      </c>
      <c r="B49" s="158" t="s">
        <v>523</v>
      </c>
      <c r="C49" s="301" t="str">
        <f>CONCATENATE(ROUND('6.2. Паспорт фин осв ввод'!U30,2)," млн.руб.")</f>
        <v>6,07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3">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3">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3">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3">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3">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3">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3">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3">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3">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3">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3">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3">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3">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3">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3">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3">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3">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3">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3">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3">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3">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3">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3">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3">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3">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3">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3">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3">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3">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3">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3">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3">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3">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3">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3">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3">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3">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3">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3">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3">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3">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3">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3">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3">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3">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3">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3">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3">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3">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3">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3">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3">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3">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3">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3">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3">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3">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3">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3">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3">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3">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3">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3">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3">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3">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3">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3">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3">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3">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3">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3">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3">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3">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3">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3">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3">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3">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3">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3">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3">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3">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3">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3">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3">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3">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3">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3">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3">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3">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3">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3">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3">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3">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3">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3">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3">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3">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3">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3">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3">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3">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3">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3">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3">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3">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3">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3">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3">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3">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3">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3">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3">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3">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3">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3">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3">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3">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3">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3">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3">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3">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3">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3">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3">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3">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3">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3">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3">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3">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3">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3">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3">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3">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3">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3">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3">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3">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3">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3">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3">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3">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3">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3">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3">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3">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3">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3">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3">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3">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3">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3">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3">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3">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3">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3">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3">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3">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3">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3">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3">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3">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3">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3">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3">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3">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3">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3">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3">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3">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3">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3">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3">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3">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3">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3">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3">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3">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3">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3">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3">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3">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3">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3">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3">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3">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3">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3">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3">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3">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3">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3">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3">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3">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3">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3">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3">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3">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3">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3">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3">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3">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3">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3">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3">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3">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3">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3">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3">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3">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3">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3">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3">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3">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3">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3">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3">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3">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3">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3">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3">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3">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3">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3">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3">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3">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3">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3">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3">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3">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3">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3">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3">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3">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3">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3">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3">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3">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3">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3">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3">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3">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3">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3">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3">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3">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3">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3">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3">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3">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3">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3">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3">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3">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3">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3">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3">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3">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3">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3">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3">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3">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3">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3">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3">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3">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3">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3">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3">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3">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3">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3">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3">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3">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3">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3">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3">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3">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3">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3">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3">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3">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3">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3">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3">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3">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3">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3">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3">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3">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3FEC91CA-E5DE-4F6E-9128-976CF1EAEAEB}">
      <formula1>список1</formula1>
    </dataValidation>
    <dataValidation type="list" allowBlank="1" showInputMessage="1" showErrorMessage="1" sqref="C27" xr:uid="{E02E2BAD-725D-4582-9D58-2F4E2259DEDB}">
      <formula1>список2</formula1>
    </dataValidation>
    <dataValidation type="list" allowBlank="1" showInputMessage="1" showErrorMessage="1" sqref="C28:C32 C36:C38" xr:uid="{348B584B-7404-4B1F-9467-734917CB05B7}">
      <formula1>список6</formula1>
    </dataValidation>
    <dataValidation type="list" allowBlank="1" showInputMessage="1" showErrorMessage="1" sqref="C33:C34" xr:uid="{A8BA78B8-A2C5-4626-AC4A-7F54F4ADEEBE}">
      <formula1>список7</formula1>
    </dataValidation>
    <dataValidation type="list" allowBlank="1" showInputMessage="1" showErrorMessage="1" sqref="C35" xr:uid="{E218E8BC-CED2-4623-9D99-A777C4D9A0F7}">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F25" activePane="bottomRight" state="frozen"/>
      <selection activeCell="A20" sqref="A20"/>
      <selection pane="topRight" activeCell="D20" sqref="D20"/>
      <selection pane="bottomLeft" activeCell="A25" sqref="A25"/>
      <selection pane="bottomRight" activeCell="W31" sqref="W31"/>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5" width="20.44140625" style="59" customWidth="1"/>
    <col min="6" max="6" width="18.6640625" style="59" customWidth="1"/>
    <col min="7" max="7" width="12.88671875" style="60" customWidth="1"/>
    <col min="8" max="11" width="9.109375" style="60" customWidth="1"/>
    <col min="12" max="19" width="9.109375" style="59" customWidth="1"/>
    <col min="20" max="20" width="13.109375" style="59" customWidth="1"/>
    <col min="21" max="21" width="24.88671875" style="59" customWidth="1"/>
    <col min="22" max="16384" width="9.109375" style="59"/>
  </cols>
  <sheetData>
    <row r="1" spans="1:21" ht="18" x14ac:dyDescent="0.3">
      <c r="A1" s="60"/>
      <c r="B1" s="60"/>
      <c r="C1" s="60"/>
      <c r="D1" s="60"/>
      <c r="E1" s="60"/>
      <c r="F1" s="60"/>
      <c r="L1" s="60"/>
      <c r="M1" s="60"/>
      <c r="U1" s="38" t="s">
        <v>66</v>
      </c>
    </row>
    <row r="2" spans="1:21" ht="18" x14ac:dyDescent="0.35">
      <c r="A2" s="60"/>
      <c r="B2" s="60"/>
      <c r="C2" s="60"/>
      <c r="D2" s="60"/>
      <c r="E2" s="60"/>
      <c r="F2" s="60"/>
      <c r="L2" s="60"/>
      <c r="M2" s="60"/>
      <c r="U2" s="14" t="s">
        <v>8</v>
      </c>
    </row>
    <row r="3" spans="1:21" ht="18" x14ac:dyDescent="0.35">
      <c r="A3" s="60"/>
      <c r="B3" s="60"/>
      <c r="C3" s="60"/>
      <c r="D3" s="60"/>
      <c r="E3" s="60"/>
      <c r="F3" s="60"/>
      <c r="L3" s="60"/>
      <c r="M3" s="60"/>
      <c r="U3" s="14" t="s">
        <v>65</v>
      </c>
    </row>
    <row r="4" spans="1:21" ht="18.75" customHeight="1" x14ac:dyDescent="0.3">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row>
    <row r="5" spans="1:21" ht="18" x14ac:dyDescent="0.35">
      <c r="A5" s="60"/>
      <c r="B5" s="60"/>
      <c r="C5" s="60"/>
      <c r="D5" s="60"/>
      <c r="E5" s="60"/>
      <c r="F5" s="60"/>
      <c r="L5" s="60"/>
      <c r="M5" s="60"/>
      <c r="U5" s="14"/>
    </row>
    <row r="6" spans="1:21" ht="17.399999999999999" x14ac:dyDescent="0.3">
      <c r="A6" s="352" t="s">
        <v>7</v>
      </c>
      <c r="B6" s="352"/>
      <c r="C6" s="352"/>
      <c r="D6" s="352"/>
      <c r="E6" s="352"/>
      <c r="F6" s="352"/>
      <c r="G6" s="352"/>
      <c r="H6" s="352"/>
      <c r="I6" s="352"/>
      <c r="J6" s="352"/>
      <c r="K6" s="352"/>
      <c r="L6" s="352"/>
      <c r="M6" s="352"/>
      <c r="N6" s="352"/>
      <c r="O6" s="352"/>
      <c r="P6" s="352"/>
      <c r="Q6" s="352"/>
      <c r="R6" s="352"/>
      <c r="S6" s="352"/>
      <c r="T6" s="352"/>
      <c r="U6" s="352"/>
    </row>
    <row r="7" spans="1:21" ht="17.399999999999999" x14ac:dyDescent="0.3">
      <c r="A7" s="12"/>
      <c r="B7" s="12"/>
      <c r="C7" s="12"/>
      <c r="D7" s="12"/>
      <c r="E7" s="12"/>
      <c r="F7" s="12"/>
      <c r="G7" s="12"/>
      <c r="H7" s="12"/>
      <c r="I7" s="12"/>
      <c r="J7" s="83"/>
      <c r="K7" s="83"/>
      <c r="L7" s="83"/>
      <c r="M7" s="83"/>
      <c r="N7" s="83"/>
      <c r="O7" s="83"/>
      <c r="P7" s="83"/>
      <c r="Q7" s="83"/>
      <c r="R7" s="83"/>
      <c r="S7" s="83"/>
      <c r="T7" s="83"/>
      <c r="U7" s="83"/>
    </row>
    <row r="8" spans="1:21" x14ac:dyDescent="0.3">
      <c r="A8" s="353" t="str">
        <f>'1. паспорт местоположение'!A9:C9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353"/>
      <c r="U8" s="353"/>
    </row>
    <row r="9" spans="1:21" ht="18.75" customHeight="1" x14ac:dyDescent="0.3">
      <c r="A9" s="357" t="s">
        <v>6</v>
      </c>
      <c r="B9" s="357"/>
      <c r="C9" s="357"/>
      <c r="D9" s="357"/>
      <c r="E9" s="357"/>
      <c r="F9" s="357"/>
      <c r="G9" s="357"/>
      <c r="H9" s="357"/>
      <c r="I9" s="357"/>
      <c r="J9" s="357"/>
      <c r="K9" s="357"/>
      <c r="L9" s="357"/>
      <c r="M9" s="357"/>
      <c r="N9" s="357"/>
      <c r="O9" s="357"/>
      <c r="P9" s="357"/>
      <c r="Q9" s="357"/>
      <c r="R9" s="357"/>
      <c r="S9" s="357"/>
      <c r="T9" s="357"/>
      <c r="U9" s="357"/>
    </row>
    <row r="10" spans="1:21" ht="17.399999999999999" x14ac:dyDescent="0.3">
      <c r="A10" s="12"/>
      <c r="B10" s="12"/>
      <c r="C10" s="12"/>
      <c r="D10" s="12"/>
      <c r="E10" s="12"/>
      <c r="F10" s="12"/>
      <c r="G10" s="12"/>
      <c r="H10" s="12"/>
      <c r="I10" s="12"/>
      <c r="J10" s="83"/>
      <c r="K10" s="83"/>
      <c r="L10" s="83"/>
      <c r="M10" s="83"/>
      <c r="N10" s="83"/>
      <c r="O10" s="83"/>
      <c r="P10" s="83"/>
      <c r="Q10" s="83"/>
      <c r="R10" s="83"/>
      <c r="S10" s="83"/>
      <c r="T10" s="83"/>
      <c r="U10" s="83"/>
    </row>
    <row r="11" spans="1:21" x14ac:dyDescent="0.3">
      <c r="A11" s="353" t="str">
        <f>'1. паспорт местоположение'!A12:C12</f>
        <v>M_22-0650</v>
      </c>
      <c r="B11" s="353"/>
      <c r="C11" s="353"/>
      <c r="D11" s="353"/>
      <c r="E11" s="353"/>
      <c r="F11" s="353"/>
      <c r="G11" s="353"/>
      <c r="H11" s="353"/>
      <c r="I11" s="353"/>
      <c r="J11" s="353"/>
      <c r="K11" s="353"/>
      <c r="L11" s="353"/>
      <c r="M11" s="353"/>
      <c r="N11" s="353"/>
      <c r="O11" s="353"/>
      <c r="P11" s="353"/>
      <c r="Q11" s="353"/>
      <c r="R11" s="353"/>
      <c r="S11" s="353"/>
      <c r="T11" s="353"/>
      <c r="U11" s="353"/>
    </row>
    <row r="12" spans="1:21" x14ac:dyDescent="0.3">
      <c r="A12" s="357" t="s">
        <v>5</v>
      </c>
      <c r="B12" s="357"/>
      <c r="C12" s="357"/>
      <c r="D12" s="357"/>
      <c r="E12" s="357"/>
      <c r="F12" s="357"/>
      <c r="G12" s="357"/>
      <c r="H12" s="357"/>
      <c r="I12" s="357"/>
      <c r="J12" s="357"/>
      <c r="K12" s="357"/>
      <c r="L12" s="357"/>
      <c r="M12" s="357"/>
      <c r="N12" s="357"/>
      <c r="O12" s="357"/>
      <c r="P12" s="357"/>
      <c r="Q12" s="357"/>
      <c r="R12" s="357"/>
      <c r="S12" s="357"/>
      <c r="T12" s="357"/>
      <c r="U12" s="357"/>
    </row>
    <row r="13" spans="1:21" ht="16.5" customHeight="1" x14ac:dyDescent="0.35">
      <c r="A13" s="10"/>
      <c r="B13" s="10"/>
      <c r="C13" s="10"/>
      <c r="D13" s="10"/>
      <c r="E13" s="10"/>
      <c r="F13" s="10"/>
      <c r="G13" s="10"/>
      <c r="H13" s="10"/>
      <c r="I13" s="10"/>
      <c r="J13" s="82"/>
      <c r="K13" s="82"/>
      <c r="L13" s="82"/>
      <c r="M13" s="82"/>
      <c r="N13" s="82"/>
      <c r="O13" s="82"/>
      <c r="P13" s="82"/>
      <c r="Q13" s="82"/>
      <c r="R13" s="82"/>
      <c r="S13" s="82"/>
      <c r="T13" s="82"/>
      <c r="U13" s="82"/>
    </row>
    <row r="14" spans="1:21" x14ac:dyDescent="0.3">
      <c r="A14" s="353"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353"/>
      <c r="C14" s="353"/>
      <c r="D14" s="353"/>
      <c r="E14" s="353"/>
      <c r="F14" s="353"/>
      <c r="G14" s="353"/>
      <c r="H14" s="353"/>
      <c r="I14" s="353"/>
      <c r="J14" s="353"/>
      <c r="K14" s="353"/>
      <c r="L14" s="353"/>
      <c r="M14" s="353"/>
      <c r="N14" s="353"/>
      <c r="O14" s="353"/>
      <c r="P14" s="353"/>
      <c r="Q14" s="353"/>
      <c r="R14" s="353"/>
      <c r="S14" s="353"/>
      <c r="T14" s="353"/>
      <c r="U14" s="353"/>
    </row>
    <row r="15" spans="1:21" ht="15.75" customHeight="1" x14ac:dyDescent="0.3">
      <c r="A15" s="357" t="s">
        <v>4</v>
      </c>
      <c r="B15" s="357"/>
      <c r="C15" s="357"/>
      <c r="D15" s="357"/>
      <c r="E15" s="357"/>
      <c r="F15" s="357"/>
      <c r="G15" s="357"/>
      <c r="H15" s="357"/>
      <c r="I15" s="357"/>
      <c r="J15" s="357"/>
      <c r="K15" s="357"/>
      <c r="L15" s="357"/>
      <c r="M15" s="357"/>
      <c r="N15" s="357"/>
      <c r="O15" s="357"/>
      <c r="P15" s="357"/>
      <c r="Q15" s="357"/>
      <c r="R15" s="357"/>
      <c r="S15" s="357"/>
      <c r="T15" s="357"/>
      <c r="U15" s="357"/>
    </row>
    <row r="16" spans="1:21" x14ac:dyDescent="0.3">
      <c r="A16" s="421"/>
      <c r="B16" s="421"/>
      <c r="C16" s="421"/>
      <c r="D16" s="421"/>
      <c r="E16" s="421"/>
      <c r="F16" s="421"/>
      <c r="G16" s="421"/>
      <c r="H16" s="421"/>
      <c r="I16" s="421"/>
      <c r="J16" s="421"/>
      <c r="K16" s="421"/>
      <c r="L16" s="421"/>
      <c r="M16" s="421"/>
      <c r="N16" s="421"/>
      <c r="O16" s="421"/>
      <c r="P16" s="421"/>
      <c r="Q16" s="421"/>
      <c r="R16" s="421"/>
      <c r="S16" s="421"/>
      <c r="T16" s="421"/>
      <c r="U16" s="421"/>
    </row>
    <row r="17" spans="1:24" x14ac:dyDescent="0.3">
      <c r="A17" s="60"/>
      <c r="L17" s="60"/>
      <c r="M17" s="60"/>
      <c r="N17" s="60"/>
      <c r="O17" s="60"/>
      <c r="P17" s="60"/>
      <c r="Q17" s="60"/>
      <c r="R17" s="60"/>
      <c r="S17" s="60"/>
      <c r="T17" s="60"/>
    </row>
    <row r="18" spans="1:24" x14ac:dyDescent="0.3">
      <c r="A18" s="425" t="s">
        <v>496</v>
      </c>
      <c r="B18" s="425"/>
      <c r="C18" s="425"/>
      <c r="D18" s="425"/>
      <c r="E18" s="425"/>
      <c r="F18" s="425"/>
      <c r="G18" s="425"/>
      <c r="H18" s="425"/>
      <c r="I18" s="425"/>
      <c r="J18" s="425"/>
      <c r="K18" s="425"/>
      <c r="L18" s="425"/>
      <c r="M18" s="425"/>
      <c r="N18" s="425"/>
      <c r="O18" s="425"/>
      <c r="P18" s="425"/>
      <c r="Q18" s="425"/>
      <c r="R18" s="425"/>
      <c r="S18" s="425"/>
      <c r="T18" s="425"/>
      <c r="U18" s="425"/>
    </row>
    <row r="19" spans="1:24" x14ac:dyDescent="0.3">
      <c r="A19" s="60"/>
      <c r="B19" s="60"/>
      <c r="C19" s="60"/>
      <c r="D19" s="60"/>
      <c r="E19" s="60"/>
      <c r="F19" s="60"/>
      <c r="L19" s="60"/>
      <c r="M19" s="60"/>
      <c r="N19" s="60"/>
      <c r="O19" s="60"/>
      <c r="P19" s="60"/>
      <c r="Q19" s="60"/>
      <c r="R19" s="60"/>
      <c r="S19" s="60"/>
      <c r="T19" s="60"/>
    </row>
    <row r="20" spans="1:24" ht="33" customHeight="1" x14ac:dyDescent="0.3">
      <c r="A20" s="422" t="s">
        <v>184</v>
      </c>
      <c r="B20" s="422" t="s">
        <v>183</v>
      </c>
      <c r="C20" s="404" t="s">
        <v>182</v>
      </c>
      <c r="D20" s="404"/>
      <c r="E20" s="424" t="s">
        <v>181</v>
      </c>
      <c r="F20" s="424"/>
      <c r="G20" s="422" t="s">
        <v>665</v>
      </c>
      <c r="H20" s="415" t="s">
        <v>666</v>
      </c>
      <c r="I20" s="416"/>
      <c r="J20" s="416"/>
      <c r="K20" s="416"/>
      <c r="L20" s="415" t="s">
        <v>667</v>
      </c>
      <c r="M20" s="416"/>
      <c r="N20" s="416"/>
      <c r="O20" s="416"/>
      <c r="P20" s="415" t="s">
        <v>668</v>
      </c>
      <c r="Q20" s="416"/>
      <c r="R20" s="416"/>
      <c r="S20" s="416"/>
      <c r="T20" s="426" t="s">
        <v>180</v>
      </c>
      <c r="U20" s="427"/>
      <c r="V20" s="81"/>
      <c r="W20" s="81"/>
      <c r="X20" s="81"/>
    </row>
    <row r="21" spans="1:24" ht="99.75" customHeight="1" x14ac:dyDescent="0.3">
      <c r="A21" s="423"/>
      <c r="B21" s="423"/>
      <c r="C21" s="404"/>
      <c r="D21" s="404"/>
      <c r="E21" s="424"/>
      <c r="F21" s="424"/>
      <c r="G21" s="423"/>
      <c r="H21" s="404" t="s">
        <v>2</v>
      </c>
      <c r="I21" s="404"/>
      <c r="J21" s="404" t="s">
        <v>635</v>
      </c>
      <c r="K21" s="404"/>
      <c r="L21" s="404" t="s">
        <v>2</v>
      </c>
      <c r="M21" s="404"/>
      <c r="N21" s="404" t="s">
        <v>635</v>
      </c>
      <c r="O21" s="404"/>
      <c r="P21" s="404" t="s">
        <v>2</v>
      </c>
      <c r="Q21" s="404"/>
      <c r="R21" s="404" t="s">
        <v>635</v>
      </c>
      <c r="S21" s="404"/>
      <c r="T21" s="428"/>
      <c r="U21" s="429"/>
    </row>
    <row r="22" spans="1:24" ht="89.25" customHeight="1" x14ac:dyDescent="0.3">
      <c r="A22" s="411"/>
      <c r="B22" s="411"/>
      <c r="C22" s="78" t="s">
        <v>2</v>
      </c>
      <c r="D22" s="78" t="s">
        <v>179</v>
      </c>
      <c r="E22" s="80" t="s">
        <v>648</v>
      </c>
      <c r="F22" s="80" t="s">
        <v>694</v>
      </c>
      <c r="G22" s="411"/>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9" t="s">
        <v>9</v>
      </c>
    </row>
    <row r="23" spans="1:24" ht="19.5" customHeight="1" x14ac:dyDescent="0.3">
      <c r="A23" s="71">
        <v>1</v>
      </c>
      <c r="B23" s="71">
        <v>2</v>
      </c>
      <c r="C23" s="71">
        <v>3</v>
      </c>
      <c r="D23" s="71">
        <v>4</v>
      </c>
      <c r="E23" s="71">
        <v>5</v>
      </c>
      <c r="F23" s="71">
        <v>6</v>
      </c>
      <c r="G23" s="153">
        <v>7</v>
      </c>
      <c r="H23" s="153">
        <v>8</v>
      </c>
      <c r="I23" s="153">
        <v>9</v>
      </c>
      <c r="J23" s="153">
        <v>10</v>
      </c>
      <c r="K23" s="153">
        <v>11</v>
      </c>
      <c r="L23" s="153">
        <v>12</v>
      </c>
      <c r="M23" s="153">
        <v>13</v>
      </c>
      <c r="N23" s="153">
        <v>14</v>
      </c>
      <c r="O23" s="153">
        <v>15</v>
      </c>
      <c r="P23" s="153">
        <v>16</v>
      </c>
      <c r="Q23" s="153">
        <v>17</v>
      </c>
      <c r="R23" s="153">
        <v>18</v>
      </c>
      <c r="S23" s="153">
        <v>19</v>
      </c>
      <c r="T23" s="329">
        <v>20</v>
      </c>
      <c r="U23" s="329">
        <v>21</v>
      </c>
    </row>
    <row r="24" spans="1:24" ht="47.25" customHeight="1" x14ac:dyDescent="0.3">
      <c r="A24" s="76">
        <v>1</v>
      </c>
      <c r="B24" s="75" t="s">
        <v>178</v>
      </c>
      <c r="C24" s="270">
        <f>SUM(C25:C29)</f>
        <v>0</v>
      </c>
      <c r="D24" s="270">
        <f t="shared" ref="D24:S24" si="0">SUM(D25:D29)</f>
        <v>0</v>
      </c>
      <c r="E24" s="270">
        <f t="shared" si="0"/>
        <v>0</v>
      </c>
      <c r="F24" s="270">
        <f t="shared" si="0"/>
        <v>0</v>
      </c>
      <c r="G24" s="270">
        <f t="shared" ref="G24" si="1">SUM(G25:G29)</f>
        <v>0</v>
      </c>
      <c r="H24" s="270">
        <f t="shared" si="0"/>
        <v>0</v>
      </c>
      <c r="I24" s="270">
        <f t="shared" si="0"/>
        <v>0</v>
      </c>
      <c r="J24" s="270">
        <f t="shared" si="0"/>
        <v>0</v>
      </c>
      <c r="K24" s="270">
        <f t="shared" si="0"/>
        <v>0</v>
      </c>
      <c r="L24" s="270">
        <f t="shared" si="0"/>
        <v>0</v>
      </c>
      <c r="M24" s="270">
        <f t="shared" si="0"/>
        <v>0</v>
      </c>
      <c r="N24" s="270">
        <f t="shared" si="0"/>
        <v>0.83776069999999991</v>
      </c>
      <c r="O24" s="270">
        <f t="shared" si="0"/>
        <v>0</v>
      </c>
      <c r="P24" s="270">
        <f t="shared" si="0"/>
        <v>0</v>
      </c>
      <c r="Q24" s="270">
        <f t="shared" si="0"/>
        <v>0</v>
      </c>
      <c r="R24" s="270">
        <f t="shared" si="0"/>
        <v>0.92920499999999995</v>
      </c>
      <c r="S24" s="270">
        <f t="shared" si="0"/>
        <v>0</v>
      </c>
      <c r="T24" s="270">
        <f>H24+L24+P24</f>
        <v>0</v>
      </c>
      <c r="U24" s="276">
        <f>J24+N24+R24</f>
        <v>1.7669656999999999</v>
      </c>
    </row>
    <row r="25" spans="1:24" ht="24" customHeight="1" x14ac:dyDescent="0.3">
      <c r="A25" s="73" t="s">
        <v>177</v>
      </c>
      <c r="B25" s="47"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0">
        <f t="shared" ref="T25:T64" si="2">H25+L25+P25</f>
        <v>0</v>
      </c>
      <c r="U25" s="276">
        <f t="shared" ref="U25:U64" si="3">J25+N25+R25</f>
        <v>0</v>
      </c>
    </row>
    <row r="26" spans="1:24" x14ac:dyDescent="0.3">
      <c r="A26" s="73" t="s">
        <v>175</v>
      </c>
      <c r="B26" s="47"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0">
        <f t="shared" si="2"/>
        <v>0</v>
      </c>
      <c r="U26" s="276">
        <f t="shared" si="3"/>
        <v>0</v>
      </c>
    </row>
    <row r="27" spans="1:24" ht="31.2" x14ac:dyDescent="0.3">
      <c r="A27" s="73" t="s">
        <v>173</v>
      </c>
      <c r="B27" s="47"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0">
        <f t="shared" si="2"/>
        <v>0</v>
      </c>
      <c r="U27" s="276">
        <f t="shared" si="3"/>
        <v>0</v>
      </c>
    </row>
    <row r="28" spans="1:24" x14ac:dyDescent="0.3">
      <c r="A28" s="73" t="s">
        <v>172</v>
      </c>
      <c r="B28" s="47" t="s">
        <v>171</v>
      </c>
      <c r="C28" s="270">
        <v>0</v>
      </c>
      <c r="D28" s="270">
        <v>0</v>
      </c>
      <c r="E28" s="271">
        <v>0</v>
      </c>
      <c r="F28" s="271">
        <v>0</v>
      </c>
      <c r="G28" s="271">
        <v>0</v>
      </c>
      <c r="H28" s="271">
        <v>0</v>
      </c>
      <c r="I28" s="271">
        <v>0</v>
      </c>
      <c r="J28" s="271">
        <v>0</v>
      </c>
      <c r="K28" s="271">
        <v>0</v>
      </c>
      <c r="L28" s="271">
        <v>0</v>
      </c>
      <c r="M28" s="271">
        <v>0</v>
      </c>
      <c r="N28" s="271">
        <v>0</v>
      </c>
      <c r="O28" s="271">
        <v>0</v>
      </c>
      <c r="P28" s="271">
        <v>0</v>
      </c>
      <c r="Q28" s="271">
        <v>0</v>
      </c>
      <c r="R28" s="271">
        <v>0</v>
      </c>
      <c r="S28" s="271">
        <v>0</v>
      </c>
      <c r="T28" s="270">
        <f t="shared" si="2"/>
        <v>0</v>
      </c>
      <c r="U28" s="276">
        <f t="shared" si="3"/>
        <v>0</v>
      </c>
    </row>
    <row r="29" spans="1:24" x14ac:dyDescent="0.3">
      <c r="A29" s="73" t="s">
        <v>170</v>
      </c>
      <c r="B29" s="77" t="s">
        <v>169</v>
      </c>
      <c r="C29" s="270">
        <v>0</v>
      </c>
      <c r="D29" s="270">
        <v>0</v>
      </c>
      <c r="E29" s="271">
        <v>0</v>
      </c>
      <c r="F29" s="271">
        <v>0</v>
      </c>
      <c r="G29" s="271">
        <v>0</v>
      </c>
      <c r="H29" s="271">
        <v>0</v>
      </c>
      <c r="I29" s="271">
        <v>0</v>
      </c>
      <c r="J29" s="271">
        <v>0</v>
      </c>
      <c r="K29" s="271">
        <v>0</v>
      </c>
      <c r="L29" s="271">
        <v>0</v>
      </c>
      <c r="M29" s="271">
        <v>0</v>
      </c>
      <c r="N29" s="271">
        <v>0.83776069999999991</v>
      </c>
      <c r="O29" s="271">
        <v>0</v>
      </c>
      <c r="P29" s="271">
        <v>0</v>
      </c>
      <c r="Q29" s="271">
        <v>0</v>
      </c>
      <c r="R29" s="271">
        <v>0.92920499999999995</v>
      </c>
      <c r="S29" s="271">
        <v>0</v>
      </c>
      <c r="T29" s="270">
        <f t="shared" si="2"/>
        <v>0</v>
      </c>
      <c r="U29" s="276">
        <f t="shared" si="3"/>
        <v>1.7669656999999999</v>
      </c>
    </row>
    <row r="30" spans="1:24" ht="46.8" x14ac:dyDescent="0.3">
      <c r="A30" s="76" t="s">
        <v>61</v>
      </c>
      <c r="B30" s="75" t="s">
        <v>168</v>
      </c>
      <c r="C30" s="270">
        <v>0</v>
      </c>
      <c r="D30" s="270">
        <v>0</v>
      </c>
      <c r="E30" s="273">
        <v>0</v>
      </c>
      <c r="F30" s="273">
        <v>0</v>
      </c>
      <c r="G30" s="270">
        <f t="shared" ref="G30" si="4">SUM(G31:G34)</f>
        <v>0</v>
      </c>
      <c r="H30" s="270">
        <f t="shared" ref="H30:S30" si="5">SUM(H31:H34)</f>
        <v>0</v>
      </c>
      <c r="I30" s="270">
        <f t="shared" si="5"/>
        <v>0</v>
      </c>
      <c r="J30" s="270">
        <f t="shared" si="5"/>
        <v>0</v>
      </c>
      <c r="K30" s="270">
        <f t="shared" si="5"/>
        <v>0</v>
      </c>
      <c r="L30" s="270">
        <f t="shared" si="5"/>
        <v>0</v>
      </c>
      <c r="M30" s="270">
        <f t="shared" si="5"/>
        <v>0</v>
      </c>
      <c r="N30" s="270">
        <f t="shared" si="5"/>
        <v>0.99542940000000002</v>
      </c>
      <c r="O30" s="270">
        <f t="shared" si="5"/>
        <v>0</v>
      </c>
      <c r="P30" s="270">
        <f t="shared" si="5"/>
        <v>0</v>
      </c>
      <c r="Q30" s="270">
        <f t="shared" si="5"/>
        <v>0</v>
      </c>
      <c r="R30" s="270">
        <f t="shared" si="5"/>
        <v>5.0729340899999995</v>
      </c>
      <c r="S30" s="270">
        <f t="shared" si="5"/>
        <v>5.0729340899999995</v>
      </c>
      <c r="T30" s="270">
        <f t="shared" si="2"/>
        <v>0</v>
      </c>
      <c r="U30" s="276">
        <f t="shared" si="3"/>
        <v>6.0683634899999994</v>
      </c>
    </row>
    <row r="31" spans="1:24" x14ac:dyDescent="0.3">
      <c r="A31" s="76" t="s">
        <v>167</v>
      </c>
      <c r="B31" s="47" t="s">
        <v>166</v>
      </c>
      <c r="C31" s="270">
        <v>0</v>
      </c>
      <c r="D31" s="270">
        <v>0</v>
      </c>
      <c r="E31" s="271">
        <v>0</v>
      </c>
      <c r="F31" s="271">
        <v>0</v>
      </c>
      <c r="G31" s="271">
        <v>0</v>
      </c>
      <c r="H31" s="271">
        <v>0</v>
      </c>
      <c r="I31" s="271">
        <v>0</v>
      </c>
      <c r="J31" s="271">
        <v>0</v>
      </c>
      <c r="K31" s="271">
        <v>0</v>
      </c>
      <c r="L31" s="271">
        <v>0</v>
      </c>
      <c r="M31" s="271">
        <v>0</v>
      </c>
      <c r="N31" s="271">
        <v>0.98542940000000001</v>
      </c>
      <c r="O31" s="271">
        <v>0</v>
      </c>
      <c r="P31" s="271">
        <v>0</v>
      </c>
      <c r="Q31" s="271">
        <v>0</v>
      </c>
      <c r="R31" s="271">
        <v>4.2985965899999998</v>
      </c>
      <c r="S31" s="271">
        <v>4.2985965899999998</v>
      </c>
      <c r="T31" s="270">
        <f t="shared" si="2"/>
        <v>0</v>
      </c>
      <c r="U31" s="276">
        <f t="shared" si="3"/>
        <v>5.28402599</v>
      </c>
    </row>
    <row r="32" spans="1:24" ht="31.2" x14ac:dyDescent="0.3">
      <c r="A32" s="76" t="s">
        <v>165</v>
      </c>
      <c r="B32" s="47" t="s">
        <v>164</v>
      </c>
      <c r="C32" s="270">
        <v>0</v>
      </c>
      <c r="D32" s="270">
        <v>0</v>
      </c>
      <c r="E32" s="271">
        <v>0</v>
      </c>
      <c r="F32" s="271">
        <v>0</v>
      </c>
      <c r="G32" s="271">
        <v>0</v>
      </c>
      <c r="H32" s="271">
        <v>0</v>
      </c>
      <c r="I32" s="271">
        <v>0</v>
      </c>
      <c r="J32" s="271">
        <v>0</v>
      </c>
      <c r="K32" s="271">
        <v>0</v>
      </c>
      <c r="L32" s="271">
        <v>0</v>
      </c>
      <c r="M32" s="271">
        <v>0</v>
      </c>
      <c r="N32" s="271">
        <v>0</v>
      </c>
      <c r="O32" s="271">
        <v>0</v>
      </c>
      <c r="P32" s="271">
        <v>0</v>
      </c>
      <c r="Q32" s="271">
        <v>0</v>
      </c>
      <c r="R32" s="271">
        <v>0</v>
      </c>
      <c r="S32" s="271">
        <v>0</v>
      </c>
      <c r="T32" s="270">
        <f t="shared" si="2"/>
        <v>0</v>
      </c>
      <c r="U32" s="276">
        <f t="shared" si="3"/>
        <v>0</v>
      </c>
    </row>
    <row r="33" spans="1:21" x14ac:dyDescent="0.3">
      <c r="A33" s="76" t="s">
        <v>163</v>
      </c>
      <c r="B33" s="47" t="s">
        <v>162</v>
      </c>
      <c r="C33" s="270">
        <v>0</v>
      </c>
      <c r="D33" s="270">
        <v>0</v>
      </c>
      <c r="E33" s="271">
        <v>0</v>
      </c>
      <c r="F33" s="271">
        <v>0</v>
      </c>
      <c r="G33" s="271">
        <v>0</v>
      </c>
      <c r="H33" s="271">
        <v>0</v>
      </c>
      <c r="I33" s="271">
        <v>0</v>
      </c>
      <c r="J33" s="271">
        <v>0</v>
      </c>
      <c r="K33" s="271">
        <v>0</v>
      </c>
      <c r="L33" s="271">
        <v>0</v>
      </c>
      <c r="M33" s="271">
        <v>0</v>
      </c>
      <c r="N33" s="271">
        <v>0</v>
      </c>
      <c r="O33" s="271">
        <v>0</v>
      </c>
      <c r="P33" s="271">
        <v>0</v>
      </c>
      <c r="Q33" s="271">
        <v>0</v>
      </c>
      <c r="R33" s="271">
        <v>0</v>
      </c>
      <c r="S33" s="271">
        <v>0</v>
      </c>
      <c r="T33" s="270">
        <f t="shared" si="2"/>
        <v>0</v>
      </c>
      <c r="U33" s="276">
        <f t="shared" si="3"/>
        <v>0</v>
      </c>
    </row>
    <row r="34" spans="1:21" x14ac:dyDescent="0.3">
      <c r="A34" s="76" t="s">
        <v>161</v>
      </c>
      <c r="B34" s="47" t="s">
        <v>160</v>
      </c>
      <c r="C34" s="270">
        <v>0</v>
      </c>
      <c r="D34" s="270">
        <v>0</v>
      </c>
      <c r="E34" s="271">
        <v>0</v>
      </c>
      <c r="F34" s="271">
        <v>0</v>
      </c>
      <c r="G34" s="271">
        <v>0</v>
      </c>
      <c r="H34" s="271">
        <v>0</v>
      </c>
      <c r="I34" s="271">
        <v>0</v>
      </c>
      <c r="J34" s="271">
        <v>0</v>
      </c>
      <c r="K34" s="271">
        <v>0</v>
      </c>
      <c r="L34" s="271">
        <v>0</v>
      </c>
      <c r="M34" s="271">
        <v>0</v>
      </c>
      <c r="N34" s="271">
        <v>0.01</v>
      </c>
      <c r="O34" s="271">
        <v>0</v>
      </c>
      <c r="P34" s="271">
        <v>0</v>
      </c>
      <c r="Q34" s="271">
        <v>0</v>
      </c>
      <c r="R34" s="271">
        <v>0.77433750000000001</v>
      </c>
      <c r="S34" s="271">
        <v>0.77433750000000001</v>
      </c>
      <c r="T34" s="270">
        <f t="shared" si="2"/>
        <v>0</v>
      </c>
      <c r="U34" s="276">
        <f t="shared" si="3"/>
        <v>0.78433750000000002</v>
      </c>
    </row>
    <row r="35" spans="1:21" ht="31.2" x14ac:dyDescent="0.3">
      <c r="A35" s="76" t="s">
        <v>60</v>
      </c>
      <c r="B35" s="75"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f t="shared" si="2"/>
        <v>0</v>
      </c>
      <c r="U35" s="276">
        <f t="shared" si="3"/>
        <v>0</v>
      </c>
    </row>
    <row r="36" spans="1:21" ht="31.2" x14ac:dyDescent="0.3">
      <c r="A36" s="73" t="s">
        <v>158</v>
      </c>
      <c r="B36" s="72"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0">
        <f t="shared" si="2"/>
        <v>0</v>
      </c>
      <c r="U36" s="276">
        <f t="shared" si="3"/>
        <v>0</v>
      </c>
    </row>
    <row r="37" spans="1:21" x14ac:dyDescent="0.3">
      <c r="A37" s="73" t="s">
        <v>156</v>
      </c>
      <c r="B37" s="72" t="s">
        <v>146</v>
      </c>
      <c r="C37" s="274">
        <v>0</v>
      </c>
      <c r="D37" s="270">
        <v>0</v>
      </c>
      <c r="E37" s="271">
        <v>0</v>
      </c>
      <c r="F37" s="271">
        <v>0</v>
      </c>
      <c r="G37" s="271">
        <v>0</v>
      </c>
      <c r="H37" s="271">
        <v>0</v>
      </c>
      <c r="I37" s="271">
        <v>0</v>
      </c>
      <c r="J37" s="271">
        <v>0</v>
      </c>
      <c r="K37" s="271">
        <v>0</v>
      </c>
      <c r="L37" s="271">
        <v>0</v>
      </c>
      <c r="M37" s="271">
        <v>0</v>
      </c>
      <c r="N37" s="271">
        <v>0</v>
      </c>
      <c r="O37" s="271">
        <v>0</v>
      </c>
      <c r="P37" s="271">
        <v>0</v>
      </c>
      <c r="Q37" s="271">
        <v>0</v>
      </c>
      <c r="R37" s="271">
        <v>0</v>
      </c>
      <c r="S37" s="271">
        <v>0</v>
      </c>
      <c r="T37" s="270">
        <f t="shared" si="2"/>
        <v>0</v>
      </c>
      <c r="U37" s="276">
        <f t="shared" si="3"/>
        <v>0</v>
      </c>
    </row>
    <row r="38" spans="1:21" x14ac:dyDescent="0.3">
      <c r="A38" s="73" t="s">
        <v>155</v>
      </c>
      <c r="B38" s="72"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0">
        <f t="shared" si="2"/>
        <v>0</v>
      </c>
      <c r="U38" s="276">
        <f t="shared" si="3"/>
        <v>0</v>
      </c>
    </row>
    <row r="39" spans="1:21" ht="31.2" x14ac:dyDescent="0.3">
      <c r="A39" s="73" t="s">
        <v>154</v>
      </c>
      <c r="B39" s="47"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0">
        <f t="shared" si="2"/>
        <v>0</v>
      </c>
      <c r="U39" s="276">
        <f t="shared" si="3"/>
        <v>0</v>
      </c>
    </row>
    <row r="40" spans="1:21" ht="31.2" x14ac:dyDescent="0.3">
      <c r="A40" s="73" t="s">
        <v>153</v>
      </c>
      <c r="B40" s="47"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0">
        <f t="shared" si="2"/>
        <v>0</v>
      </c>
      <c r="U40" s="276">
        <f t="shared" si="3"/>
        <v>0</v>
      </c>
    </row>
    <row r="41" spans="1:21" x14ac:dyDescent="0.3">
      <c r="A41" s="73" t="s">
        <v>152</v>
      </c>
      <c r="B41" s="47"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0">
        <f t="shared" si="2"/>
        <v>0</v>
      </c>
      <c r="U41" s="276">
        <f t="shared" si="3"/>
        <v>0</v>
      </c>
    </row>
    <row r="42" spans="1:21" ht="18.600000000000001" x14ac:dyDescent="0.3">
      <c r="A42" s="73" t="s">
        <v>151</v>
      </c>
      <c r="B42" s="72"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0">
        <f t="shared" si="2"/>
        <v>0</v>
      </c>
      <c r="U42" s="276">
        <f t="shared" si="3"/>
        <v>0</v>
      </c>
    </row>
    <row r="43" spans="1:21" x14ac:dyDescent="0.3">
      <c r="A43" s="76" t="s">
        <v>59</v>
      </c>
      <c r="B43" s="75"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f t="shared" si="2"/>
        <v>0</v>
      </c>
      <c r="U43" s="276">
        <f t="shared" si="3"/>
        <v>0</v>
      </c>
    </row>
    <row r="44" spans="1:21" x14ac:dyDescent="0.3">
      <c r="A44" s="73" t="s">
        <v>149</v>
      </c>
      <c r="B44" s="47"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0">
        <f t="shared" si="2"/>
        <v>0</v>
      </c>
      <c r="U44" s="276">
        <f t="shared" si="3"/>
        <v>0</v>
      </c>
    </row>
    <row r="45" spans="1:21" x14ac:dyDescent="0.3">
      <c r="A45" s="73" t="s">
        <v>147</v>
      </c>
      <c r="B45" s="47" t="s">
        <v>146</v>
      </c>
      <c r="C45" s="270">
        <v>0</v>
      </c>
      <c r="D45" s="270">
        <v>0</v>
      </c>
      <c r="E45" s="271">
        <v>0</v>
      </c>
      <c r="F45" s="271">
        <v>0</v>
      </c>
      <c r="G45" s="271">
        <v>0</v>
      </c>
      <c r="H45" s="271">
        <v>0</v>
      </c>
      <c r="I45" s="271">
        <v>0</v>
      </c>
      <c r="J45" s="271">
        <v>0</v>
      </c>
      <c r="K45" s="271">
        <v>0</v>
      </c>
      <c r="L45" s="271">
        <v>0</v>
      </c>
      <c r="M45" s="271">
        <v>0</v>
      </c>
      <c r="N45" s="271">
        <v>0</v>
      </c>
      <c r="O45" s="271">
        <v>0</v>
      </c>
      <c r="P45" s="271">
        <v>0</v>
      </c>
      <c r="Q45" s="271">
        <v>0</v>
      </c>
      <c r="R45" s="271">
        <v>0</v>
      </c>
      <c r="S45" s="271">
        <v>0</v>
      </c>
      <c r="T45" s="270">
        <f t="shared" si="2"/>
        <v>0</v>
      </c>
      <c r="U45" s="276">
        <f t="shared" si="3"/>
        <v>0</v>
      </c>
    </row>
    <row r="46" spans="1:21" x14ac:dyDescent="0.3">
      <c r="A46" s="73" t="s">
        <v>145</v>
      </c>
      <c r="B46" s="47"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0">
        <f t="shared" si="2"/>
        <v>0</v>
      </c>
      <c r="U46" s="276">
        <f t="shared" si="3"/>
        <v>0</v>
      </c>
    </row>
    <row r="47" spans="1:21" ht="31.2" x14ac:dyDescent="0.3">
      <c r="A47" s="73" t="s">
        <v>143</v>
      </c>
      <c r="B47" s="47"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0">
        <f t="shared" si="2"/>
        <v>0</v>
      </c>
      <c r="U47" s="276">
        <f t="shared" si="3"/>
        <v>0</v>
      </c>
    </row>
    <row r="48" spans="1:21" ht="31.2" x14ac:dyDescent="0.3">
      <c r="A48" s="73" t="s">
        <v>141</v>
      </c>
      <c r="B48" s="47"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0">
        <f t="shared" si="2"/>
        <v>0</v>
      </c>
      <c r="U48" s="276">
        <f t="shared" si="3"/>
        <v>0</v>
      </c>
    </row>
    <row r="49" spans="1:21" x14ac:dyDescent="0.3">
      <c r="A49" s="73" t="s">
        <v>139</v>
      </c>
      <c r="B49" s="47"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0">
        <f t="shared" si="2"/>
        <v>0</v>
      </c>
      <c r="U49" s="276">
        <f t="shared" si="3"/>
        <v>0</v>
      </c>
    </row>
    <row r="50" spans="1:21" ht="18.600000000000001" x14ac:dyDescent="0.3">
      <c r="A50" s="73" t="s">
        <v>137</v>
      </c>
      <c r="B50" s="72"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0">
        <f t="shared" si="2"/>
        <v>0</v>
      </c>
      <c r="U50" s="276">
        <f t="shared" si="3"/>
        <v>0</v>
      </c>
    </row>
    <row r="51" spans="1:21" ht="35.25" customHeight="1" x14ac:dyDescent="0.3">
      <c r="A51" s="76" t="s">
        <v>57</v>
      </c>
      <c r="B51" s="75"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f t="shared" si="2"/>
        <v>0</v>
      </c>
      <c r="U51" s="276">
        <f t="shared" si="3"/>
        <v>0</v>
      </c>
    </row>
    <row r="52" spans="1:21" x14ac:dyDescent="0.3">
      <c r="A52" s="73" t="s">
        <v>134</v>
      </c>
      <c r="B52" s="47" t="s">
        <v>133</v>
      </c>
      <c r="C52" s="270">
        <v>0</v>
      </c>
      <c r="D52" s="270">
        <v>0</v>
      </c>
      <c r="E52" s="271">
        <v>0</v>
      </c>
      <c r="F52" s="271">
        <v>0</v>
      </c>
      <c r="G52" s="271">
        <v>0</v>
      </c>
      <c r="H52" s="271">
        <v>0</v>
      </c>
      <c r="I52" s="271">
        <v>0</v>
      </c>
      <c r="J52" s="271">
        <v>0</v>
      </c>
      <c r="K52" s="271">
        <v>0</v>
      </c>
      <c r="L52" s="271">
        <v>0</v>
      </c>
      <c r="M52" s="271">
        <v>0</v>
      </c>
      <c r="N52" s="271">
        <v>0</v>
      </c>
      <c r="O52" s="271">
        <v>0</v>
      </c>
      <c r="P52" s="271">
        <v>0</v>
      </c>
      <c r="Q52" s="271">
        <v>0</v>
      </c>
      <c r="R52" s="271">
        <v>0</v>
      </c>
      <c r="S52" s="271">
        <v>0</v>
      </c>
      <c r="T52" s="270">
        <f t="shared" si="2"/>
        <v>0</v>
      </c>
      <c r="U52" s="276">
        <f t="shared" si="3"/>
        <v>0</v>
      </c>
    </row>
    <row r="53" spans="1:21" x14ac:dyDescent="0.3">
      <c r="A53" s="73" t="s">
        <v>132</v>
      </c>
      <c r="B53" s="47"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0">
        <f t="shared" si="2"/>
        <v>0</v>
      </c>
      <c r="U53" s="276">
        <f t="shared" si="3"/>
        <v>0</v>
      </c>
    </row>
    <row r="54" spans="1:21" x14ac:dyDescent="0.3">
      <c r="A54" s="73" t="s">
        <v>131</v>
      </c>
      <c r="B54" s="72" t="s">
        <v>125</v>
      </c>
      <c r="C54" s="274">
        <v>0</v>
      </c>
      <c r="D54" s="270">
        <v>0</v>
      </c>
      <c r="E54" s="271">
        <v>0</v>
      </c>
      <c r="F54" s="271">
        <v>0</v>
      </c>
      <c r="G54" s="271">
        <v>0</v>
      </c>
      <c r="H54" s="271">
        <v>0</v>
      </c>
      <c r="I54" s="271">
        <v>0</v>
      </c>
      <c r="J54" s="271">
        <v>0</v>
      </c>
      <c r="K54" s="271">
        <v>0</v>
      </c>
      <c r="L54" s="271">
        <v>0</v>
      </c>
      <c r="M54" s="271">
        <v>0</v>
      </c>
      <c r="N54" s="271">
        <v>0</v>
      </c>
      <c r="O54" s="271">
        <v>0</v>
      </c>
      <c r="P54" s="271">
        <v>0</v>
      </c>
      <c r="Q54" s="271">
        <v>0</v>
      </c>
      <c r="R54" s="271">
        <v>0</v>
      </c>
      <c r="S54" s="271">
        <v>0</v>
      </c>
      <c r="T54" s="270">
        <f t="shared" si="2"/>
        <v>0</v>
      </c>
      <c r="U54" s="276">
        <f t="shared" si="3"/>
        <v>0</v>
      </c>
    </row>
    <row r="55" spans="1:21" x14ac:dyDescent="0.3">
      <c r="A55" s="73" t="s">
        <v>130</v>
      </c>
      <c r="B55" s="72"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0">
        <f t="shared" si="2"/>
        <v>0</v>
      </c>
      <c r="U55" s="276">
        <f t="shared" si="3"/>
        <v>0</v>
      </c>
    </row>
    <row r="56" spans="1:21" x14ac:dyDescent="0.3">
      <c r="A56" s="73" t="s">
        <v>129</v>
      </c>
      <c r="B56" s="72"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0">
        <f t="shared" si="2"/>
        <v>0</v>
      </c>
      <c r="U56" s="276">
        <f t="shared" si="3"/>
        <v>0</v>
      </c>
    </row>
    <row r="57" spans="1:21" ht="18.600000000000001" x14ac:dyDescent="0.3">
      <c r="A57" s="73" t="s">
        <v>128</v>
      </c>
      <c r="B57" s="72"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0">
        <f t="shared" si="2"/>
        <v>0</v>
      </c>
      <c r="U57" s="276">
        <f t="shared" si="3"/>
        <v>0</v>
      </c>
    </row>
    <row r="58" spans="1:21" ht="36.75" customHeight="1" x14ac:dyDescent="0.3">
      <c r="A58" s="76" t="s">
        <v>56</v>
      </c>
      <c r="B58" s="97"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f t="shared" si="2"/>
        <v>0</v>
      </c>
      <c r="U58" s="276">
        <f t="shared" si="3"/>
        <v>0</v>
      </c>
    </row>
    <row r="59" spans="1:21" x14ac:dyDescent="0.3">
      <c r="A59" s="76" t="s">
        <v>54</v>
      </c>
      <c r="B59" s="75"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f t="shared" si="2"/>
        <v>0</v>
      </c>
      <c r="U59" s="276">
        <f t="shared" si="3"/>
        <v>0</v>
      </c>
    </row>
    <row r="60" spans="1:21" x14ac:dyDescent="0.3">
      <c r="A60" s="73" t="s">
        <v>220</v>
      </c>
      <c r="B60" s="74"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0">
        <f t="shared" si="2"/>
        <v>0</v>
      </c>
      <c r="U60" s="276">
        <f t="shared" si="3"/>
        <v>0</v>
      </c>
    </row>
    <row r="61" spans="1:21" x14ac:dyDescent="0.3">
      <c r="A61" s="73" t="s">
        <v>221</v>
      </c>
      <c r="B61" s="74" t="s">
        <v>146</v>
      </c>
      <c r="C61" s="275">
        <v>0</v>
      </c>
      <c r="D61" s="270">
        <v>0</v>
      </c>
      <c r="E61" s="271">
        <v>0</v>
      </c>
      <c r="F61" s="271">
        <v>0</v>
      </c>
      <c r="G61" s="271">
        <v>0</v>
      </c>
      <c r="H61" s="271">
        <v>0</v>
      </c>
      <c r="I61" s="271">
        <v>0</v>
      </c>
      <c r="J61" s="271">
        <v>0</v>
      </c>
      <c r="K61" s="271">
        <v>0</v>
      </c>
      <c r="L61" s="271">
        <v>0</v>
      </c>
      <c r="M61" s="271">
        <v>0</v>
      </c>
      <c r="N61" s="271">
        <v>0</v>
      </c>
      <c r="O61" s="271">
        <v>0</v>
      </c>
      <c r="P61" s="271">
        <v>0</v>
      </c>
      <c r="Q61" s="271">
        <v>0</v>
      </c>
      <c r="R61" s="271">
        <v>0</v>
      </c>
      <c r="S61" s="271">
        <v>0</v>
      </c>
      <c r="T61" s="270">
        <f t="shared" si="2"/>
        <v>0</v>
      </c>
      <c r="U61" s="276">
        <f t="shared" si="3"/>
        <v>0</v>
      </c>
    </row>
    <row r="62" spans="1:21" x14ac:dyDescent="0.3">
      <c r="A62" s="73" t="s">
        <v>222</v>
      </c>
      <c r="B62" s="74"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0">
        <f t="shared" si="2"/>
        <v>0</v>
      </c>
      <c r="U62" s="276">
        <f t="shared" si="3"/>
        <v>0</v>
      </c>
    </row>
    <row r="63" spans="1:21" x14ac:dyDescent="0.3">
      <c r="A63" s="73" t="s">
        <v>223</v>
      </c>
      <c r="B63" s="74"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0">
        <f t="shared" si="2"/>
        <v>0</v>
      </c>
      <c r="U63" s="276">
        <f t="shared" si="3"/>
        <v>0</v>
      </c>
    </row>
    <row r="64" spans="1:21" ht="18.600000000000001" x14ac:dyDescent="0.3">
      <c r="A64" s="73" t="s">
        <v>224</v>
      </c>
      <c r="B64" s="72"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0">
        <f t="shared" si="2"/>
        <v>0</v>
      </c>
      <c r="U64" s="276">
        <f t="shared" si="3"/>
        <v>0</v>
      </c>
    </row>
    <row r="65" spans="1:20" x14ac:dyDescent="0.3">
      <c r="A65" s="69"/>
      <c r="B65" s="70"/>
      <c r="C65" s="70"/>
      <c r="D65" s="70"/>
      <c r="E65" s="70"/>
      <c r="F65" s="70"/>
      <c r="G65" s="70"/>
      <c r="H65" s="70"/>
      <c r="I65" s="70"/>
      <c r="J65" s="70"/>
      <c r="K65" s="70"/>
      <c r="L65" s="69"/>
      <c r="M65" s="69"/>
      <c r="N65" s="60"/>
      <c r="O65" s="60"/>
      <c r="P65" s="60"/>
      <c r="Q65" s="60"/>
      <c r="R65" s="60"/>
      <c r="S65" s="60"/>
      <c r="T65" s="60"/>
    </row>
    <row r="66" spans="1:20" ht="54" customHeight="1" x14ac:dyDescent="0.3">
      <c r="A66" s="60"/>
      <c r="B66" s="419"/>
      <c r="C66" s="419"/>
      <c r="D66" s="419"/>
      <c r="E66" s="419"/>
      <c r="F66" s="419"/>
      <c r="G66" s="419"/>
      <c r="H66" s="419"/>
      <c r="I66" s="419"/>
      <c r="J66" s="64"/>
      <c r="K66" s="64"/>
      <c r="L66" s="68"/>
      <c r="M66" s="68"/>
      <c r="N66" s="68"/>
      <c r="O66" s="68"/>
      <c r="P66" s="68"/>
      <c r="Q66" s="68"/>
      <c r="R66" s="68"/>
      <c r="S66" s="68"/>
      <c r="T66" s="68"/>
    </row>
    <row r="67" spans="1:20" x14ac:dyDescent="0.3">
      <c r="A67" s="60"/>
      <c r="B67" s="60"/>
      <c r="C67" s="60"/>
      <c r="D67" s="60"/>
      <c r="E67" s="60"/>
      <c r="F67" s="60"/>
      <c r="L67" s="60"/>
      <c r="M67" s="60"/>
      <c r="N67" s="60"/>
      <c r="O67" s="60"/>
      <c r="P67" s="60"/>
      <c r="Q67" s="60"/>
      <c r="R67" s="60"/>
      <c r="S67" s="60"/>
      <c r="T67" s="60"/>
    </row>
    <row r="68" spans="1:20" ht="50.25" customHeight="1" x14ac:dyDescent="0.3">
      <c r="A68" s="60"/>
      <c r="B68" s="420"/>
      <c r="C68" s="420"/>
      <c r="D68" s="420"/>
      <c r="E68" s="420"/>
      <c r="F68" s="420"/>
      <c r="G68" s="420"/>
      <c r="H68" s="420"/>
      <c r="I68" s="420"/>
      <c r="J68" s="65"/>
      <c r="K68" s="65"/>
      <c r="L68" s="60"/>
      <c r="M68" s="60"/>
      <c r="N68" s="60"/>
      <c r="O68" s="60"/>
      <c r="P68" s="60"/>
      <c r="Q68" s="60"/>
      <c r="R68" s="60"/>
      <c r="S68" s="60"/>
      <c r="T68" s="60"/>
    </row>
    <row r="69" spans="1:20" x14ac:dyDescent="0.3">
      <c r="A69" s="60"/>
      <c r="B69" s="60"/>
      <c r="C69" s="60"/>
      <c r="D69" s="60"/>
      <c r="E69" s="60"/>
      <c r="F69" s="60"/>
      <c r="L69" s="60"/>
      <c r="M69" s="60"/>
      <c r="N69" s="60"/>
      <c r="O69" s="60"/>
      <c r="P69" s="60"/>
      <c r="Q69" s="60"/>
      <c r="R69" s="60"/>
      <c r="S69" s="60"/>
      <c r="T69" s="60"/>
    </row>
    <row r="70" spans="1:20" ht="36.75" customHeight="1" x14ac:dyDescent="0.3">
      <c r="A70" s="60"/>
      <c r="B70" s="419"/>
      <c r="C70" s="419"/>
      <c r="D70" s="419"/>
      <c r="E70" s="419"/>
      <c r="F70" s="419"/>
      <c r="G70" s="419"/>
      <c r="H70" s="419"/>
      <c r="I70" s="419"/>
      <c r="J70" s="64"/>
      <c r="K70" s="64"/>
      <c r="L70" s="60"/>
      <c r="M70" s="60"/>
      <c r="N70" s="60"/>
      <c r="O70" s="60"/>
      <c r="P70" s="60"/>
      <c r="Q70" s="60"/>
      <c r="R70" s="60"/>
      <c r="S70" s="60"/>
      <c r="T70" s="60"/>
    </row>
    <row r="71" spans="1:20" x14ac:dyDescent="0.3">
      <c r="A71" s="60"/>
      <c r="B71" s="67"/>
      <c r="C71" s="67"/>
      <c r="D71" s="67"/>
      <c r="E71" s="67"/>
      <c r="F71" s="67"/>
      <c r="L71" s="60"/>
      <c r="M71" s="60"/>
      <c r="N71" s="66"/>
      <c r="O71" s="60"/>
      <c r="P71" s="60"/>
      <c r="Q71" s="60"/>
      <c r="R71" s="60"/>
      <c r="S71" s="60"/>
      <c r="T71" s="60"/>
    </row>
    <row r="72" spans="1:20" ht="51" customHeight="1" x14ac:dyDescent="0.3">
      <c r="A72" s="60"/>
      <c r="B72" s="419"/>
      <c r="C72" s="419"/>
      <c r="D72" s="419"/>
      <c r="E72" s="419"/>
      <c r="F72" s="419"/>
      <c r="G72" s="419"/>
      <c r="H72" s="419"/>
      <c r="I72" s="419"/>
      <c r="J72" s="64"/>
      <c r="K72" s="64"/>
      <c r="L72" s="60"/>
      <c r="M72" s="60"/>
      <c r="N72" s="66"/>
      <c r="O72" s="60"/>
      <c r="P72" s="60"/>
      <c r="Q72" s="60"/>
      <c r="R72" s="60"/>
      <c r="S72" s="60"/>
      <c r="T72" s="60"/>
    </row>
    <row r="73" spans="1:20" ht="32.25" customHeight="1" x14ac:dyDescent="0.3">
      <c r="A73" s="60"/>
      <c r="B73" s="420"/>
      <c r="C73" s="420"/>
      <c r="D73" s="420"/>
      <c r="E73" s="420"/>
      <c r="F73" s="420"/>
      <c r="G73" s="420"/>
      <c r="H73" s="420"/>
      <c r="I73" s="420"/>
      <c r="J73" s="65"/>
      <c r="K73" s="65"/>
      <c r="L73" s="60"/>
      <c r="M73" s="60"/>
      <c r="N73" s="60"/>
      <c r="O73" s="60"/>
      <c r="P73" s="60"/>
      <c r="Q73" s="60"/>
      <c r="R73" s="60"/>
      <c r="S73" s="60"/>
      <c r="T73" s="60"/>
    </row>
    <row r="74" spans="1:20" ht="51.75" customHeight="1" x14ac:dyDescent="0.3">
      <c r="A74" s="60"/>
      <c r="B74" s="419"/>
      <c r="C74" s="419"/>
      <c r="D74" s="419"/>
      <c r="E74" s="419"/>
      <c r="F74" s="419"/>
      <c r="G74" s="419"/>
      <c r="H74" s="419"/>
      <c r="I74" s="419"/>
      <c r="J74" s="64"/>
      <c r="K74" s="64"/>
      <c r="L74" s="60"/>
      <c r="M74" s="60"/>
      <c r="N74" s="60"/>
      <c r="O74" s="60"/>
      <c r="P74" s="60"/>
      <c r="Q74" s="60"/>
      <c r="R74" s="60"/>
      <c r="S74" s="60"/>
      <c r="T74" s="60"/>
    </row>
    <row r="75" spans="1:20" ht="21.75" customHeight="1" x14ac:dyDescent="0.3">
      <c r="A75" s="60"/>
      <c r="B75" s="417"/>
      <c r="C75" s="417"/>
      <c r="D75" s="417"/>
      <c r="E75" s="417"/>
      <c r="F75" s="417"/>
      <c r="G75" s="417"/>
      <c r="H75" s="417"/>
      <c r="I75" s="417"/>
      <c r="J75" s="63"/>
      <c r="K75" s="63"/>
      <c r="L75" s="62"/>
      <c r="M75" s="62"/>
      <c r="N75" s="60"/>
      <c r="O75" s="60"/>
      <c r="P75" s="60"/>
      <c r="Q75" s="60"/>
      <c r="R75" s="60"/>
      <c r="S75" s="60"/>
      <c r="T75" s="60"/>
    </row>
    <row r="76" spans="1:20" ht="23.25" customHeight="1" x14ac:dyDescent="0.3">
      <c r="A76" s="60"/>
      <c r="B76" s="62"/>
      <c r="C76" s="62"/>
      <c r="D76" s="62"/>
      <c r="E76" s="62"/>
      <c r="F76" s="62"/>
      <c r="L76" s="60"/>
      <c r="M76" s="60"/>
      <c r="N76" s="60"/>
      <c r="O76" s="60"/>
      <c r="P76" s="60"/>
      <c r="Q76" s="60"/>
      <c r="R76" s="60"/>
      <c r="S76" s="60"/>
      <c r="T76" s="60"/>
    </row>
    <row r="77" spans="1:20" ht="18.75" customHeight="1" x14ac:dyDescent="0.3">
      <c r="A77" s="60"/>
      <c r="B77" s="418"/>
      <c r="C77" s="418"/>
      <c r="D77" s="418"/>
      <c r="E77" s="418"/>
      <c r="F77" s="418"/>
      <c r="G77" s="418"/>
      <c r="H77" s="418"/>
      <c r="I77" s="418"/>
      <c r="J77" s="61"/>
      <c r="K77" s="61"/>
      <c r="L77" s="60"/>
      <c r="M77" s="60"/>
      <c r="N77" s="60"/>
      <c r="O77" s="60"/>
      <c r="P77" s="60"/>
      <c r="Q77" s="60"/>
      <c r="R77" s="60"/>
      <c r="S77" s="60"/>
      <c r="T77" s="60"/>
    </row>
    <row r="78" spans="1:20" x14ac:dyDescent="0.3">
      <c r="A78" s="60"/>
      <c r="B78" s="60"/>
      <c r="C78" s="60"/>
      <c r="D78" s="60"/>
      <c r="E78" s="60"/>
      <c r="F78" s="60"/>
      <c r="L78" s="60"/>
      <c r="M78" s="60"/>
      <c r="N78" s="60"/>
      <c r="O78" s="60"/>
      <c r="P78" s="60"/>
      <c r="Q78" s="60"/>
      <c r="R78" s="60"/>
      <c r="S78" s="60"/>
      <c r="T78" s="60"/>
    </row>
    <row r="79" spans="1:20" x14ac:dyDescent="0.3">
      <c r="A79" s="60"/>
      <c r="B79" s="60"/>
      <c r="C79" s="60"/>
      <c r="D79" s="60"/>
      <c r="E79" s="60"/>
      <c r="F79" s="60"/>
      <c r="L79" s="60"/>
      <c r="M79" s="60"/>
      <c r="N79" s="60"/>
      <c r="O79" s="60"/>
      <c r="P79" s="60"/>
      <c r="Q79" s="60"/>
      <c r="R79" s="60"/>
      <c r="S79" s="60"/>
      <c r="T79" s="60"/>
    </row>
    <row r="80" spans="1:20" x14ac:dyDescent="0.3">
      <c r="G80" s="59"/>
      <c r="H80" s="59"/>
      <c r="I80" s="59"/>
      <c r="J80" s="59"/>
      <c r="K80" s="59"/>
    </row>
    <row r="81" spans="7:11" x14ac:dyDescent="0.3">
      <c r="G81" s="59"/>
      <c r="H81" s="59"/>
      <c r="I81" s="59"/>
      <c r="J81" s="59"/>
      <c r="K81" s="59"/>
    </row>
    <row r="82" spans="7:11" x14ac:dyDescent="0.3">
      <c r="G82" s="59"/>
      <c r="H82" s="59"/>
      <c r="I82" s="59"/>
      <c r="J82" s="59"/>
      <c r="K82" s="59"/>
    </row>
    <row r="83" spans="7:11" x14ac:dyDescent="0.3">
      <c r="G83" s="59"/>
      <c r="H83" s="59"/>
      <c r="I83" s="59"/>
      <c r="J83" s="59"/>
      <c r="K83" s="59"/>
    </row>
    <row r="84" spans="7:11" x14ac:dyDescent="0.3">
      <c r="G84" s="59"/>
      <c r="H84" s="59"/>
      <c r="I84" s="59"/>
      <c r="J84" s="59"/>
      <c r="K84" s="59"/>
    </row>
    <row r="85" spans="7:11" x14ac:dyDescent="0.3">
      <c r="G85" s="59"/>
      <c r="H85" s="59"/>
      <c r="I85" s="59"/>
      <c r="J85" s="59"/>
      <c r="K85" s="59"/>
    </row>
    <row r="86" spans="7:11" x14ac:dyDescent="0.3">
      <c r="G86" s="59"/>
      <c r="H86" s="59"/>
      <c r="I86" s="59"/>
      <c r="J86" s="59"/>
      <c r="K86" s="59"/>
    </row>
    <row r="87" spans="7:11" x14ac:dyDescent="0.3">
      <c r="G87" s="59"/>
      <c r="H87" s="59"/>
      <c r="I87" s="59"/>
      <c r="J87" s="59"/>
      <c r="K87" s="59"/>
    </row>
    <row r="88" spans="7:11" x14ac:dyDescent="0.3">
      <c r="G88" s="59"/>
      <c r="H88" s="59"/>
      <c r="I88" s="59"/>
      <c r="J88" s="59"/>
      <c r="K88" s="59"/>
    </row>
    <row r="89" spans="7:11" x14ac:dyDescent="0.3">
      <c r="G89" s="59"/>
      <c r="H89" s="59"/>
      <c r="I89" s="59"/>
      <c r="J89" s="59"/>
      <c r="K89" s="59"/>
    </row>
    <row r="90" spans="7:11" x14ac:dyDescent="0.3">
      <c r="G90" s="59"/>
      <c r="H90" s="59"/>
      <c r="I90" s="59"/>
      <c r="J90" s="59"/>
      <c r="K90" s="59"/>
    </row>
    <row r="91" spans="7:11" x14ac:dyDescent="0.3">
      <c r="G91" s="59"/>
      <c r="H91" s="59"/>
      <c r="I91" s="59"/>
      <c r="J91" s="59"/>
      <c r="K91" s="59"/>
    </row>
    <row r="92" spans="7:11" x14ac:dyDescent="0.3">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3" zoomScale="85" zoomScaleSheetLayoutView="85" workbookViewId="0">
      <selection activeCell="O26" sqref="O26"/>
    </sheetView>
  </sheetViews>
  <sheetFormatPr defaultColWidth="9.109375" defaultRowHeight="13.8" x14ac:dyDescent="0.25"/>
  <cols>
    <col min="1" max="1" width="6.109375" style="18" customWidth="1"/>
    <col min="2" max="2" width="23.109375" style="18" customWidth="1"/>
    <col min="3" max="3" width="13.88671875" style="18" customWidth="1"/>
    <col min="4" max="4" width="15.109375" style="18" customWidth="1"/>
    <col min="5" max="12" width="7.6640625" style="18" customWidth="1"/>
    <col min="13" max="13" width="10.6640625" style="18" customWidth="1"/>
    <col min="14" max="14" width="38.44140625" style="18" customWidth="1"/>
    <col min="15" max="15" width="11.33203125" style="18" customWidth="1"/>
    <col min="16" max="17" width="13.44140625" style="18" customWidth="1"/>
    <col min="18" max="18" width="17" style="18" customWidth="1"/>
    <col min="19" max="20" width="9.6640625" style="18" customWidth="1"/>
    <col min="21" max="21" width="11.44140625" style="18" customWidth="1"/>
    <col min="22" max="22" width="12.6640625" style="18" customWidth="1"/>
    <col min="23" max="23" width="18.44140625" style="18" customWidth="1"/>
    <col min="24" max="25" width="10.6640625" style="18" customWidth="1"/>
    <col min="26" max="26" width="7.6640625" style="18" customWidth="1"/>
    <col min="27" max="28" width="10.6640625" style="18" customWidth="1"/>
    <col min="29" max="29" width="13.33203125" style="18" customWidth="1"/>
    <col min="30" max="30" width="10.6640625" style="18" customWidth="1"/>
    <col min="31" max="31" width="15.88671875" style="18" customWidth="1"/>
    <col min="32" max="32" width="11.6640625" style="18" customWidth="1"/>
    <col min="33" max="33" width="11.5546875" style="18" customWidth="1"/>
    <col min="34" max="35" width="9.6640625" style="18" customWidth="1"/>
    <col min="36" max="36" width="11.6640625" style="18" customWidth="1"/>
    <col min="37" max="37" width="12" style="18" customWidth="1"/>
    <col min="38" max="38" width="12.33203125" style="18" customWidth="1"/>
    <col min="39" max="41" width="9.6640625" style="18" customWidth="1"/>
    <col min="42" max="42" width="12.44140625" style="18" customWidth="1"/>
    <col min="43" max="43" width="12" style="18" customWidth="1"/>
    <col min="44" max="44" width="14.109375" style="18" customWidth="1"/>
    <col min="45" max="46" width="13.33203125" style="18" customWidth="1"/>
    <col min="47" max="47" width="10.6640625" style="18" customWidth="1"/>
    <col min="48" max="48" width="16.88671875" style="18" customWidth="1"/>
    <col min="49" max="16384" width="9.109375" style="18"/>
  </cols>
  <sheetData>
    <row r="1" spans="1:48" ht="18" x14ac:dyDescent="0.25">
      <c r="AV1" s="38" t="s">
        <v>66</v>
      </c>
    </row>
    <row r="2" spans="1:48" ht="18" x14ac:dyDescent="0.35">
      <c r="AV2" s="14" t="s">
        <v>8</v>
      </c>
    </row>
    <row r="3" spans="1:48" ht="18" x14ac:dyDescent="0.35">
      <c r="AV3" s="14" t="s">
        <v>65</v>
      </c>
    </row>
    <row r="4" spans="1:48" ht="18" x14ac:dyDescent="0.35">
      <c r="AV4" s="14"/>
    </row>
    <row r="5" spans="1:48" ht="18.75" customHeight="1"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 x14ac:dyDescent="0.35">
      <c r="AV6" s="14"/>
    </row>
    <row r="7" spans="1:48" ht="17.399999999999999" x14ac:dyDescent="0.25">
      <c r="A7" s="352" t="s">
        <v>7</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7.399999999999999"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6" x14ac:dyDescent="0.25">
      <c r="A10" s="357" t="s">
        <v>6</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row>
    <row r="11" spans="1:48" ht="17.399999999999999"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353" t="str">
        <f>'1. паспорт местоположение'!A12:C12</f>
        <v>M_22-0650</v>
      </c>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353"/>
      <c r="AP12" s="353"/>
      <c r="AQ12" s="353"/>
      <c r="AR12" s="353"/>
      <c r="AS12" s="353"/>
      <c r="AT12" s="353"/>
      <c r="AU12" s="353"/>
      <c r="AV12" s="353"/>
    </row>
    <row r="13" spans="1:48" ht="15.6" x14ac:dyDescent="0.25">
      <c r="A13" s="357" t="s">
        <v>5</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row>
    <row r="14" spans="1:48" ht="18"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353"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6" x14ac:dyDescent="0.25">
      <c r="A16" s="357" t="s">
        <v>4</v>
      </c>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s="25" customFormat="1"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s="25" customFormat="1" x14ac:dyDescent="0.25">
      <c r="A21" s="444" t="s">
        <v>509</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5" customFormat="1" ht="58.5" customHeight="1" x14ac:dyDescent="0.25">
      <c r="A22" s="435" t="s">
        <v>50</v>
      </c>
      <c r="B22" s="446" t="s">
        <v>22</v>
      </c>
      <c r="C22" s="435" t="s">
        <v>49</v>
      </c>
      <c r="D22" s="435" t="s">
        <v>48</v>
      </c>
      <c r="E22" s="449" t="s">
        <v>520</v>
      </c>
      <c r="F22" s="450"/>
      <c r="G22" s="450"/>
      <c r="H22" s="450"/>
      <c r="I22" s="450"/>
      <c r="J22" s="450"/>
      <c r="K22" s="450"/>
      <c r="L22" s="451"/>
      <c r="M22" s="435" t="s">
        <v>47</v>
      </c>
      <c r="N22" s="435" t="s">
        <v>46</v>
      </c>
      <c r="O22" s="435" t="s">
        <v>45</v>
      </c>
      <c r="P22" s="430" t="s">
        <v>255</v>
      </c>
      <c r="Q22" s="430" t="s">
        <v>44</v>
      </c>
      <c r="R22" s="430" t="s">
        <v>43</v>
      </c>
      <c r="S22" s="430" t="s">
        <v>42</v>
      </c>
      <c r="T22" s="430"/>
      <c r="U22" s="452" t="s">
        <v>41</v>
      </c>
      <c r="V22" s="452" t="s">
        <v>40</v>
      </c>
      <c r="W22" s="430" t="s">
        <v>39</v>
      </c>
      <c r="X22" s="430" t="s">
        <v>38</v>
      </c>
      <c r="Y22" s="430" t="s">
        <v>37</v>
      </c>
      <c r="Z22" s="437"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38" t="s">
        <v>23</v>
      </c>
    </row>
    <row r="23" spans="1:48" s="25" customFormat="1" ht="64.5" customHeight="1" x14ac:dyDescent="0.25">
      <c r="A23" s="445"/>
      <c r="B23" s="447"/>
      <c r="C23" s="445"/>
      <c r="D23" s="445"/>
      <c r="E23" s="440" t="s">
        <v>21</v>
      </c>
      <c r="F23" s="431" t="s">
        <v>126</v>
      </c>
      <c r="G23" s="431" t="s">
        <v>125</v>
      </c>
      <c r="H23" s="431" t="s">
        <v>124</v>
      </c>
      <c r="I23" s="433" t="s">
        <v>430</v>
      </c>
      <c r="J23" s="433" t="s">
        <v>431</v>
      </c>
      <c r="K23" s="433" t="s">
        <v>432</v>
      </c>
      <c r="L23" s="431" t="s">
        <v>74</v>
      </c>
      <c r="M23" s="445"/>
      <c r="N23" s="445"/>
      <c r="O23" s="445"/>
      <c r="P23" s="430"/>
      <c r="Q23" s="430"/>
      <c r="R23" s="430"/>
      <c r="S23" s="442" t="s">
        <v>2</v>
      </c>
      <c r="T23" s="442" t="s">
        <v>9</v>
      </c>
      <c r="U23" s="452"/>
      <c r="V23" s="452"/>
      <c r="W23" s="430"/>
      <c r="X23" s="430"/>
      <c r="Y23" s="430"/>
      <c r="Z23" s="430"/>
      <c r="AA23" s="430"/>
      <c r="AB23" s="430"/>
      <c r="AC23" s="430"/>
      <c r="AD23" s="430"/>
      <c r="AE23" s="430"/>
      <c r="AF23" s="430" t="s">
        <v>20</v>
      </c>
      <c r="AG23" s="430"/>
      <c r="AH23" s="430" t="s">
        <v>19</v>
      </c>
      <c r="AI23" s="430"/>
      <c r="AJ23" s="435" t="s">
        <v>18</v>
      </c>
      <c r="AK23" s="435" t="s">
        <v>17</v>
      </c>
      <c r="AL23" s="435" t="s">
        <v>16</v>
      </c>
      <c r="AM23" s="435" t="s">
        <v>15</v>
      </c>
      <c r="AN23" s="435" t="s">
        <v>14</v>
      </c>
      <c r="AO23" s="435" t="s">
        <v>13</v>
      </c>
      <c r="AP23" s="435" t="s">
        <v>12</v>
      </c>
      <c r="AQ23" s="453" t="s">
        <v>9</v>
      </c>
      <c r="AR23" s="430"/>
      <c r="AS23" s="430"/>
      <c r="AT23" s="430"/>
      <c r="AU23" s="430"/>
      <c r="AV23" s="439"/>
    </row>
    <row r="24" spans="1:48" s="25"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48" t="s">
        <v>11</v>
      </c>
      <c r="AG24" s="148" t="s">
        <v>10</v>
      </c>
      <c r="AH24" s="149" t="s">
        <v>2</v>
      </c>
      <c r="AI24" s="149" t="s">
        <v>9</v>
      </c>
      <c r="AJ24" s="436"/>
      <c r="AK24" s="436"/>
      <c r="AL24" s="436"/>
      <c r="AM24" s="436"/>
      <c r="AN24" s="436"/>
      <c r="AO24" s="436"/>
      <c r="AP24" s="436"/>
      <c r="AQ24" s="454"/>
      <c r="AR24" s="430"/>
      <c r="AS24" s="430"/>
      <c r="AT24" s="430"/>
      <c r="AU24" s="430"/>
      <c r="AV24" s="439"/>
    </row>
    <row r="25" spans="1:48" s="19" customFormat="1" ht="10.199999999999999"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32.6" x14ac:dyDescent="0.2">
      <c r="A26" s="22">
        <v>1</v>
      </c>
      <c r="B26" s="308" t="s">
        <v>688</v>
      </c>
      <c r="C26" s="20" t="s">
        <v>62</v>
      </c>
      <c r="D26" s="21" t="s">
        <v>636</v>
      </c>
      <c r="E26" s="307"/>
      <c r="F26" s="307"/>
      <c r="G26" s="307"/>
      <c r="H26" s="307"/>
      <c r="I26" s="307"/>
      <c r="J26" s="307">
        <f>'3.2 паспорт Техсостояние ЛЭП'!R25</f>
        <v>0.30499999999999999</v>
      </c>
      <c r="K26" s="307">
        <f>'3.2 паспорт Техсостояние ЛЭП'!R26</f>
        <v>0.749</v>
      </c>
      <c r="L26" s="307"/>
      <c r="M26" s="317" t="s">
        <v>673</v>
      </c>
      <c r="N26" s="317" t="s">
        <v>674</v>
      </c>
      <c r="O26" s="308" t="s">
        <v>688</v>
      </c>
      <c r="P26" s="23">
        <v>5562.13</v>
      </c>
      <c r="Q26" s="20" t="s">
        <v>675</v>
      </c>
      <c r="R26" s="20">
        <v>5562.13</v>
      </c>
      <c r="S26" s="20" t="s">
        <v>676</v>
      </c>
      <c r="T26" s="20" t="s">
        <v>677</v>
      </c>
      <c r="U26" s="22" t="s">
        <v>61</v>
      </c>
      <c r="V26" s="22" t="s">
        <v>61</v>
      </c>
      <c r="W26" s="20" t="s">
        <v>678</v>
      </c>
      <c r="X26" s="318" t="s">
        <v>679</v>
      </c>
      <c r="Y26" s="317"/>
      <c r="Z26" s="21" t="s">
        <v>62</v>
      </c>
      <c r="AA26" s="23" t="s">
        <v>680</v>
      </c>
      <c r="AB26" s="318">
        <v>5284.03</v>
      </c>
      <c r="AC26" s="318" t="s">
        <v>678</v>
      </c>
      <c r="AD26" s="23">
        <f>'8. Общие сведения'!B59*1000</f>
        <v>6340.8311899999999</v>
      </c>
      <c r="AE26" s="23">
        <f>AD26</f>
        <v>6340.8311899999999</v>
      </c>
      <c r="AF26" s="22" t="s">
        <v>681</v>
      </c>
      <c r="AG26" s="332" t="s">
        <v>687</v>
      </c>
      <c r="AH26" s="21">
        <v>44441</v>
      </c>
      <c r="AI26" s="21">
        <v>44441</v>
      </c>
      <c r="AJ26" s="21" t="s">
        <v>682</v>
      </c>
      <c r="AK26" s="21" t="s">
        <v>683</v>
      </c>
      <c r="AL26" s="20"/>
      <c r="AM26" s="20"/>
      <c r="AN26" s="21"/>
      <c r="AO26" s="20"/>
      <c r="AP26" s="21" t="s">
        <v>684</v>
      </c>
      <c r="AQ26" s="21" t="s">
        <v>684</v>
      </c>
      <c r="AR26" s="21" t="s">
        <v>684</v>
      </c>
      <c r="AS26" s="21" t="s">
        <v>684</v>
      </c>
      <c r="AT26" s="21">
        <v>45015</v>
      </c>
      <c r="AU26" s="20"/>
      <c r="AV26" s="317" t="s">
        <v>692</v>
      </c>
    </row>
    <row r="27" spans="1:48" s="19" customFormat="1" ht="30.6" x14ac:dyDescent="0.2">
      <c r="A27" s="22"/>
      <c r="B27" s="308"/>
      <c r="C27" s="20"/>
      <c r="D27" s="21"/>
      <c r="E27" s="307"/>
      <c r="F27" s="307"/>
      <c r="G27" s="307"/>
      <c r="H27" s="307"/>
      <c r="I27" s="307"/>
      <c r="J27" s="307"/>
      <c r="K27" s="307"/>
      <c r="L27" s="316"/>
      <c r="M27" s="317"/>
      <c r="N27" s="317"/>
      <c r="O27" s="308"/>
      <c r="P27" s="23"/>
      <c r="Q27" s="20"/>
      <c r="R27" s="20"/>
      <c r="S27" s="20"/>
      <c r="T27" s="20"/>
      <c r="U27" s="22"/>
      <c r="V27" s="22"/>
      <c r="W27" s="317" t="s">
        <v>685</v>
      </c>
      <c r="X27" s="318" t="s">
        <v>686</v>
      </c>
      <c r="Y27" s="317"/>
      <c r="Z27" s="21"/>
      <c r="AA27" s="23" t="s">
        <v>686</v>
      </c>
      <c r="AB27" s="23"/>
      <c r="AC27" s="318"/>
      <c r="AD27" s="23"/>
      <c r="AE27" s="23"/>
      <c r="AF27" s="22"/>
      <c r="AG27" s="20"/>
      <c r="AH27" s="21"/>
      <c r="AI27" s="21"/>
      <c r="AJ27" s="21"/>
      <c r="AK27" s="21"/>
      <c r="AL27" s="20"/>
      <c r="AM27" s="20"/>
      <c r="AN27" s="21"/>
      <c r="AO27" s="20"/>
      <c r="AP27" s="21"/>
      <c r="AQ27" s="21"/>
      <c r="AR27" s="21"/>
      <c r="AS27" s="21"/>
      <c r="AT27" s="21"/>
      <c r="AU27" s="20"/>
      <c r="AV27" s="20"/>
    </row>
    <row r="28" spans="1:48" s="19" customFormat="1" ht="132.6" x14ac:dyDescent="0.2">
      <c r="A28" s="22">
        <v>2</v>
      </c>
      <c r="B28" s="308" t="s">
        <v>688</v>
      </c>
      <c r="C28" s="20" t="s">
        <v>61</v>
      </c>
      <c r="D28" s="21" t="str">
        <f>D26</f>
        <v>нд</v>
      </c>
      <c r="E28" s="307"/>
      <c r="F28" s="307"/>
      <c r="G28" s="307"/>
      <c r="H28" s="307"/>
      <c r="I28" s="307"/>
      <c r="J28" s="307">
        <f>J26</f>
        <v>0.30499999999999999</v>
      </c>
      <c r="K28" s="307">
        <f>K26</f>
        <v>0.749</v>
      </c>
      <c r="L28" s="316"/>
      <c r="M28" s="317" t="s">
        <v>709</v>
      </c>
      <c r="N28" s="317" t="s">
        <v>710</v>
      </c>
      <c r="O28" s="308" t="s">
        <v>688</v>
      </c>
      <c r="P28" s="23">
        <v>774.33749999999998</v>
      </c>
      <c r="Q28" s="20" t="s">
        <v>711</v>
      </c>
      <c r="R28" s="20">
        <v>774.33749999999998</v>
      </c>
      <c r="S28" s="20" t="s">
        <v>712</v>
      </c>
      <c r="T28" s="20" t="s">
        <v>712</v>
      </c>
      <c r="U28" s="22">
        <v>1</v>
      </c>
      <c r="V28" s="22">
        <v>1</v>
      </c>
      <c r="W28" s="317" t="s">
        <v>713</v>
      </c>
      <c r="X28" s="318">
        <v>774.33749999999998</v>
      </c>
      <c r="Y28" s="317"/>
      <c r="Z28" s="21"/>
      <c r="AA28" s="23"/>
      <c r="AB28" s="23">
        <v>774.33749999999998</v>
      </c>
      <c r="AC28" s="318" t="s">
        <v>713</v>
      </c>
      <c r="AD28" s="23">
        <f>'8. Общие сведения'!B63*1000</f>
        <v>929.20499999999993</v>
      </c>
      <c r="AE28" s="23"/>
      <c r="AF28" s="22" t="s">
        <v>714</v>
      </c>
      <c r="AG28" s="20" t="s">
        <v>714</v>
      </c>
      <c r="AH28" s="21">
        <v>44926</v>
      </c>
      <c r="AI28" s="21">
        <v>44907</v>
      </c>
      <c r="AJ28" s="21"/>
      <c r="AK28" s="21">
        <v>44907</v>
      </c>
      <c r="AL28" s="20"/>
      <c r="AM28" s="20"/>
      <c r="AN28" s="21"/>
      <c r="AO28" s="20"/>
      <c r="AP28" s="21">
        <v>44926</v>
      </c>
      <c r="AQ28" s="21" t="s">
        <v>715</v>
      </c>
      <c r="AR28" s="21">
        <v>44926</v>
      </c>
      <c r="AS28" s="21">
        <v>44907</v>
      </c>
      <c r="AT28" s="21">
        <v>44985</v>
      </c>
      <c r="AU28" s="20"/>
      <c r="AV28" s="20"/>
    </row>
    <row r="29" spans="1:48" s="19" customFormat="1" ht="10.199999999999999" x14ac:dyDescent="0.2">
      <c r="A29" s="22"/>
      <c r="B29" s="308"/>
      <c r="C29" s="20"/>
      <c r="D29" s="21"/>
      <c r="E29" s="307"/>
      <c r="F29" s="307"/>
      <c r="G29" s="307"/>
      <c r="H29" s="307"/>
      <c r="I29" s="307"/>
      <c r="J29" s="307"/>
      <c r="K29" s="307"/>
      <c r="L29" s="316"/>
      <c r="M29" s="317"/>
      <c r="N29" s="317"/>
      <c r="O29" s="308"/>
      <c r="P29" s="23"/>
      <c r="Q29" s="20"/>
      <c r="R29" s="20"/>
      <c r="S29" s="20"/>
      <c r="T29" s="20"/>
      <c r="U29" s="22"/>
      <c r="V29" s="22"/>
      <c r="W29" s="317"/>
      <c r="X29" s="318"/>
      <c r="Y29" s="317"/>
      <c r="Z29" s="21"/>
      <c r="AA29" s="23"/>
      <c r="AB29" s="23"/>
      <c r="AC29" s="318"/>
      <c r="AD29" s="23"/>
      <c r="AE29" s="23"/>
      <c r="AF29" s="22"/>
      <c r="AG29" s="20"/>
      <c r="AH29" s="21"/>
      <c r="AI29" s="21"/>
      <c r="AJ29" s="21"/>
      <c r="AK29" s="21"/>
      <c r="AL29" s="20"/>
      <c r="AM29" s="20"/>
      <c r="AN29" s="21"/>
      <c r="AO29" s="20"/>
      <c r="AP29" s="21"/>
      <c r="AQ29" s="21"/>
      <c r="AR29" s="21"/>
      <c r="AS29" s="21"/>
      <c r="AT29" s="21"/>
      <c r="AU29" s="20"/>
      <c r="AV29" s="20"/>
    </row>
    <row r="30" spans="1:48" s="19" customFormat="1" ht="10.199999999999999" x14ac:dyDescent="0.2">
      <c r="A30" s="22"/>
      <c r="B30" s="308"/>
      <c r="C30" s="20"/>
      <c r="D30" s="21"/>
      <c r="E30" s="307"/>
      <c r="F30" s="307"/>
      <c r="G30" s="307"/>
      <c r="H30" s="307"/>
      <c r="I30" s="307"/>
      <c r="J30" s="307"/>
      <c r="K30" s="307"/>
      <c r="L30" s="316"/>
      <c r="M30" s="317"/>
      <c r="N30" s="317"/>
      <c r="O30" s="308"/>
      <c r="P30" s="23"/>
      <c r="Q30" s="20"/>
      <c r="R30" s="20"/>
      <c r="S30" s="20"/>
      <c r="T30" s="20"/>
      <c r="U30" s="22"/>
      <c r="V30" s="22"/>
      <c r="W30" s="317"/>
      <c r="X30" s="318"/>
      <c r="Y30" s="317"/>
      <c r="Z30" s="21"/>
      <c r="AA30" s="23"/>
      <c r="AB30" s="23"/>
      <c r="AC30" s="318"/>
      <c r="AD30" s="23"/>
      <c r="AE30" s="23"/>
      <c r="AF30" s="22"/>
      <c r="AG30" s="20"/>
      <c r="AH30" s="21"/>
      <c r="AI30" s="21"/>
      <c r="AJ30" s="21"/>
      <c r="AK30" s="21"/>
      <c r="AL30" s="20"/>
      <c r="AM30" s="20"/>
      <c r="AN30" s="21"/>
      <c r="AO30" s="20"/>
      <c r="AP30" s="21"/>
      <c r="AQ30" s="21"/>
      <c r="AR30" s="21"/>
      <c r="AS30" s="21"/>
      <c r="AT30" s="21"/>
      <c r="AU30" s="20"/>
      <c r="AV30" s="20"/>
    </row>
    <row r="31" spans="1:48" x14ac:dyDescent="0.25">
      <c r="AD31" s="333">
        <f>SUM(AD26:AD30)</f>
        <v>7270.0361899999998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00000000-0004-0000-0A00-000000000000}"/>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3" zoomScale="90" zoomScaleNormal="90" zoomScaleSheetLayoutView="90" workbookViewId="0">
      <selection activeCell="B25" sqref="B25"/>
    </sheetView>
  </sheetViews>
  <sheetFormatPr defaultRowHeight="15.6" x14ac:dyDescent="0.3"/>
  <cols>
    <col min="1" max="2" width="66.109375" style="120" customWidth="1"/>
    <col min="3" max="3" width="0" style="121" hidden="1" customWidth="1"/>
    <col min="4" max="256" width="8.88671875" style="121"/>
    <col min="257" max="258" width="66.109375" style="121" customWidth="1"/>
    <col min="259" max="512" width="8.88671875" style="121"/>
    <col min="513" max="514" width="66.109375" style="121" customWidth="1"/>
    <col min="515" max="768" width="8.88671875" style="121"/>
    <col min="769" max="770" width="66.109375" style="121" customWidth="1"/>
    <col min="771" max="1024" width="8.88671875" style="121"/>
    <col min="1025" max="1026" width="66.109375" style="121" customWidth="1"/>
    <col min="1027" max="1280" width="8.88671875" style="121"/>
    <col min="1281" max="1282" width="66.109375" style="121" customWidth="1"/>
    <col min="1283" max="1536" width="8.88671875" style="121"/>
    <col min="1537" max="1538" width="66.109375" style="121" customWidth="1"/>
    <col min="1539" max="1792" width="8.88671875" style="121"/>
    <col min="1793" max="1794" width="66.109375" style="121" customWidth="1"/>
    <col min="1795" max="2048" width="8.88671875" style="121"/>
    <col min="2049" max="2050" width="66.109375" style="121" customWidth="1"/>
    <col min="2051" max="2304" width="8.88671875" style="121"/>
    <col min="2305" max="2306" width="66.109375" style="121" customWidth="1"/>
    <col min="2307" max="2560" width="8.88671875" style="121"/>
    <col min="2561" max="2562" width="66.109375" style="121" customWidth="1"/>
    <col min="2563" max="2816" width="8.88671875" style="121"/>
    <col min="2817" max="2818" width="66.109375" style="121" customWidth="1"/>
    <col min="2819" max="3072" width="8.88671875" style="121"/>
    <col min="3073" max="3074" width="66.109375" style="121" customWidth="1"/>
    <col min="3075" max="3328" width="8.88671875" style="121"/>
    <col min="3329" max="3330" width="66.109375" style="121" customWidth="1"/>
    <col min="3331" max="3584" width="8.88671875" style="121"/>
    <col min="3585" max="3586" width="66.109375" style="121" customWidth="1"/>
    <col min="3587" max="3840" width="8.88671875" style="121"/>
    <col min="3841" max="3842" width="66.109375" style="121" customWidth="1"/>
    <col min="3843" max="4096" width="8.88671875" style="121"/>
    <col min="4097" max="4098" width="66.109375" style="121" customWidth="1"/>
    <col min="4099" max="4352" width="8.88671875" style="121"/>
    <col min="4353" max="4354" width="66.109375" style="121" customWidth="1"/>
    <col min="4355" max="4608" width="8.88671875" style="121"/>
    <col min="4609" max="4610" width="66.109375" style="121" customWidth="1"/>
    <col min="4611" max="4864" width="8.88671875" style="121"/>
    <col min="4865" max="4866" width="66.109375" style="121" customWidth="1"/>
    <col min="4867" max="5120" width="8.88671875" style="121"/>
    <col min="5121" max="5122" width="66.109375" style="121" customWidth="1"/>
    <col min="5123" max="5376" width="8.88671875" style="121"/>
    <col min="5377" max="5378" width="66.109375" style="121" customWidth="1"/>
    <col min="5379" max="5632" width="8.88671875" style="121"/>
    <col min="5633" max="5634" width="66.109375" style="121" customWidth="1"/>
    <col min="5635" max="5888" width="8.88671875" style="121"/>
    <col min="5889" max="5890" width="66.109375" style="121" customWidth="1"/>
    <col min="5891" max="6144" width="8.88671875" style="121"/>
    <col min="6145" max="6146" width="66.109375" style="121" customWidth="1"/>
    <col min="6147" max="6400" width="8.88671875" style="121"/>
    <col min="6401" max="6402" width="66.109375" style="121" customWidth="1"/>
    <col min="6403" max="6656" width="8.88671875" style="121"/>
    <col min="6657" max="6658" width="66.109375" style="121" customWidth="1"/>
    <col min="6659" max="6912" width="8.88671875" style="121"/>
    <col min="6913" max="6914" width="66.109375" style="121" customWidth="1"/>
    <col min="6915" max="7168" width="8.88671875" style="121"/>
    <col min="7169" max="7170" width="66.109375" style="121" customWidth="1"/>
    <col min="7171" max="7424" width="8.88671875" style="121"/>
    <col min="7425" max="7426" width="66.109375" style="121" customWidth="1"/>
    <col min="7427" max="7680" width="8.88671875" style="121"/>
    <col min="7681" max="7682" width="66.109375" style="121" customWidth="1"/>
    <col min="7683" max="7936" width="8.88671875" style="121"/>
    <col min="7937" max="7938" width="66.109375" style="121" customWidth="1"/>
    <col min="7939" max="8192" width="8.88671875" style="121"/>
    <col min="8193" max="8194" width="66.109375" style="121" customWidth="1"/>
    <col min="8195" max="8448" width="8.88671875" style="121"/>
    <col min="8449" max="8450" width="66.109375" style="121" customWidth="1"/>
    <col min="8451" max="8704" width="8.88671875" style="121"/>
    <col min="8705" max="8706" width="66.109375" style="121" customWidth="1"/>
    <col min="8707" max="8960" width="8.88671875" style="121"/>
    <col min="8961" max="8962" width="66.109375" style="121" customWidth="1"/>
    <col min="8963" max="9216" width="8.88671875" style="121"/>
    <col min="9217" max="9218" width="66.109375" style="121" customWidth="1"/>
    <col min="9219" max="9472" width="8.88671875" style="121"/>
    <col min="9473" max="9474" width="66.109375" style="121" customWidth="1"/>
    <col min="9475" max="9728" width="8.88671875" style="121"/>
    <col min="9729" max="9730" width="66.109375" style="121" customWidth="1"/>
    <col min="9731" max="9984" width="8.88671875" style="121"/>
    <col min="9985" max="9986" width="66.109375" style="121" customWidth="1"/>
    <col min="9987" max="10240" width="8.88671875" style="121"/>
    <col min="10241" max="10242" width="66.109375" style="121" customWidth="1"/>
    <col min="10243" max="10496" width="8.88671875" style="121"/>
    <col min="10497" max="10498" width="66.109375" style="121" customWidth="1"/>
    <col min="10499" max="10752" width="8.88671875" style="121"/>
    <col min="10753" max="10754" width="66.109375" style="121" customWidth="1"/>
    <col min="10755" max="11008" width="8.88671875" style="121"/>
    <col min="11009" max="11010" width="66.109375" style="121" customWidth="1"/>
    <col min="11011" max="11264" width="8.88671875" style="121"/>
    <col min="11265" max="11266" width="66.109375" style="121" customWidth="1"/>
    <col min="11267" max="11520" width="8.88671875" style="121"/>
    <col min="11521" max="11522" width="66.109375" style="121" customWidth="1"/>
    <col min="11523" max="11776" width="8.88671875" style="121"/>
    <col min="11777" max="11778" width="66.109375" style="121" customWidth="1"/>
    <col min="11779" max="12032" width="8.88671875" style="121"/>
    <col min="12033" max="12034" width="66.109375" style="121" customWidth="1"/>
    <col min="12035" max="12288" width="8.88671875" style="121"/>
    <col min="12289" max="12290" width="66.109375" style="121" customWidth="1"/>
    <col min="12291" max="12544" width="8.88671875" style="121"/>
    <col min="12545" max="12546" width="66.109375" style="121" customWidth="1"/>
    <col min="12547" max="12800" width="8.88671875" style="121"/>
    <col min="12801" max="12802" width="66.109375" style="121" customWidth="1"/>
    <col min="12803" max="13056" width="8.88671875" style="121"/>
    <col min="13057" max="13058" width="66.109375" style="121" customWidth="1"/>
    <col min="13059" max="13312" width="8.88671875" style="121"/>
    <col min="13313" max="13314" width="66.109375" style="121" customWidth="1"/>
    <col min="13315" max="13568" width="8.88671875" style="121"/>
    <col min="13569" max="13570" width="66.109375" style="121" customWidth="1"/>
    <col min="13571" max="13824" width="8.88671875" style="121"/>
    <col min="13825" max="13826" width="66.109375" style="121" customWidth="1"/>
    <col min="13827" max="14080" width="8.88671875" style="121"/>
    <col min="14081" max="14082" width="66.109375" style="121" customWidth="1"/>
    <col min="14083" max="14336" width="8.88671875" style="121"/>
    <col min="14337" max="14338" width="66.109375" style="121" customWidth="1"/>
    <col min="14339" max="14592" width="8.88671875" style="121"/>
    <col min="14593" max="14594" width="66.109375" style="121" customWidth="1"/>
    <col min="14595" max="14848" width="8.88671875" style="121"/>
    <col min="14849" max="14850" width="66.109375" style="121" customWidth="1"/>
    <col min="14851" max="15104" width="8.88671875" style="121"/>
    <col min="15105" max="15106" width="66.109375" style="121" customWidth="1"/>
    <col min="15107" max="15360" width="8.88671875" style="121"/>
    <col min="15361" max="15362" width="66.109375" style="121" customWidth="1"/>
    <col min="15363" max="15616" width="8.88671875" style="121"/>
    <col min="15617" max="15618" width="66.109375" style="121" customWidth="1"/>
    <col min="15619" max="15872" width="8.88671875" style="121"/>
    <col min="15873" max="15874" width="66.109375" style="121" customWidth="1"/>
    <col min="15875" max="16128" width="8.88671875" style="121"/>
    <col min="16129" max="16130" width="66.109375" style="121" customWidth="1"/>
    <col min="16131" max="16384" width="8.88671875" style="121"/>
  </cols>
  <sheetData>
    <row r="1" spans="1:8" ht="18" x14ac:dyDescent="0.3">
      <c r="B1" s="38" t="s">
        <v>66</v>
      </c>
    </row>
    <row r="2" spans="1:8" ht="18" x14ac:dyDescent="0.35">
      <c r="B2" s="14" t="s">
        <v>8</v>
      </c>
    </row>
    <row r="3" spans="1:8" ht="18" x14ac:dyDescent="0.35">
      <c r="B3" s="14" t="s">
        <v>528</v>
      </c>
    </row>
    <row r="4" spans="1:8" x14ac:dyDescent="0.3">
      <c r="B4" s="42"/>
    </row>
    <row r="5" spans="1:8" ht="17.399999999999999" x14ac:dyDescent="0.3">
      <c r="A5" s="461" t="str">
        <f>'1. паспорт местоположение'!A5:C5</f>
        <v>Год раскрытия информации: 2023 год</v>
      </c>
      <c r="B5" s="461"/>
      <c r="C5" s="84"/>
      <c r="D5" s="84"/>
      <c r="E5" s="84"/>
      <c r="F5" s="84"/>
      <c r="G5" s="84"/>
      <c r="H5" s="84"/>
    </row>
    <row r="6" spans="1:8" ht="17.399999999999999" x14ac:dyDescent="0.3">
      <c r="A6" s="261"/>
      <c r="B6" s="261"/>
      <c r="C6" s="261"/>
      <c r="D6" s="261"/>
      <c r="E6" s="261"/>
      <c r="F6" s="261"/>
      <c r="G6" s="261"/>
      <c r="H6" s="261"/>
    </row>
    <row r="7" spans="1:8" ht="17.399999999999999" x14ac:dyDescent="0.3">
      <c r="A7" s="352" t="s">
        <v>7</v>
      </c>
      <c r="B7" s="352"/>
      <c r="C7" s="154"/>
      <c r="D7" s="154"/>
      <c r="E7" s="154"/>
      <c r="F7" s="154"/>
      <c r="G7" s="154"/>
      <c r="H7" s="154"/>
    </row>
    <row r="8" spans="1:8" ht="17.399999999999999" x14ac:dyDescent="0.3">
      <c r="A8" s="154"/>
      <c r="B8" s="154"/>
      <c r="C8" s="154"/>
      <c r="D8" s="154"/>
      <c r="E8" s="154"/>
      <c r="F8" s="154"/>
      <c r="G8" s="154"/>
      <c r="H8" s="154"/>
    </row>
    <row r="9" spans="1:8" x14ac:dyDescent="0.3">
      <c r="A9" s="353" t="str">
        <f>'1. паспорт местоположение'!A9:C9</f>
        <v>Акционерное общество "Россети Янтарь"</v>
      </c>
      <c r="B9" s="353"/>
      <c r="C9" s="168"/>
      <c r="D9" s="168"/>
      <c r="E9" s="168"/>
      <c r="F9" s="168"/>
      <c r="G9" s="168"/>
      <c r="H9" s="168"/>
    </row>
    <row r="10" spans="1:8" x14ac:dyDescent="0.3">
      <c r="A10" s="357" t="s">
        <v>6</v>
      </c>
      <c r="B10" s="357"/>
      <c r="C10" s="156"/>
      <c r="D10" s="156"/>
      <c r="E10" s="156"/>
      <c r="F10" s="156"/>
      <c r="G10" s="156"/>
      <c r="H10" s="156"/>
    </row>
    <row r="11" spans="1:8" ht="17.399999999999999" x14ac:dyDescent="0.3">
      <c r="A11" s="154"/>
      <c r="B11" s="154"/>
      <c r="C11" s="154"/>
      <c r="D11" s="154"/>
      <c r="E11" s="154"/>
      <c r="F11" s="154"/>
      <c r="G11" s="154"/>
      <c r="H11" s="154"/>
    </row>
    <row r="12" spans="1:8" x14ac:dyDescent="0.3">
      <c r="A12" s="353" t="str">
        <f>'1. паспорт местоположение'!A12:C12</f>
        <v>M_22-0650</v>
      </c>
      <c r="B12" s="353"/>
      <c r="C12" s="168"/>
      <c r="D12" s="168"/>
      <c r="E12" s="168"/>
      <c r="F12" s="168"/>
      <c r="G12" s="168"/>
      <c r="H12" s="168"/>
    </row>
    <row r="13" spans="1:8" x14ac:dyDescent="0.3">
      <c r="A13" s="357" t="s">
        <v>5</v>
      </c>
      <c r="B13" s="357"/>
      <c r="C13" s="156"/>
      <c r="D13" s="156"/>
      <c r="E13" s="156"/>
      <c r="F13" s="156"/>
      <c r="G13" s="156"/>
      <c r="H13" s="156"/>
    </row>
    <row r="14" spans="1:8" ht="18" x14ac:dyDescent="0.3">
      <c r="A14" s="10"/>
      <c r="B14" s="10"/>
      <c r="C14" s="10"/>
      <c r="D14" s="10"/>
      <c r="E14" s="10"/>
      <c r="F14" s="10"/>
      <c r="G14" s="10"/>
      <c r="H14" s="10"/>
    </row>
    <row r="15" spans="1:8" ht="69.75" customHeight="1" x14ac:dyDescent="0.3">
      <c r="A15" s="455"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55"/>
      <c r="C15" s="168"/>
      <c r="D15" s="168"/>
      <c r="E15" s="168"/>
      <c r="F15" s="168"/>
      <c r="G15" s="168"/>
      <c r="H15" s="168"/>
    </row>
    <row r="16" spans="1:8" x14ac:dyDescent="0.3">
      <c r="A16" s="357" t="s">
        <v>4</v>
      </c>
      <c r="B16" s="357"/>
      <c r="C16" s="156"/>
      <c r="D16" s="156"/>
      <c r="E16" s="156"/>
      <c r="F16" s="156"/>
      <c r="G16" s="156"/>
      <c r="H16" s="156"/>
    </row>
    <row r="17" spans="1:2" x14ac:dyDescent="0.3">
      <c r="B17" s="122"/>
    </row>
    <row r="18" spans="1:2" x14ac:dyDescent="0.3">
      <c r="A18" s="456" t="s">
        <v>510</v>
      </c>
      <c r="B18" s="457"/>
    </row>
    <row r="19" spans="1:2" x14ac:dyDescent="0.3">
      <c r="B19" s="42"/>
    </row>
    <row r="20" spans="1:2" ht="16.2" thickBot="1" x14ac:dyDescent="0.35">
      <c r="B20" s="123"/>
    </row>
    <row r="21" spans="1:2" ht="139.19999999999999" thickBot="1" x14ac:dyDescent="0.35">
      <c r="A21" s="124" t="s">
        <v>380</v>
      </c>
      <c r="B21" s="334" t="str">
        <f>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row>
    <row r="22" spans="1:2" ht="16.2" thickBot="1" x14ac:dyDescent="0.35">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2" thickBot="1" x14ac:dyDescent="0.35">
      <c r="A23" s="124" t="s">
        <v>346</v>
      </c>
      <c r="B23" s="126" t="s">
        <v>647</v>
      </c>
    </row>
    <row r="24" spans="1:2" ht="16.2" thickBot="1" x14ac:dyDescent="0.35">
      <c r="A24" s="124" t="s">
        <v>382</v>
      </c>
      <c r="B24" s="126" t="str">
        <f>CONCATENATE('3.2 паспорт Техсостояние ЛЭП'!R27," (",'3.2 паспорт Техсостояние ЛЭП'!S27,") км")</f>
        <v>1,054 (0,011) км</v>
      </c>
    </row>
    <row r="25" spans="1:2" ht="16.2" thickBot="1" x14ac:dyDescent="0.35">
      <c r="A25" s="127" t="s">
        <v>383</v>
      </c>
      <c r="B25" s="125">
        <v>2024</v>
      </c>
    </row>
    <row r="26" spans="1:2" ht="16.2" thickBot="1" x14ac:dyDescent="0.35">
      <c r="A26" s="128" t="s">
        <v>384</v>
      </c>
      <c r="B26" s="126" t="s">
        <v>695</v>
      </c>
    </row>
    <row r="27" spans="1:2" ht="16.2" thickBot="1" x14ac:dyDescent="0.35">
      <c r="A27" s="135" t="s">
        <v>707</v>
      </c>
      <c r="B27" s="331">
        <f>'5. анализ эконом эфф'!B122</f>
        <v>120.06858755</v>
      </c>
    </row>
    <row r="28" spans="1:2" ht="28.2" thickBot="1" x14ac:dyDescent="0.35">
      <c r="A28" s="130" t="s">
        <v>385</v>
      </c>
      <c r="B28" s="130" t="s">
        <v>706</v>
      </c>
    </row>
    <row r="29" spans="1:2" ht="16.2" thickBot="1" x14ac:dyDescent="0.35">
      <c r="A29" s="136" t="s">
        <v>386</v>
      </c>
      <c r="B29" s="326">
        <f>B30</f>
        <v>7.2700361899999999</v>
      </c>
    </row>
    <row r="30" spans="1:2" ht="28.2" thickBot="1" x14ac:dyDescent="0.35">
      <c r="A30" s="136" t="s">
        <v>387</v>
      </c>
      <c r="B30" s="326">
        <f>B32+B41+B58</f>
        <v>7.2700361899999999</v>
      </c>
    </row>
    <row r="31" spans="1:2" ht="16.2" thickBot="1" x14ac:dyDescent="0.35">
      <c r="A31" s="130" t="s">
        <v>388</v>
      </c>
      <c r="B31" s="326"/>
    </row>
    <row r="32" spans="1:2" ht="28.2" thickBot="1" x14ac:dyDescent="0.35">
      <c r="A32" s="136" t="s">
        <v>389</v>
      </c>
      <c r="B32" s="326">
        <f>B33+B37</f>
        <v>0</v>
      </c>
    </row>
    <row r="33" spans="1:3" s="266" customFormat="1" ht="16.2" thickBot="1" x14ac:dyDescent="0.35">
      <c r="A33" s="277" t="s">
        <v>390</v>
      </c>
      <c r="B33" s="327">
        <v>0</v>
      </c>
    </row>
    <row r="34" spans="1:3" ht="16.2" thickBot="1" x14ac:dyDescent="0.35">
      <c r="A34" s="130" t="s">
        <v>391</v>
      </c>
      <c r="B34" s="267">
        <f>B33/$B$27</f>
        <v>0</v>
      </c>
    </row>
    <row r="35" spans="1:3" ht="16.2" thickBot="1" x14ac:dyDescent="0.35">
      <c r="A35" s="130" t="s">
        <v>392</v>
      </c>
      <c r="B35" s="326">
        <v>0</v>
      </c>
      <c r="C35" s="121">
        <v>1</v>
      </c>
    </row>
    <row r="36" spans="1:3" ht="16.2" thickBot="1" x14ac:dyDescent="0.35">
      <c r="A36" s="130" t="s">
        <v>393</v>
      </c>
      <c r="B36" s="326">
        <v>0</v>
      </c>
      <c r="C36" s="121">
        <v>2</v>
      </c>
    </row>
    <row r="37" spans="1:3" s="266" customFormat="1" ht="16.2" thickBot="1" x14ac:dyDescent="0.35">
      <c r="A37" s="277" t="s">
        <v>390</v>
      </c>
      <c r="B37" s="327">
        <v>0</v>
      </c>
    </row>
    <row r="38" spans="1:3" ht="16.2" thickBot="1" x14ac:dyDescent="0.35">
      <c r="A38" s="130" t="s">
        <v>391</v>
      </c>
      <c r="B38" s="267">
        <f>B37/$B$27</f>
        <v>0</v>
      </c>
    </row>
    <row r="39" spans="1:3" ht="16.2" thickBot="1" x14ac:dyDescent="0.35">
      <c r="A39" s="130" t="s">
        <v>392</v>
      </c>
      <c r="B39" s="326">
        <v>0</v>
      </c>
      <c r="C39" s="121">
        <v>1</v>
      </c>
    </row>
    <row r="40" spans="1:3" ht="16.2" thickBot="1" x14ac:dyDescent="0.35">
      <c r="A40" s="130" t="s">
        <v>393</v>
      </c>
      <c r="B40" s="326">
        <v>0</v>
      </c>
      <c r="C40" s="121">
        <v>2</v>
      </c>
    </row>
    <row r="41" spans="1:3" ht="28.2" thickBot="1" x14ac:dyDescent="0.35">
      <c r="A41" s="136" t="s">
        <v>394</v>
      </c>
      <c r="B41" s="326">
        <f>B42+B46+B50+B54</f>
        <v>0</v>
      </c>
    </row>
    <row r="42" spans="1:3" s="266" customFormat="1" ht="16.2" thickBot="1" x14ac:dyDescent="0.35">
      <c r="A42" s="265" t="s">
        <v>390</v>
      </c>
      <c r="B42" s="327">
        <v>0</v>
      </c>
    </row>
    <row r="43" spans="1:3" ht="16.2" thickBot="1" x14ac:dyDescent="0.35">
      <c r="A43" s="130" t="s">
        <v>391</v>
      </c>
      <c r="B43" s="267">
        <f>B42/$B$27</f>
        <v>0</v>
      </c>
    </row>
    <row r="44" spans="1:3" ht="16.2" thickBot="1" x14ac:dyDescent="0.35">
      <c r="A44" s="130" t="s">
        <v>392</v>
      </c>
      <c r="B44" s="326">
        <v>0</v>
      </c>
      <c r="C44" s="121">
        <v>1</v>
      </c>
    </row>
    <row r="45" spans="1:3" ht="16.2" thickBot="1" x14ac:dyDescent="0.35">
      <c r="A45" s="130" t="s">
        <v>393</v>
      </c>
      <c r="B45" s="326">
        <v>0</v>
      </c>
      <c r="C45" s="121">
        <v>2</v>
      </c>
    </row>
    <row r="46" spans="1:3" s="266" customFormat="1" ht="16.2" thickBot="1" x14ac:dyDescent="0.35">
      <c r="A46" s="265" t="s">
        <v>390</v>
      </c>
      <c r="B46" s="327">
        <v>0</v>
      </c>
    </row>
    <row r="47" spans="1:3" ht="16.2" thickBot="1" x14ac:dyDescent="0.35">
      <c r="A47" s="130" t="s">
        <v>391</v>
      </c>
      <c r="B47" s="267">
        <f>B46/$B$27</f>
        <v>0</v>
      </c>
    </row>
    <row r="48" spans="1:3" ht="16.2" thickBot="1" x14ac:dyDescent="0.35">
      <c r="A48" s="130" t="s">
        <v>392</v>
      </c>
      <c r="B48" s="326">
        <v>0</v>
      </c>
      <c r="C48" s="121">
        <v>1</v>
      </c>
    </row>
    <row r="49" spans="1:3" ht="16.2" thickBot="1" x14ac:dyDescent="0.35">
      <c r="A49" s="130" t="s">
        <v>393</v>
      </c>
      <c r="B49" s="326">
        <v>0</v>
      </c>
      <c r="C49" s="121">
        <v>2</v>
      </c>
    </row>
    <row r="50" spans="1:3" s="266" customFormat="1" ht="16.2" thickBot="1" x14ac:dyDescent="0.35">
      <c r="A50" s="265" t="s">
        <v>390</v>
      </c>
      <c r="B50" s="327">
        <v>0</v>
      </c>
    </row>
    <row r="51" spans="1:3" ht="16.2" thickBot="1" x14ac:dyDescent="0.35">
      <c r="A51" s="130" t="s">
        <v>391</v>
      </c>
      <c r="B51" s="267">
        <f>B50/$B$27</f>
        <v>0</v>
      </c>
    </row>
    <row r="52" spans="1:3" ht="16.2" thickBot="1" x14ac:dyDescent="0.35">
      <c r="A52" s="130" t="s">
        <v>392</v>
      </c>
      <c r="B52" s="326">
        <v>0</v>
      </c>
      <c r="C52" s="121">
        <v>1</v>
      </c>
    </row>
    <row r="53" spans="1:3" ht="16.2" thickBot="1" x14ac:dyDescent="0.35">
      <c r="A53" s="130" t="s">
        <v>393</v>
      </c>
      <c r="B53" s="326">
        <v>0</v>
      </c>
      <c r="C53" s="121">
        <v>2</v>
      </c>
    </row>
    <row r="54" spans="1:3" s="266" customFormat="1" ht="16.2" thickBot="1" x14ac:dyDescent="0.35">
      <c r="A54" s="265" t="s">
        <v>390</v>
      </c>
      <c r="B54" s="327">
        <v>0</v>
      </c>
    </row>
    <row r="55" spans="1:3" ht="16.2" thickBot="1" x14ac:dyDescent="0.35">
      <c r="A55" s="130" t="s">
        <v>391</v>
      </c>
      <c r="B55" s="267">
        <f>B54/$B$27</f>
        <v>0</v>
      </c>
    </row>
    <row r="56" spans="1:3" ht="16.2" thickBot="1" x14ac:dyDescent="0.35">
      <c r="A56" s="130" t="s">
        <v>392</v>
      </c>
      <c r="B56" s="326">
        <v>0</v>
      </c>
      <c r="C56" s="121">
        <v>1</v>
      </c>
    </row>
    <row r="57" spans="1:3" ht="16.2" thickBot="1" x14ac:dyDescent="0.35">
      <c r="A57" s="130" t="s">
        <v>393</v>
      </c>
      <c r="B57" s="326">
        <v>0</v>
      </c>
      <c r="C57" s="121">
        <v>2</v>
      </c>
    </row>
    <row r="58" spans="1:3" ht="28.2" thickBot="1" x14ac:dyDescent="0.35">
      <c r="A58" s="136" t="s">
        <v>395</v>
      </c>
      <c r="B58" s="326">
        <f>B59+B63+B67+B71</f>
        <v>7.2700361899999999</v>
      </c>
    </row>
    <row r="59" spans="1:3" s="266" customFormat="1" ht="42" thickBot="1" x14ac:dyDescent="0.35">
      <c r="A59" s="335" t="s">
        <v>690</v>
      </c>
      <c r="B59" s="336">
        <v>6.3408311900000003</v>
      </c>
    </row>
    <row r="60" spans="1:3" ht="16.2" thickBot="1" x14ac:dyDescent="0.35">
      <c r="A60" s="130" t="s">
        <v>391</v>
      </c>
      <c r="B60" s="267">
        <f>B59/$B$27</f>
        <v>5.2810075635806877E-2</v>
      </c>
    </row>
    <row r="61" spans="1:3" ht="16.2" thickBot="1" x14ac:dyDescent="0.35">
      <c r="A61" s="130" t="s">
        <v>392</v>
      </c>
      <c r="B61" s="326">
        <v>0.8277606999999999</v>
      </c>
      <c r="C61" s="121">
        <v>1</v>
      </c>
    </row>
    <row r="62" spans="1:3" ht="16.2" thickBot="1" x14ac:dyDescent="0.35">
      <c r="A62" s="130" t="s">
        <v>393</v>
      </c>
      <c r="B62" s="326">
        <v>6.3408311900000003</v>
      </c>
      <c r="C62" s="121">
        <v>2</v>
      </c>
    </row>
    <row r="63" spans="1:3" s="266" customFormat="1" ht="42" thickBot="1" x14ac:dyDescent="0.35">
      <c r="A63" s="335" t="s">
        <v>708</v>
      </c>
      <c r="B63" s="336">
        <v>0.92920499999999995</v>
      </c>
    </row>
    <row r="64" spans="1:3" ht="16.2" thickBot="1" x14ac:dyDescent="0.35">
      <c r="A64" s="130" t="s">
        <v>391</v>
      </c>
      <c r="B64" s="267">
        <f>B63/$B$27</f>
        <v>7.7389517021931517E-3</v>
      </c>
    </row>
    <row r="65" spans="1:3" ht="16.2" thickBot="1" x14ac:dyDescent="0.35">
      <c r="A65" s="130" t="s">
        <v>392</v>
      </c>
      <c r="B65" s="326">
        <v>0.92920499999999995</v>
      </c>
      <c r="C65" s="121">
        <v>1</v>
      </c>
    </row>
    <row r="66" spans="1:3" ht="16.2" thickBot="1" x14ac:dyDescent="0.35">
      <c r="A66" s="130" t="s">
        <v>393</v>
      </c>
      <c r="B66" s="326">
        <v>0.92920499999999995</v>
      </c>
      <c r="C66" s="121">
        <v>2</v>
      </c>
    </row>
    <row r="67" spans="1:3" s="266" customFormat="1" ht="16.2" thickBot="1" x14ac:dyDescent="0.35">
      <c r="A67" s="265" t="s">
        <v>390</v>
      </c>
      <c r="B67" s="327">
        <v>0</v>
      </c>
    </row>
    <row r="68" spans="1:3" ht="16.2" thickBot="1" x14ac:dyDescent="0.35">
      <c r="A68" s="130" t="s">
        <v>391</v>
      </c>
      <c r="B68" s="267">
        <f>B67/$B$27</f>
        <v>0</v>
      </c>
    </row>
    <row r="69" spans="1:3" ht="16.2" thickBot="1" x14ac:dyDescent="0.35">
      <c r="A69" s="130" t="s">
        <v>392</v>
      </c>
      <c r="B69" s="326">
        <v>0</v>
      </c>
      <c r="C69" s="121">
        <v>1</v>
      </c>
    </row>
    <row r="70" spans="1:3" ht="16.2" thickBot="1" x14ac:dyDescent="0.35">
      <c r="A70" s="130" t="s">
        <v>393</v>
      </c>
      <c r="B70" s="326">
        <v>0</v>
      </c>
      <c r="C70" s="121">
        <v>2</v>
      </c>
    </row>
    <row r="71" spans="1:3" s="266" customFormat="1" ht="16.2" thickBot="1" x14ac:dyDescent="0.35">
      <c r="A71" s="265" t="s">
        <v>390</v>
      </c>
      <c r="B71" s="327">
        <v>0</v>
      </c>
    </row>
    <row r="72" spans="1:3" ht="16.2" thickBot="1" x14ac:dyDescent="0.35">
      <c r="A72" s="130" t="s">
        <v>391</v>
      </c>
      <c r="B72" s="267">
        <f>B71/$B$27</f>
        <v>0</v>
      </c>
    </row>
    <row r="73" spans="1:3" ht="16.2" thickBot="1" x14ac:dyDescent="0.35">
      <c r="A73" s="130" t="s">
        <v>392</v>
      </c>
      <c r="B73" s="326">
        <v>0</v>
      </c>
      <c r="C73" s="121">
        <v>1</v>
      </c>
    </row>
    <row r="74" spans="1:3" ht="16.2" thickBot="1" x14ac:dyDescent="0.35">
      <c r="A74" s="130" t="s">
        <v>393</v>
      </c>
      <c r="B74" s="326">
        <v>0</v>
      </c>
      <c r="C74" s="121">
        <v>2</v>
      </c>
    </row>
    <row r="75" spans="1:3" ht="28.2" thickBot="1" x14ac:dyDescent="0.35">
      <c r="A75" s="129" t="s">
        <v>396</v>
      </c>
      <c r="B75" s="337">
        <f>B30/B27</f>
        <v>6.0549027338000029E-2</v>
      </c>
    </row>
    <row r="76" spans="1:3" ht="16.2" thickBot="1" x14ac:dyDescent="0.35">
      <c r="A76" s="131" t="s">
        <v>388</v>
      </c>
      <c r="B76" s="137"/>
    </row>
    <row r="77" spans="1:3" ht="16.2" thickBot="1" x14ac:dyDescent="0.35">
      <c r="A77" s="131" t="s">
        <v>397</v>
      </c>
      <c r="B77" s="137"/>
    </row>
    <row r="78" spans="1:3" ht="16.2" thickBot="1" x14ac:dyDescent="0.35">
      <c r="A78" s="131" t="s">
        <v>398</v>
      </c>
      <c r="B78" s="137"/>
    </row>
    <row r="79" spans="1:3" ht="16.2" thickBot="1" x14ac:dyDescent="0.35">
      <c r="A79" s="131" t="s">
        <v>399</v>
      </c>
      <c r="B79" s="268">
        <f>B59/B27</f>
        <v>5.2810075635806877E-2</v>
      </c>
    </row>
    <row r="80" spans="1:3" ht="16.2" thickBot="1" x14ac:dyDescent="0.35">
      <c r="A80" s="127" t="s">
        <v>400</v>
      </c>
      <c r="B80" s="268">
        <f>B81/$B$27</f>
        <v>1.463301714337523E-2</v>
      </c>
    </row>
    <row r="81" spans="1:2" ht="16.2" thickBot="1" x14ac:dyDescent="0.35">
      <c r="A81" s="127" t="s">
        <v>401</v>
      </c>
      <c r="B81" s="542">
        <f xml:space="preserve"> SUMIF(C33:C74, 1,B33:B74)</f>
        <v>1.7569656999999999</v>
      </c>
    </row>
    <row r="82" spans="1:2" ht="16.2" thickBot="1" x14ac:dyDescent="0.35">
      <c r="A82" s="127" t="s">
        <v>402</v>
      </c>
      <c r="B82" s="268">
        <f>B83/$B$27</f>
        <v>6.0549027338000029E-2</v>
      </c>
    </row>
    <row r="83" spans="1:2" ht="16.2" thickBot="1" x14ac:dyDescent="0.35">
      <c r="A83" s="128" t="s">
        <v>403</v>
      </c>
      <c r="B83" s="542">
        <f xml:space="preserve"> SUMIF(C35:C76, 2,B35:B76)</f>
        <v>7.2700361899999999</v>
      </c>
    </row>
    <row r="84" spans="1:2" ht="15.6" customHeight="1" x14ac:dyDescent="0.3">
      <c r="A84" s="129" t="s">
        <v>404</v>
      </c>
      <c r="B84" s="131" t="s">
        <v>405</v>
      </c>
    </row>
    <row r="85" spans="1:2" x14ac:dyDescent="0.3">
      <c r="A85" s="133" t="s">
        <v>406</v>
      </c>
      <c r="B85" s="133" t="s">
        <v>688</v>
      </c>
    </row>
    <row r="86" spans="1:2" ht="27.6" x14ac:dyDescent="0.3">
      <c r="A86" s="133" t="s">
        <v>407</v>
      </c>
      <c r="B86" s="133" t="s">
        <v>691</v>
      </c>
    </row>
    <row r="87" spans="1:2" x14ac:dyDescent="0.3">
      <c r="A87" s="133" t="s">
        <v>408</v>
      </c>
      <c r="B87" s="133"/>
    </row>
    <row r="88" spans="1:2" x14ac:dyDescent="0.3">
      <c r="A88" s="133" t="s">
        <v>409</v>
      </c>
      <c r="B88" s="133"/>
    </row>
    <row r="89" spans="1:2" ht="16.2" thickBot="1" x14ac:dyDescent="0.35">
      <c r="A89" s="134" t="s">
        <v>410</v>
      </c>
      <c r="B89" s="134"/>
    </row>
    <row r="90" spans="1:2" ht="28.2" thickBot="1" x14ac:dyDescent="0.35">
      <c r="A90" s="131" t="s">
        <v>411</v>
      </c>
      <c r="B90" s="132" t="s">
        <v>636</v>
      </c>
    </row>
    <row r="91" spans="1:2" ht="28.2" thickBot="1" x14ac:dyDescent="0.35">
      <c r="A91" s="127" t="s">
        <v>412</v>
      </c>
      <c r="B91" s="324">
        <v>7</v>
      </c>
    </row>
    <row r="92" spans="1:2" ht="16.2" thickBot="1" x14ac:dyDescent="0.35">
      <c r="A92" s="131" t="s">
        <v>388</v>
      </c>
      <c r="B92" s="325"/>
    </row>
    <row r="93" spans="1:2" ht="16.2" thickBot="1" x14ac:dyDescent="0.35">
      <c r="A93" s="131" t="s">
        <v>413</v>
      </c>
      <c r="B93" s="324">
        <v>4</v>
      </c>
    </row>
    <row r="94" spans="1:2" ht="16.2" thickBot="1" x14ac:dyDescent="0.35">
      <c r="A94" s="131" t="s">
        <v>414</v>
      </c>
      <c r="B94" s="325">
        <v>3</v>
      </c>
    </row>
    <row r="95" spans="1:2" ht="16.2" thickBot="1" x14ac:dyDescent="0.35">
      <c r="A95" s="140" t="s">
        <v>415</v>
      </c>
      <c r="B95" s="323" t="s">
        <v>628</v>
      </c>
    </row>
    <row r="96" spans="1:2" ht="16.2" thickBot="1" x14ac:dyDescent="0.35">
      <c r="A96" s="127" t="s">
        <v>416</v>
      </c>
      <c r="B96" s="138"/>
    </row>
    <row r="97" spans="1:2" ht="16.2" thickBot="1" x14ac:dyDescent="0.35">
      <c r="A97" s="133" t="s">
        <v>417</v>
      </c>
      <c r="B97" s="141" t="s">
        <v>628</v>
      </c>
    </row>
    <row r="98" spans="1:2" ht="16.2" thickBot="1" x14ac:dyDescent="0.35">
      <c r="A98" s="133" t="s">
        <v>418</v>
      </c>
      <c r="B98" s="141" t="s">
        <v>628</v>
      </c>
    </row>
    <row r="99" spans="1:2" ht="16.2" thickBot="1" x14ac:dyDescent="0.35">
      <c r="A99" s="133" t="s">
        <v>419</v>
      </c>
      <c r="B99" s="141" t="s">
        <v>628</v>
      </c>
    </row>
    <row r="100" spans="1:2" ht="28.2" thickBot="1" x14ac:dyDescent="0.35">
      <c r="A100" s="142" t="s">
        <v>420</v>
      </c>
      <c r="B100" s="139" t="s">
        <v>646</v>
      </c>
    </row>
    <row r="101" spans="1:2" ht="27.6" x14ac:dyDescent="0.3">
      <c r="A101" s="129" t="s">
        <v>421</v>
      </c>
      <c r="B101" s="458" t="s">
        <v>628</v>
      </c>
    </row>
    <row r="102" spans="1:2" x14ac:dyDescent="0.3">
      <c r="A102" s="133" t="s">
        <v>422</v>
      </c>
      <c r="B102" s="459"/>
    </row>
    <row r="103" spans="1:2" x14ac:dyDescent="0.3">
      <c r="A103" s="133" t="s">
        <v>423</v>
      </c>
      <c r="B103" s="459"/>
    </row>
    <row r="104" spans="1:2" x14ac:dyDescent="0.3">
      <c r="A104" s="133" t="s">
        <v>424</v>
      </c>
      <c r="B104" s="459"/>
    </row>
    <row r="105" spans="1:2" x14ac:dyDescent="0.3">
      <c r="A105" s="133" t="s">
        <v>425</v>
      </c>
      <c r="B105" s="459"/>
    </row>
    <row r="106" spans="1:2" ht="16.2" thickBot="1" x14ac:dyDescent="0.35">
      <c r="A106" s="143" t="s">
        <v>426</v>
      </c>
      <c r="B106" s="460"/>
    </row>
    <row r="109" spans="1:2" x14ac:dyDescent="0.3">
      <c r="A109" s="144"/>
      <c r="B109" s="145"/>
    </row>
    <row r="110" spans="1:2" x14ac:dyDescent="0.3">
      <c r="B110" s="146"/>
    </row>
    <row r="111" spans="1:2" x14ac:dyDescent="0.3">
      <c r="B111" s="147"/>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50"/>
  <sheetViews>
    <sheetView topLeftCell="A7" workbookViewId="0">
      <selection activeCell="H17" sqref="H17"/>
    </sheetView>
  </sheetViews>
  <sheetFormatPr defaultRowHeight="14.4" x14ac:dyDescent="0.3"/>
  <cols>
    <col min="1" max="1" width="125.44140625" customWidth="1"/>
  </cols>
  <sheetData>
    <row r="1" spans="1:1" ht="25.5" customHeight="1" x14ac:dyDescent="0.3">
      <c r="A1" s="462" t="s">
        <v>571</v>
      </c>
    </row>
    <row r="2" spans="1:1" ht="25.5" customHeight="1" x14ac:dyDescent="0.3">
      <c r="A2" s="462"/>
    </row>
    <row r="3" spans="1:1" ht="25.5" customHeight="1" x14ac:dyDescent="0.3">
      <c r="A3" s="462"/>
    </row>
    <row r="4" spans="1:1" ht="25.5" customHeight="1" x14ac:dyDescent="0.3">
      <c r="A4" s="462"/>
    </row>
    <row r="5" spans="1:1" ht="25.5" customHeight="1" x14ac:dyDescent="0.3">
      <c r="A5" s="462"/>
    </row>
    <row r="6" spans="1:1" ht="23.25" customHeight="1" x14ac:dyDescent="0.3">
      <c r="A6" s="254">
        <v>2</v>
      </c>
    </row>
    <row r="7" spans="1:1" s="113" customFormat="1" ht="23.25" customHeight="1" x14ac:dyDescent="0.3">
      <c r="A7" s="258" t="s">
        <v>572</v>
      </c>
    </row>
    <row r="8" spans="1:1" ht="31.5" customHeight="1" x14ac:dyDescent="0.3">
      <c r="A8" s="255" t="s">
        <v>580</v>
      </c>
    </row>
    <row r="9" spans="1:1" ht="45.75" customHeight="1" x14ac:dyDescent="0.3">
      <c r="A9" s="255" t="s">
        <v>581</v>
      </c>
    </row>
    <row r="10" spans="1:1" ht="33.75" customHeight="1" x14ac:dyDescent="0.3">
      <c r="A10" s="255" t="s">
        <v>582</v>
      </c>
    </row>
    <row r="11" spans="1:1" ht="23.25" customHeight="1" x14ac:dyDescent="0.3">
      <c r="A11" s="255" t="s">
        <v>583</v>
      </c>
    </row>
    <row r="12" spans="1:1" ht="23.25" customHeight="1" x14ac:dyDescent="0.3">
      <c r="A12" s="255" t="s">
        <v>584</v>
      </c>
    </row>
    <row r="13" spans="1:1" ht="33" customHeight="1" x14ac:dyDescent="0.3">
      <c r="A13" s="255" t="s">
        <v>585</v>
      </c>
    </row>
    <row r="14" spans="1:1" ht="23.25" customHeight="1" x14ac:dyDescent="0.3">
      <c r="A14" s="255" t="s">
        <v>586</v>
      </c>
    </row>
    <row r="15" spans="1:1" ht="23.25" customHeight="1" x14ac:dyDescent="0.3">
      <c r="A15" s="256" t="s">
        <v>587</v>
      </c>
    </row>
    <row r="16" spans="1:1" ht="34.5" customHeight="1" x14ac:dyDescent="0.3">
      <c r="A16" s="256" t="s">
        <v>588</v>
      </c>
    </row>
    <row r="17" spans="1:1" ht="39.75" customHeight="1" x14ac:dyDescent="0.3">
      <c r="A17" s="256" t="s">
        <v>589</v>
      </c>
    </row>
    <row r="18" spans="1:1" ht="40.5" customHeight="1" x14ac:dyDescent="0.3">
      <c r="A18" s="256" t="s">
        <v>590</v>
      </c>
    </row>
    <row r="19" spans="1:1" ht="48.75" customHeight="1" x14ac:dyDescent="0.3">
      <c r="A19" s="256" t="s">
        <v>588</v>
      </c>
    </row>
    <row r="20" spans="1:1" ht="39" customHeight="1" x14ac:dyDescent="0.3">
      <c r="A20" s="255" t="s">
        <v>589</v>
      </c>
    </row>
    <row r="21" spans="1:1" ht="39.75" customHeight="1" x14ac:dyDescent="0.3">
      <c r="A21" s="255" t="s">
        <v>591</v>
      </c>
    </row>
    <row r="22" spans="1:1" ht="35.25" customHeight="1" x14ac:dyDescent="0.3">
      <c r="A22" s="255" t="s">
        <v>592</v>
      </c>
    </row>
    <row r="23" spans="1:1" ht="35.25" customHeight="1" x14ac:dyDescent="0.3">
      <c r="A23" s="255" t="s">
        <v>593</v>
      </c>
    </row>
    <row r="24" spans="1:1" ht="57.75" customHeight="1" x14ac:dyDescent="0.3">
      <c r="A24" s="255" t="s">
        <v>594</v>
      </c>
    </row>
    <row r="25" spans="1:1" s="113" customFormat="1" ht="23.25" customHeight="1" x14ac:dyDescent="0.3">
      <c r="A25" s="258" t="s">
        <v>595</v>
      </c>
    </row>
    <row r="26" spans="1:1" ht="36.75" customHeight="1" x14ac:dyDescent="0.3">
      <c r="A26" s="255" t="s">
        <v>596</v>
      </c>
    </row>
    <row r="27" spans="1:1" ht="23.25" customHeight="1" x14ac:dyDescent="0.3">
      <c r="A27" s="255" t="s">
        <v>597</v>
      </c>
    </row>
    <row r="28" spans="1:1" ht="30.75" customHeight="1" x14ac:dyDescent="0.3">
      <c r="A28" s="255" t="s">
        <v>598</v>
      </c>
    </row>
    <row r="29" spans="1:1" s="257" customFormat="1" ht="23.25" customHeight="1" x14ac:dyDescent="0.3">
      <c r="A29" s="255" t="s">
        <v>599</v>
      </c>
    </row>
    <row r="30" spans="1:1" s="257" customFormat="1" ht="23.25" customHeight="1" x14ac:dyDescent="0.3">
      <c r="A30" s="255" t="s">
        <v>600</v>
      </c>
    </row>
    <row r="31" spans="1:1" ht="23.25" customHeight="1" x14ac:dyDescent="0.3">
      <c r="A31" s="255" t="s">
        <v>601</v>
      </c>
    </row>
    <row r="32" spans="1:1" ht="23.25" customHeight="1" x14ac:dyDescent="0.3">
      <c r="A32" s="255" t="s">
        <v>602</v>
      </c>
    </row>
    <row r="33" spans="1:1" ht="23.25" customHeight="1" x14ac:dyDescent="0.3">
      <c r="A33" s="255" t="s">
        <v>603</v>
      </c>
    </row>
    <row r="34" spans="1:1" ht="23.25" customHeight="1" x14ac:dyDescent="0.3">
      <c r="A34" s="255" t="s">
        <v>604</v>
      </c>
    </row>
    <row r="35" spans="1:1" ht="23.25" customHeight="1" x14ac:dyDescent="0.3">
      <c r="A35" s="255" t="s">
        <v>605</v>
      </c>
    </row>
    <row r="36" spans="1:1" ht="23.25" customHeight="1" x14ac:dyDescent="0.3">
      <c r="A36" s="255" t="s">
        <v>606</v>
      </c>
    </row>
    <row r="37" spans="1:1" ht="23.25" customHeight="1" x14ac:dyDescent="0.3">
      <c r="A37" s="255" t="s">
        <v>607</v>
      </c>
    </row>
    <row r="38" spans="1:1" ht="23.25" customHeight="1" x14ac:dyDescent="0.3">
      <c r="A38" s="255" t="s">
        <v>608</v>
      </c>
    </row>
    <row r="39" spans="1:1" ht="23.25" customHeight="1" x14ac:dyDescent="0.3">
      <c r="A39" s="255" t="s">
        <v>609</v>
      </c>
    </row>
    <row r="40" spans="1:1" ht="23.25" customHeight="1" x14ac:dyDescent="0.3">
      <c r="A40" s="255" t="s">
        <v>610</v>
      </c>
    </row>
    <row r="41" spans="1:1" ht="23.25" customHeight="1" x14ac:dyDescent="0.3">
      <c r="A41" s="255" t="s">
        <v>611</v>
      </c>
    </row>
    <row r="42" spans="1:1" ht="23.25" customHeight="1" x14ac:dyDescent="0.3">
      <c r="A42" s="255" t="s">
        <v>612</v>
      </c>
    </row>
    <row r="43" spans="1:1" ht="23.25" customHeight="1" x14ac:dyDescent="0.3">
      <c r="A43" s="255" t="s">
        <v>613</v>
      </c>
    </row>
    <row r="44" spans="1:1" s="113" customFormat="1" ht="36" customHeight="1" x14ac:dyDescent="0.3">
      <c r="A44" s="258" t="s">
        <v>614</v>
      </c>
    </row>
    <row r="45" spans="1:1" ht="36" customHeight="1" x14ac:dyDescent="0.3">
      <c r="A45" s="255" t="s">
        <v>615</v>
      </c>
    </row>
    <row r="46" spans="1:1" ht="36" customHeight="1" x14ac:dyDescent="0.3">
      <c r="A46" s="255" t="s">
        <v>616</v>
      </c>
    </row>
    <row r="47" spans="1:1" s="113" customFormat="1" ht="23.25" customHeight="1" x14ac:dyDescent="0.3">
      <c r="A47" s="258" t="s">
        <v>617</v>
      </c>
    </row>
    <row r="48" spans="1:1" s="113" customFormat="1" ht="23.25" customHeight="1" x14ac:dyDescent="0.3">
      <c r="A48" s="259" t="s">
        <v>618</v>
      </c>
    </row>
    <row r="49" spans="1:1" s="113" customFormat="1" ht="23.25" customHeight="1" x14ac:dyDescent="0.3">
      <c r="A49" s="259" t="s">
        <v>619</v>
      </c>
    </row>
    <row r="50" spans="1:1" ht="23.25" customHeight="1" x14ac:dyDescent="0.3">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2"/>
  <sheetViews>
    <sheetView workbookViewId="0">
      <selection sqref="A1:A22"/>
    </sheetView>
  </sheetViews>
  <sheetFormatPr defaultRowHeight="14.4" x14ac:dyDescent="0.3"/>
  <cols>
    <col min="1" max="1" width="53.88671875" customWidth="1"/>
  </cols>
  <sheetData>
    <row r="1" spans="1:1" x14ac:dyDescent="0.3">
      <c r="A1" t="s">
        <v>649</v>
      </c>
    </row>
    <row r="2" spans="1:1" ht="18.75" customHeight="1" x14ac:dyDescent="0.3">
      <c r="A2" t="s">
        <v>650</v>
      </c>
    </row>
    <row r="3" spans="1:1" x14ac:dyDescent="0.3">
      <c r="A3" s="328" t="s">
        <v>651</v>
      </c>
    </row>
    <row r="4" spans="1:1" x14ac:dyDescent="0.3">
      <c r="A4" t="s">
        <v>652</v>
      </c>
    </row>
    <row r="5" spans="1:1" x14ac:dyDescent="0.3">
      <c r="A5" t="s">
        <v>653</v>
      </c>
    </row>
    <row r="6" spans="1:1" x14ac:dyDescent="0.3">
      <c r="A6" t="s">
        <v>654</v>
      </c>
    </row>
    <row r="7" spans="1:1" x14ac:dyDescent="0.3">
      <c r="A7" t="s">
        <v>655</v>
      </c>
    </row>
    <row r="8" spans="1:1" x14ac:dyDescent="0.3">
      <c r="A8" t="s">
        <v>656</v>
      </c>
    </row>
    <row r="9" spans="1:1" x14ac:dyDescent="0.3">
      <c r="A9" t="s">
        <v>621</v>
      </c>
    </row>
    <row r="10" spans="1:1" x14ac:dyDescent="0.3">
      <c r="A10" t="s">
        <v>622</v>
      </c>
    </row>
    <row r="11" spans="1:1" x14ac:dyDescent="0.3">
      <c r="A11" t="s">
        <v>657</v>
      </c>
    </row>
    <row r="12" spans="1:1" x14ac:dyDescent="0.3">
      <c r="A12" s="328" t="s">
        <v>658</v>
      </c>
    </row>
    <row r="13" spans="1:1" x14ac:dyDescent="0.3">
      <c r="A13" t="s">
        <v>659</v>
      </c>
    </row>
    <row r="14" spans="1:1" x14ac:dyDescent="0.3">
      <c r="A14" t="s">
        <v>623</v>
      </c>
    </row>
    <row r="15" spans="1:1" x14ac:dyDescent="0.3">
      <c r="A15" t="s">
        <v>660</v>
      </c>
    </row>
    <row r="16" spans="1:1" x14ac:dyDescent="0.3">
      <c r="A16" t="s">
        <v>661</v>
      </c>
    </row>
    <row r="17" spans="1:1" x14ac:dyDescent="0.3">
      <c r="A17" t="s">
        <v>624</v>
      </c>
    </row>
    <row r="18" spans="1:1" x14ac:dyDescent="0.3">
      <c r="A18" t="s">
        <v>662</v>
      </c>
    </row>
    <row r="19" spans="1:1" x14ac:dyDescent="0.3">
      <c r="A19" t="s">
        <v>663</v>
      </c>
    </row>
    <row r="20" spans="1:1" ht="17.25" customHeight="1" x14ac:dyDescent="0.3">
      <c r="A20" t="s">
        <v>625</v>
      </c>
    </row>
    <row r="21" spans="1:1" x14ac:dyDescent="0.3">
      <c r="A21" t="s">
        <v>664</v>
      </c>
    </row>
    <row r="22" spans="1:1" x14ac:dyDescent="0.3">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3"/>
  <sheetViews>
    <sheetView workbookViewId="0">
      <selection activeCell="H17" sqref="H17"/>
    </sheetView>
  </sheetViews>
  <sheetFormatPr defaultRowHeight="14.4" x14ac:dyDescent="0.3"/>
  <sheetData>
    <row r="1" spans="1:1" x14ac:dyDescent="0.3">
      <c r="A1" t="s">
        <v>627</v>
      </c>
    </row>
    <row r="2" spans="1:1" x14ac:dyDescent="0.3">
      <c r="A2" t="s">
        <v>531</v>
      </c>
    </row>
    <row r="3" spans="1:1" x14ac:dyDescent="0.3">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4.4" x14ac:dyDescent="0.3"/>
  <sheetData>
    <row r="1" spans="1:1" x14ac:dyDescent="0.3">
      <c r="A1" t="s">
        <v>631</v>
      </c>
    </row>
    <row r="2" spans="1:1" x14ac:dyDescent="0.3">
      <c r="A2" t="s">
        <v>629</v>
      </c>
    </row>
    <row r="3" spans="1:1" x14ac:dyDescent="0.3">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4.4" x14ac:dyDescent="0.3"/>
  <sheetData>
    <row r="1" spans="1:1" x14ac:dyDescent="0.3">
      <c r="A1" t="s">
        <v>632</v>
      </c>
    </row>
    <row r="2" spans="1:1" x14ac:dyDescent="0.3">
      <c r="A2" t="s">
        <v>633</v>
      </c>
    </row>
    <row r="3" spans="1:1" x14ac:dyDescent="0.3">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7"/>
  <sheetViews>
    <sheetView workbookViewId="0">
      <selection activeCell="H17" sqref="H17"/>
    </sheetView>
  </sheetViews>
  <sheetFormatPr defaultRowHeight="14.4" x14ac:dyDescent="0.3"/>
  <cols>
    <col min="1" max="1" width="144.88671875" customWidth="1"/>
  </cols>
  <sheetData>
    <row r="1" spans="1:1" x14ac:dyDescent="0.3">
      <c r="A1" t="s">
        <v>573</v>
      </c>
    </row>
    <row r="2" spans="1:1" x14ac:dyDescent="0.3">
      <c r="A2" t="s">
        <v>574</v>
      </c>
    </row>
    <row r="3" spans="1:1" x14ac:dyDescent="0.3">
      <c r="A3" t="s">
        <v>575</v>
      </c>
    </row>
    <row r="4" spans="1:1" x14ac:dyDescent="0.3">
      <c r="A4" t="s">
        <v>576</v>
      </c>
    </row>
    <row r="5" spans="1:1" x14ac:dyDescent="0.3">
      <c r="A5" t="s">
        <v>577</v>
      </c>
    </row>
    <row r="6" spans="1:1" x14ac:dyDescent="0.3">
      <c r="A6" t="s">
        <v>578</v>
      </c>
    </row>
    <row r="7" spans="1:1" x14ac:dyDescent="0.3">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election activeCell="A15" sqref="A15:S15"/>
    </sheetView>
  </sheetViews>
  <sheetFormatPr defaultColWidth="9.109375" defaultRowHeight="14.4" x14ac:dyDescent="0.3"/>
  <cols>
    <col min="1" max="1" width="14.332031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77" style="1" customWidth="1"/>
    <col min="18" max="18" width="64.109375" style="1" customWidth="1"/>
    <col min="19" max="19" width="43" style="1" customWidth="1"/>
    <col min="20" max="20" width="9.109375" style="1"/>
    <col min="21" max="21" width="20.5546875" style="1" customWidth="1"/>
    <col min="22" max="22" width="9.109375" style="1"/>
    <col min="23" max="23" width="12.6640625" style="1" customWidth="1"/>
    <col min="24" max="29" width="9.109375" style="1"/>
    <col min="30" max="30" width="23.44140625" style="1" customWidth="1"/>
    <col min="31" max="31" width="15.5546875" style="1" customWidth="1"/>
    <col min="32" max="32" width="15.6640625" style="1" customWidth="1"/>
    <col min="33" max="33" width="21.88671875" style="1" customWidth="1"/>
    <col min="34" max="34" width="19.6640625" style="1" customWidth="1"/>
    <col min="35" max="16384" width="9.109375" style="1"/>
  </cols>
  <sheetData>
    <row r="1" spans="1:28" s="11" customFormat="1" ht="18.75" customHeight="1" x14ac:dyDescent="0.25">
      <c r="A1" s="17"/>
      <c r="S1" s="38" t="s">
        <v>66</v>
      </c>
    </row>
    <row r="2" spans="1:28" s="11" customFormat="1" ht="18.75" customHeight="1" x14ac:dyDescent="0.35">
      <c r="A2" s="17"/>
      <c r="S2" s="14" t="s">
        <v>8</v>
      </c>
    </row>
    <row r="3" spans="1:28" s="11" customFormat="1" ht="18" x14ac:dyDescent="0.35">
      <c r="S3" s="14" t="s">
        <v>65</v>
      </c>
    </row>
    <row r="4" spans="1:28" s="11" customFormat="1" ht="18.75" customHeight="1" x14ac:dyDescent="0.25">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row>
    <row r="5" spans="1:28" s="11" customFormat="1" ht="15.6" x14ac:dyDescent="0.25">
      <c r="A5" s="16"/>
    </row>
    <row r="6" spans="1:28" s="11" customFormat="1" ht="17.399999999999999" x14ac:dyDescent="0.25">
      <c r="A6" s="352" t="s">
        <v>7</v>
      </c>
      <c r="B6" s="352"/>
      <c r="C6" s="352"/>
      <c r="D6" s="352"/>
      <c r="E6" s="352"/>
      <c r="F6" s="352"/>
      <c r="G6" s="352"/>
      <c r="H6" s="352"/>
      <c r="I6" s="352"/>
      <c r="J6" s="352"/>
      <c r="K6" s="352"/>
      <c r="L6" s="352"/>
      <c r="M6" s="352"/>
      <c r="N6" s="352"/>
      <c r="O6" s="352"/>
      <c r="P6" s="352"/>
      <c r="Q6" s="352"/>
      <c r="R6" s="352"/>
      <c r="S6" s="352"/>
      <c r="T6" s="12"/>
      <c r="U6" s="12"/>
      <c r="V6" s="12"/>
      <c r="W6" s="12"/>
      <c r="X6" s="12"/>
      <c r="Y6" s="12"/>
      <c r="Z6" s="12"/>
      <c r="AA6" s="12"/>
      <c r="AB6" s="12"/>
    </row>
    <row r="7" spans="1:28" s="11" customFormat="1" ht="17.399999999999999" x14ac:dyDescent="0.25">
      <c r="A7" s="352"/>
      <c r="B7" s="352"/>
      <c r="C7" s="352"/>
      <c r="D7" s="352"/>
      <c r="E7" s="352"/>
      <c r="F7" s="352"/>
      <c r="G7" s="352"/>
      <c r="H7" s="352"/>
      <c r="I7" s="352"/>
      <c r="J7" s="352"/>
      <c r="K7" s="352"/>
      <c r="L7" s="352"/>
      <c r="M7" s="352"/>
      <c r="N7" s="352"/>
      <c r="O7" s="352"/>
      <c r="P7" s="352"/>
      <c r="Q7" s="352"/>
      <c r="R7" s="352"/>
      <c r="S7" s="352"/>
      <c r="T7" s="12"/>
      <c r="U7" s="12"/>
      <c r="V7" s="12"/>
      <c r="W7" s="12"/>
      <c r="X7" s="12"/>
      <c r="Y7" s="12"/>
      <c r="Z7" s="12"/>
      <c r="AA7" s="12"/>
      <c r="AB7" s="12"/>
    </row>
    <row r="8" spans="1:28" s="11" customFormat="1" ht="17.399999999999999" x14ac:dyDescent="0.25">
      <c r="A8" s="353" t="str">
        <f>'1. паспорт местоположение'!A9:C9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12"/>
      <c r="U8" s="12"/>
      <c r="V8" s="12"/>
      <c r="W8" s="12"/>
      <c r="X8" s="12"/>
      <c r="Y8" s="12"/>
      <c r="Z8" s="12"/>
      <c r="AA8" s="12"/>
      <c r="AB8" s="12"/>
    </row>
    <row r="9" spans="1:28" s="11" customFormat="1" ht="17.399999999999999" x14ac:dyDescent="0.25">
      <c r="A9" s="357" t="s">
        <v>6</v>
      </c>
      <c r="B9" s="357"/>
      <c r="C9" s="357"/>
      <c r="D9" s="357"/>
      <c r="E9" s="357"/>
      <c r="F9" s="357"/>
      <c r="G9" s="357"/>
      <c r="H9" s="357"/>
      <c r="I9" s="357"/>
      <c r="J9" s="357"/>
      <c r="K9" s="357"/>
      <c r="L9" s="357"/>
      <c r="M9" s="357"/>
      <c r="N9" s="357"/>
      <c r="O9" s="357"/>
      <c r="P9" s="357"/>
      <c r="Q9" s="357"/>
      <c r="R9" s="357"/>
      <c r="S9" s="357"/>
      <c r="T9" s="12"/>
      <c r="U9" s="12"/>
      <c r="V9" s="12"/>
      <c r="W9" s="12"/>
      <c r="X9" s="12"/>
      <c r="Y9" s="12"/>
      <c r="Z9" s="12"/>
      <c r="AA9" s="12"/>
      <c r="AB9" s="12"/>
    </row>
    <row r="10" spans="1:28" s="11" customFormat="1" ht="17.399999999999999" x14ac:dyDescent="0.25">
      <c r="A10" s="352"/>
      <c r="B10" s="352"/>
      <c r="C10" s="352"/>
      <c r="D10" s="352"/>
      <c r="E10" s="352"/>
      <c r="F10" s="352"/>
      <c r="G10" s="352"/>
      <c r="H10" s="352"/>
      <c r="I10" s="352"/>
      <c r="J10" s="352"/>
      <c r="K10" s="352"/>
      <c r="L10" s="352"/>
      <c r="M10" s="352"/>
      <c r="N10" s="352"/>
      <c r="O10" s="352"/>
      <c r="P10" s="352"/>
      <c r="Q10" s="352"/>
      <c r="R10" s="352"/>
      <c r="S10" s="352"/>
      <c r="T10" s="12"/>
      <c r="U10" s="12"/>
      <c r="V10" s="12"/>
      <c r="W10" s="12"/>
      <c r="X10" s="12"/>
      <c r="Y10" s="12"/>
      <c r="Z10" s="12"/>
      <c r="AA10" s="12"/>
      <c r="AB10" s="12"/>
    </row>
    <row r="11" spans="1:28" s="11" customFormat="1" ht="17.399999999999999" x14ac:dyDescent="0.25">
      <c r="A11" s="353" t="str">
        <f>'1. паспорт местоположение'!A12:C12</f>
        <v>M_22-0650</v>
      </c>
      <c r="B11" s="353"/>
      <c r="C11" s="353"/>
      <c r="D11" s="353"/>
      <c r="E11" s="353"/>
      <c r="F11" s="353"/>
      <c r="G11" s="353"/>
      <c r="H11" s="353"/>
      <c r="I11" s="353"/>
      <c r="J11" s="353"/>
      <c r="K11" s="353"/>
      <c r="L11" s="353"/>
      <c r="M11" s="353"/>
      <c r="N11" s="353"/>
      <c r="O11" s="353"/>
      <c r="P11" s="353"/>
      <c r="Q11" s="353"/>
      <c r="R11" s="353"/>
      <c r="S11" s="353"/>
      <c r="T11" s="12"/>
      <c r="U11" s="12"/>
      <c r="V11" s="12"/>
      <c r="W11" s="12"/>
      <c r="X11" s="12"/>
      <c r="Y11" s="12"/>
      <c r="Z11" s="12"/>
      <c r="AA11" s="12"/>
      <c r="AB11" s="12"/>
    </row>
    <row r="12" spans="1:28" s="11" customFormat="1" ht="17.399999999999999" x14ac:dyDescent="0.25">
      <c r="A12" s="357" t="s">
        <v>5</v>
      </c>
      <c r="B12" s="357"/>
      <c r="C12" s="357"/>
      <c r="D12" s="357"/>
      <c r="E12" s="357"/>
      <c r="F12" s="357"/>
      <c r="G12" s="357"/>
      <c r="H12" s="357"/>
      <c r="I12" s="357"/>
      <c r="J12" s="357"/>
      <c r="K12" s="357"/>
      <c r="L12" s="357"/>
      <c r="M12" s="357"/>
      <c r="N12" s="357"/>
      <c r="O12" s="357"/>
      <c r="P12" s="357"/>
      <c r="Q12" s="357"/>
      <c r="R12" s="357"/>
      <c r="S12" s="357"/>
      <c r="T12" s="12"/>
      <c r="U12" s="12"/>
      <c r="V12" s="12"/>
      <c r="W12" s="12"/>
      <c r="X12" s="12"/>
      <c r="Y12" s="12"/>
      <c r="Z12" s="12"/>
      <c r="AA12" s="12"/>
      <c r="AB12" s="12"/>
    </row>
    <row r="13" spans="1:28" s="8" customFormat="1" ht="15.75" customHeight="1" x14ac:dyDescent="0.25">
      <c r="A13" s="358"/>
      <c r="B13" s="358"/>
      <c r="C13" s="358"/>
      <c r="D13" s="358"/>
      <c r="E13" s="358"/>
      <c r="F13" s="358"/>
      <c r="G13" s="358"/>
      <c r="H13" s="358"/>
      <c r="I13" s="358"/>
      <c r="J13" s="358"/>
      <c r="K13" s="358"/>
      <c r="L13" s="358"/>
      <c r="M13" s="358"/>
      <c r="N13" s="358"/>
      <c r="O13" s="358"/>
      <c r="P13" s="358"/>
      <c r="Q13" s="358"/>
      <c r="R13" s="358"/>
      <c r="S13" s="358"/>
      <c r="T13" s="9"/>
      <c r="U13" s="9"/>
      <c r="V13" s="9"/>
      <c r="W13" s="9"/>
      <c r="X13" s="9"/>
      <c r="Y13" s="9"/>
      <c r="Z13" s="9"/>
      <c r="AA13" s="9"/>
      <c r="AB13" s="9"/>
    </row>
    <row r="14" spans="1:28" s="3" customFormat="1" ht="12" x14ac:dyDescent="0.25">
      <c r="A14" s="353" t="str">
        <f>'1. паспорт местоположение'!A9:C9</f>
        <v>Акционерное общество "Россети Янтарь"</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47.25" customHeight="1" x14ac:dyDescent="0.25">
      <c r="A15" s="359"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359"/>
      <c r="C15" s="359"/>
      <c r="D15" s="359"/>
      <c r="E15" s="359"/>
      <c r="F15" s="359"/>
      <c r="G15" s="359"/>
      <c r="H15" s="359"/>
      <c r="I15" s="359"/>
      <c r="J15" s="359"/>
      <c r="K15" s="359"/>
      <c r="L15" s="359"/>
      <c r="M15" s="359"/>
      <c r="N15" s="359"/>
      <c r="O15" s="359"/>
      <c r="P15" s="359"/>
      <c r="Q15" s="359"/>
      <c r="R15" s="359"/>
      <c r="S15" s="359"/>
      <c r="T15" s="5"/>
      <c r="U15" s="5"/>
      <c r="V15" s="5"/>
      <c r="W15" s="5"/>
      <c r="X15" s="5"/>
      <c r="Y15" s="5"/>
      <c r="Z15" s="5"/>
      <c r="AA15" s="5"/>
      <c r="AB15" s="5"/>
    </row>
    <row r="16" spans="1:28" s="3" customFormat="1" ht="15" customHeight="1" x14ac:dyDescent="0.25">
      <c r="A16" s="360"/>
      <c r="B16" s="360"/>
      <c r="C16" s="360"/>
      <c r="D16" s="360"/>
      <c r="E16" s="360"/>
      <c r="F16" s="360"/>
      <c r="G16" s="360"/>
      <c r="H16" s="360"/>
      <c r="I16" s="360"/>
      <c r="J16" s="360"/>
      <c r="K16" s="360"/>
      <c r="L16" s="360"/>
      <c r="M16" s="360"/>
      <c r="N16" s="360"/>
      <c r="O16" s="360"/>
      <c r="P16" s="360"/>
      <c r="Q16" s="360"/>
      <c r="R16" s="360"/>
      <c r="S16" s="360"/>
      <c r="T16" s="4"/>
      <c r="U16" s="4"/>
      <c r="V16" s="4"/>
      <c r="W16" s="4"/>
      <c r="X16" s="4"/>
      <c r="Y16" s="4"/>
    </row>
    <row r="17" spans="1:28" s="3" customFormat="1" ht="45.75" customHeight="1" x14ac:dyDescent="0.25">
      <c r="A17" s="361" t="s">
        <v>485</v>
      </c>
      <c r="B17" s="361"/>
      <c r="C17" s="361"/>
      <c r="D17" s="361"/>
      <c r="E17" s="361"/>
      <c r="F17" s="361"/>
      <c r="G17" s="361"/>
      <c r="H17" s="361"/>
      <c r="I17" s="361"/>
      <c r="J17" s="361"/>
      <c r="K17" s="361"/>
      <c r="L17" s="361"/>
      <c r="M17" s="361"/>
      <c r="N17" s="361"/>
      <c r="O17" s="361"/>
      <c r="P17" s="361"/>
      <c r="Q17" s="361"/>
      <c r="R17" s="361"/>
      <c r="S17" s="361"/>
      <c r="T17" s="6"/>
      <c r="U17" s="6"/>
      <c r="V17" s="6"/>
      <c r="W17" s="6"/>
      <c r="X17" s="6"/>
      <c r="Y17" s="6"/>
      <c r="Z17" s="6"/>
      <c r="AA17" s="6"/>
      <c r="AB17" s="6"/>
    </row>
    <row r="18" spans="1:28" s="3" customFormat="1" ht="15" customHeight="1" x14ac:dyDescent="0.25">
      <c r="A18" s="362"/>
      <c r="B18" s="362"/>
      <c r="C18" s="362"/>
      <c r="D18" s="362"/>
      <c r="E18" s="362"/>
      <c r="F18" s="362"/>
      <c r="G18" s="362"/>
      <c r="H18" s="362"/>
      <c r="I18" s="362"/>
      <c r="J18" s="362"/>
      <c r="K18" s="362"/>
      <c r="L18" s="362"/>
      <c r="M18" s="362"/>
      <c r="N18" s="362"/>
      <c r="O18" s="362"/>
      <c r="P18" s="362"/>
      <c r="Q18" s="362"/>
      <c r="R18" s="362"/>
      <c r="S18" s="362"/>
      <c r="T18" s="4"/>
      <c r="U18" s="4"/>
      <c r="V18" s="4"/>
      <c r="W18" s="4"/>
      <c r="X18" s="4"/>
      <c r="Y18" s="4"/>
    </row>
    <row r="19" spans="1:28" s="3" customFormat="1" ht="54" customHeight="1" x14ac:dyDescent="0.25">
      <c r="A19" s="351" t="s">
        <v>3</v>
      </c>
      <c r="B19" s="351" t="s">
        <v>94</v>
      </c>
      <c r="C19" s="354" t="s">
        <v>379</v>
      </c>
      <c r="D19" s="351" t="s">
        <v>378</v>
      </c>
      <c r="E19" s="351" t="s">
        <v>93</v>
      </c>
      <c r="F19" s="351" t="s">
        <v>92</v>
      </c>
      <c r="G19" s="351" t="s">
        <v>374</v>
      </c>
      <c r="H19" s="351" t="s">
        <v>91</v>
      </c>
      <c r="I19" s="351" t="s">
        <v>90</v>
      </c>
      <c r="J19" s="351" t="s">
        <v>89</v>
      </c>
      <c r="K19" s="351" t="s">
        <v>88</v>
      </c>
      <c r="L19" s="351" t="s">
        <v>87</v>
      </c>
      <c r="M19" s="351" t="s">
        <v>86</v>
      </c>
      <c r="N19" s="351" t="s">
        <v>85</v>
      </c>
      <c r="O19" s="351" t="s">
        <v>84</v>
      </c>
      <c r="P19" s="351" t="s">
        <v>83</v>
      </c>
      <c r="Q19" s="351" t="s">
        <v>377</v>
      </c>
      <c r="R19" s="351"/>
      <c r="S19" s="356" t="s">
        <v>479</v>
      </c>
      <c r="T19" s="4"/>
      <c r="U19" s="4"/>
      <c r="V19" s="4"/>
      <c r="W19" s="4"/>
      <c r="X19" s="4"/>
      <c r="Y19" s="4"/>
    </row>
    <row r="20" spans="1:28" s="3" customFormat="1" ht="180.75" customHeight="1" x14ac:dyDescent="0.25">
      <c r="A20" s="351"/>
      <c r="B20" s="351"/>
      <c r="C20" s="355"/>
      <c r="D20" s="351"/>
      <c r="E20" s="351"/>
      <c r="F20" s="351"/>
      <c r="G20" s="351"/>
      <c r="H20" s="351"/>
      <c r="I20" s="351"/>
      <c r="J20" s="351"/>
      <c r="K20" s="351"/>
      <c r="L20" s="351"/>
      <c r="M20" s="351"/>
      <c r="N20" s="351"/>
      <c r="O20" s="351"/>
      <c r="P20" s="351"/>
      <c r="Q20" s="40" t="s">
        <v>375</v>
      </c>
      <c r="R20" s="41" t="s">
        <v>376</v>
      </c>
      <c r="S20" s="356"/>
      <c r="T20" s="31"/>
      <c r="U20" s="31"/>
      <c r="V20" s="31"/>
      <c r="W20" s="31"/>
      <c r="X20" s="31"/>
      <c r="Y20" s="31"/>
      <c r="Z20" s="30"/>
      <c r="AA20" s="30"/>
      <c r="AB20" s="30"/>
    </row>
    <row r="21" spans="1:28" s="3" customFormat="1" ht="18" x14ac:dyDescent="0.25">
      <c r="A21" s="40">
        <v>1</v>
      </c>
      <c r="B21" s="45">
        <v>2</v>
      </c>
      <c r="C21" s="40">
        <v>3</v>
      </c>
      <c r="D21" s="45">
        <v>4</v>
      </c>
      <c r="E21" s="40">
        <v>5</v>
      </c>
      <c r="F21" s="45">
        <v>6</v>
      </c>
      <c r="G21" s="151">
        <v>7</v>
      </c>
      <c r="H21" s="152">
        <v>8</v>
      </c>
      <c r="I21" s="151">
        <v>9</v>
      </c>
      <c r="J21" s="152">
        <v>10</v>
      </c>
      <c r="K21" s="151">
        <v>11</v>
      </c>
      <c r="L21" s="152">
        <v>12</v>
      </c>
      <c r="M21" s="151">
        <v>13</v>
      </c>
      <c r="N21" s="152">
        <v>14</v>
      </c>
      <c r="O21" s="151">
        <v>15</v>
      </c>
      <c r="P21" s="152">
        <v>16</v>
      </c>
      <c r="Q21" s="151">
        <v>17</v>
      </c>
      <c r="R21" s="152">
        <v>18</v>
      </c>
      <c r="S21" s="151">
        <v>19</v>
      </c>
      <c r="T21" s="31"/>
      <c r="U21" s="31"/>
      <c r="V21" s="31"/>
      <c r="W21" s="31"/>
      <c r="X21" s="31"/>
      <c r="Y21" s="31"/>
      <c r="Z21" s="30"/>
      <c r="AA21" s="30"/>
      <c r="AB21" s="30"/>
    </row>
    <row r="22" spans="1:28" s="260" customFormat="1" ht="15.6" x14ac:dyDescent="0.3">
      <c r="A22" s="279"/>
      <c r="B22" s="264"/>
      <c r="C22" s="264"/>
      <c r="D22" s="264"/>
      <c r="E22" s="264"/>
      <c r="F22" s="264"/>
      <c r="G22" s="264"/>
      <c r="H22" s="309"/>
      <c r="I22" s="264"/>
      <c r="J22" s="309"/>
      <c r="K22" s="264"/>
      <c r="L22" s="310"/>
      <c r="M22" s="264"/>
      <c r="N22" s="264"/>
      <c r="O22" s="264"/>
      <c r="P22" s="264"/>
      <c r="Q22" s="315"/>
      <c r="R22" s="279"/>
      <c r="S22" s="311"/>
      <c r="T22" s="262"/>
      <c r="U22" s="262"/>
      <c r="V22" s="262"/>
      <c r="W22" s="262"/>
      <c r="X22" s="262"/>
      <c r="Y22" s="262"/>
      <c r="Z22" s="262"/>
      <c r="AA22" s="262"/>
      <c r="AB22" s="262"/>
    </row>
    <row r="23" spans="1:28" s="314" customFormat="1" ht="15.6" x14ac:dyDescent="0.3">
      <c r="A23" s="279"/>
      <c r="B23" s="264"/>
      <c r="C23" s="264"/>
      <c r="D23" s="264"/>
      <c r="E23" s="264"/>
      <c r="F23" s="264"/>
      <c r="G23" s="264"/>
      <c r="H23" s="309"/>
      <c r="I23" s="264"/>
      <c r="J23" s="309"/>
      <c r="K23" s="264"/>
      <c r="L23" s="310"/>
      <c r="M23" s="264"/>
      <c r="N23" s="264"/>
      <c r="O23" s="264"/>
      <c r="P23" s="264"/>
      <c r="Q23" s="315"/>
      <c r="R23" s="279"/>
      <c r="S23" s="311"/>
      <c r="T23" s="262"/>
      <c r="U23" s="262"/>
      <c r="V23" s="262"/>
      <c r="W23" s="262"/>
      <c r="X23" s="262"/>
      <c r="Y23" s="262"/>
      <c r="Z23" s="262"/>
      <c r="AA23" s="262"/>
      <c r="AB23" s="262"/>
    </row>
    <row r="24" spans="1:28" ht="20.25" customHeight="1" x14ac:dyDescent="0.3">
      <c r="A24" s="118"/>
      <c r="B24" s="45" t="s">
        <v>372</v>
      </c>
      <c r="C24" s="45"/>
      <c r="D24" s="45"/>
      <c r="E24" s="118" t="s">
        <v>373</v>
      </c>
      <c r="F24" s="118" t="s">
        <v>373</v>
      </c>
      <c r="G24" s="118" t="s">
        <v>373</v>
      </c>
      <c r="H24" s="263">
        <f>SUM(H22:H23)</f>
        <v>0</v>
      </c>
      <c r="I24" s="263">
        <f t="shared" ref="I24:J24" si="0">SUM(I22:I23)</f>
        <v>0</v>
      </c>
      <c r="J24" s="263">
        <f t="shared" si="0"/>
        <v>0</v>
      </c>
      <c r="K24" s="118"/>
      <c r="L24" s="118"/>
      <c r="M24" s="118"/>
      <c r="N24" s="118"/>
      <c r="O24" s="118"/>
      <c r="P24" s="118"/>
      <c r="Q24" s="119"/>
      <c r="R24" s="2"/>
      <c r="S24" s="263">
        <f>SUM(S22:S23)</f>
        <v>0</v>
      </c>
      <c r="T24" s="26"/>
      <c r="U24" s="26"/>
      <c r="V24" s="26"/>
      <c r="W24" s="26"/>
      <c r="X24" s="26"/>
      <c r="Y24" s="26"/>
      <c r="Z24" s="26"/>
      <c r="AA24" s="26"/>
      <c r="AB24" s="26"/>
    </row>
    <row r="25" spans="1:28"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election activeCell="A16" sqref="A16:T16"/>
    </sheetView>
  </sheetViews>
  <sheetFormatPr defaultColWidth="10.6640625" defaultRowHeight="15.6" x14ac:dyDescent="0.3"/>
  <cols>
    <col min="1" max="1" width="9.5546875" style="48" customWidth="1"/>
    <col min="2" max="2" width="11.33203125" style="48" customWidth="1"/>
    <col min="3" max="3" width="14.33203125" style="48" customWidth="1"/>
    <col min="4" max="4" width="17.109375" style="48" customWidth="1"/>
    <col min="5" max="5" width="11.109375" style="48" customWidth="1"/>
    <col min="6" max="6" width="11" style="48" customWidth="1"/>
    <col min="7" max="7" width="8.6640625" style="48" customWidth="1"/>
    <col min="8" max="8" width="10.33203125" style="48" customWidth="1"/>
    <col min="9" max="9" width="7.33203125" style="48" customWidth="1"/>
    <col min="10" max="10" width="9.33203125" style="48" customWidth="1"/>
    <col min="11" max="11" width="10.33203125" style="48" customWidth="1"/>
    <col min="12" max="15" width="8.6640625" style="48" customWidth="1"/>
    <col min="16" max="16" width="19.44140625" style="48" customWidth="1"/>
    <col min="17" max="17" width="21.6640625" style="48" customWidth="1"/>
    <col min="18" max="18" width="22" style="48" customWidth="1"/>
    <col min="19" max="19" width="19.6640625" style="48" customWidth="1"/>
    <col min="20" max="20" width="18.44140625" style="48" customWidth="1"/>
    <col min="21" max="237" width="10.6640625" style="48"/>
    <col min="238" max="242" width="15.6640625" style="48" customWidth="1"/>
    <col min="243" max="246" width="12.6640625" style="48" customWidth="1"/>
    <col min="247" max="250" width="15.6640625" style="48" customWidth="1"/>
    <col min="251" max="251" width="22.88671875" style="48" customWidth="1"/>
    <col min="252" max="252" width="20.6640625" style="48" customWidth="1"/>
    <col min="253" max="253" width="16.6640625" style="48" customWidth="1"/>
    <col min="254" max="493" width="10.6640625" style="48"/>
    <col min="494" max="498" width="15.6640625" style="48" customWidth="1"/>
    <col min="499" max="502" width="12.6640625" style="48" customWidth="1"/>
    <col min="503" max="506" width="15.6640625" style="48" customWidth="1"/>
    <col min="507" max="507" width="22.88671875" style="48" customWidth="1"/>
    <col min="508" max="508" width="20.6640625" style="48" customWidth="1"/>
    <col min="509" max="509" width="16.6640625" style="48" customWidth="1"/>
    <col min="510" max="749" width="10.6640625" style="48"/>
    <col min="750" max="754" width="15.6640625" style="48" customWidth="1"/>
    <col min="755" max="758" width="12.6640625" style="48" customWidth="1"/>
    <col min="759" max="762" width="15.6640625" style="48" customWidth="1"/>
    <col min="763" max="763" width="22.88671875" style="48" customWidth="1"/>
    <col min="764" max="764" width="20.6640625" style="48" customWidth="1"/>
    <col min="765" max="765" width="16.6640625" style="48" customWidth="1"/>
    <col min="766" max="1005" width="10.6640625" style="48"/>
    <col min="1006" max="1010" width="15.6640625" style="48" customWidth="1"/>
    <col min="1011" max="1014" width="12.6640625" style="48" customWidth="1"/>
    <col min="1015" max="1018" width="15.6640625" style="48" customWidth="1"/>
    <col min="1019" max="1019" width="22.88671875" style="48" customWidth="1"/>
    <col min="1020" max="1020" width="20.6640625" style="48" customWidth="1"/>
    <col min="1021" max="1021" width="16.6640625" style="48" customWidth="1"/>
    <col min="1022" max="1261" width="10.6640625" style="48"/>
    <col min="1262" max="1266" width="15.6640625" style="48" customWidth="1"/>
    <col min="1267" max="1270" width="12.6640625" style="48" customWidth="1"/>
    <col min="1271" max="1274" width="15.6640625" style="48" customWidth="1"/>
    <col min="1275" max="1275" width="22.88671875" style="48" customWidth="1"/>
    <col min="1276" max="1276" width="20.6640625" style="48" customWidth="1"/>
    <col min="1277" max="1277" width="16.6640625" style="48" customWidth="1"/>
    <col min="1278" max="1517" width="10.6640625" style="48"/>
    <col min="1518" max="1522" width="15.6640625" style="48" customWidth="1"/>
    <col min="1523" max="1526" width="12.6640625" style="48" customWidth="1"/>
    <col min="1527" max="1530" width="15.6640625" style="48" customWidth="1"/>
    <col min="1531" max="1531" width="22.88671875" style="48" customWidth="1"/>
    <col min="1532" max="1532" width="20.6640625" style="48" customWidth="1"/>
    <col min="1533" max="1533" width="16.6640625" style="48" customWidth="1"/>
    <col min="1534" max="1773" width="10.6640625" style="48"/>
    <col min="1774" max="1778" width="15.6640625" style="48" customWidth="1"/>
    <col min="1779" max="1782" width="12.6640625" style="48" customWidth="1"/>
    <col min="1783" max="1786" width="15.6640625" style="48" customWidth="1"/>
    <col min="1787" max="1787" width="22.88671875" style="48" customWidth="1"/>
    <col min="1788" max="1788" width="20.6640625" style="48" customWidth="1"/>
    <col min="1789" max="1789" width="16.6640625" style="48" customWidth="1"/>
    <col min="1790" max="2029" width="10.6640625" style="48"/>
    <col min="2030" max="2034" width="15.6640625" style="48" customWidth="1"/>
    <col min="2035" max="2038" width="12.6640625" style="48" customWidth="1"/>
    <col min="2039" max="2042" width="15.6640625" style="48" customWidth="1"/>
    <col min="2043" max="2043" width="22.88671875" style="48" customWidth="1"/>
    <col min="2044" max="2044" width="20.6640625" style="48" customWidth="1"/>
    <col min="2045" max="2045" width="16.6640625" style="48" customWidth="1"/>
    <col min="2046" max="2285" width="10.6640625" style="48"/>
    <col min="2286" max="2290" width="15.6640625" style="48" customWidth="1"/>
    <col min="2291" max="2294" width="12.6640625" style="48" customWidth="1"/>
    <col min="2295" max="2298" width="15.6640625" style="48" customWidth="1"/>
    <col min="2299" max="2299" width="22.88671875" style="48" customWidth="1"/>
    <col min="2300" max="2300" width="20.6640625" style="48" customWidth="1"/>
    <col min="2301" max="2301" width="16.6640625" style="48" customWidth="1"/>
    <col min="2302" max="2541" width="10.6640625" style="48"/>
    <col min="2542" max="2546" width="15.6640625" style="48" customWidth="1"/>
    <col min="2547" max="2550" width="12.6640625" style="48" customWidth="1"/>
    <col min="2551" max="2554" width="15.6640625" style="48" customWidth="1"/>
    <col min="2555" max="2555" width="22.88671875" style="48" customWidth="1"/>
    <col min="2556" max="2556" width="20.6640625" style="48" customWidth="1"/>
    <col min="2557" max="2557" width="16.6640625" style="48" customWidth="1"/>
    <col min="2558" max="2797" width="10.6640625" style="48"/>
    <col min="2798" max="2802" width="15.6640625" style="48" customWidth="1"/>
    <col min="2803" max="2806" width="12.6640625" style="48" customWidth="1"/>
    <col min="2807" max="2810" width="15.6640625" style="48" customWidth="1"/>
    <col min="2811" max="2811" width="22.88671875" style="48" customWidth="1"/>
    <col min="2812" max="2812" width="20.6640625" style="48" customWidth="1"/>
    <col min="2813" max="2813" width="16.6640625" style="48" customWidth="1"/>
    <col min="2814" max="3053" width="10.6640625" style="48"/>
    <col min="3054" max="3058" width="15.6640625" style="48" customWidth="1"/>
    <col min="3059" max="3062" width="12.6640625" style="48" customWidth="1"/>
    <col min="3063" max="3066" width="15.6640625" style="48" customWidth="1"/>
    <col min="3067" max="3067" width="22.88671875" style="48" customWidth="1"/>
    <col min="3068" max="3068" width="20.6640625" style="48" customWidth="1"/>
    <col min="3069" max="3069" width="16.6640625" style="48" customWidth="1"/>
    <col min="3070" max="3309" width="10.6640625" style="48"/>
    <col min="3310" max="3314" width="15.6640625" style="48" customWidth="1"/>
    <col min="3315" max="3318" width="12.6640625" style="48" customWidth="1"/>
    <col min="3319" max="3322" width="15.6640625" style="48" customWidth="1"/>
    <col min="3323" max="3323" width="22.88671875" style="48" customWidth="1"/>
    <col min="3324" max="3324" width="20.6640625" style="48" customWidth="1"/>
    <col min="3325" max="3325" width="16.6640625" style="48" customWidth="1"/>
    <col min="3326" max="3565" width="10.6640625" style="48"/>
    <col min="3566" max="3570" width="15.6640625" style="48" customWidth="1"/>
    <col min="3571" max="3574" width="12.6640625" style="48" customWidth="1"/>
    <col min="3575" max="3578" width="15.6640625" style="48" customWidth="1"/>
    <col min="3579" max="3579" width="22.88671875" style="48" customWidth="1"/>
    <col min="3580" max="3580" width="20.6640625" style="48" customWidth="1"/>
    <col min="3581" max="3581" width="16.6640625" style="48" customWidth="1"/>
    <col min="3582" max="3821" width="10.6640625" style="48"/>
    <col min="3822" max="3826" width="15.6640625" style="48" customWidth="1"/>
    <col min="3827" max="3830" width="12.6640625" style="48" customWidth="1"/>
    <col min="3831" max="3834" width="15.6640625" style="48" customWidth="1"/>
    <col min="3835" max="3835" width="22.88671875" style="48" customWidth="1"/>
    <col min="3836" max="3836" width="20.6640625" style="48" customWidth="1"/>
    <col min="3837" max="3837" width="16.6640625" style="48" customWidth="1"/>
    <col min="3838" max="4077" width="10.6640625" style="48"/>
    <col min="4078" max="4082" width="15.6640625" style="48" customWidth="1"/>
    <col min="4083" max="4086" width="12.6640625" style="48" customWidth="1"/>
    <col min="4087" max="4090" width="15.6640625" style="48" customWidth="1"/>
    <col min="4091" max="4091" width="22.88671875" style="48" customWidth="1"/>
    <col min="4092" max="4092" width="20.6640625" style="48" customWidth="1"/>
    <col min="4093" max="4093" width="16.6640625" style="48" customWidth="1"/>
    <col min="4094" max="4333" width="10.6640625" style="48"/>
    <col min="4334" max="4338" width="15.6640625" style="48" customWidth="1"/>
    <col min="4339" max="4342" width="12.6640625" style="48" customWidth="1"/>
    <col min="4343" max="4346" width="15.6640625" style="48" customWidth="1"/>
    <col min="4347" max="4347" width="22.88671875" style="48" customWidth="1"/>
    <col min="4348" max="4348" width="20.6640625" style="48" customWidth="1"/>
    <col min="4349" max="4349" width="16.6640625" style="48" customWidth="1"/>
    <col min="4350" max="4589" width="10.6640625" style="48"/>
    <col min="4590" max="4594" width="15.6640625" style="48" customWidth="1"/>
    <col min="4595" max="4598" width="12.6640625" style="48" customWidth="1"/>
    <col min="4599" max="4602" width="15.6640625" style="48" customWidth="1"/>
    <col min="4603" max="4603" width="22.88671875" style="48" customWidth="1"/>
    <col min="4604" max="4604" width="20.6640625" style="48" customWidth="1"/>
    <col min="4605" max="4605" width="16.6640625" style="48" customWidth="1"/>
    <col min="4606" max="4845" width="10.6640625" style="48"/>
    <col min="4846" max="4850" width="15.6640625" style="48" customWidth="1"/>
    <col min="4851" max="4854" width="12.6640625" style="48" customWidth="1"/>
    <col min="4855" max="4858" width="15.6640625" style="48" customWidth="1"/>
    <col min="4859" max="4859" width="22.88671875" style="48" customWidth="1"/>
    <col min="4860" max="4860" width="20.6640625" style="48" customWidth="1"/>
    <col min="4861" max="4861" width="16.6640625" style="48" customWidth="1"/>
    <col min="4862" max="5101" width="10.6640625" style="48"/>
    <col min="5102" max="5106" width="15.6640625" style="48" customWidth="1"/>
    <col min="5107" max="5110" width="12.6640625" style="48" customWidth="1"/>
    <col min="5111" max="5114" width="15.6640625" style="48" customWidth="1"/>
    <col min="5115" max="5115" width="22.88671875" style="48" customWidth="1"/>
    <col min="5116" max="5116" width="20.6640625" style="48" customWidth="1"/>
    <col min="5117" max="5117" width="16.6640625" style="48" customWidth="1"/>
    <col min="5118" max="5357" width="10.6640625" style="48"/>
    <col min="5358" max="5362" width="15.6640625" style="48" customWidth="1"/>
    <col min="5363" max="5366" width="12.6640625" style="48" customWidth="1"/>
    <col min="5367" max="5370" width="15.6640625" style="48" customWidth="1"/>
    <col min="5371" max="5371" width="22.88671875" style="48" customWidth="1"/>
    <col min="5372" max="5372" width="20.6640625" style="48" customWidth="1"/>
    <col min="5373" max="5373" width="16.6640625" style="48" customWidth="1"/>
    <col min="5374" max="5613" width="10.6640625" style="48"/>
    <col min="5614" max="5618" width="15.6640625" style="48" customWidth="1"/>
    <col min="5619" max="5622" width="12.6640625" style="48" customWidth="1"/>
    <col min="5623" max="5626" width="15.6640625" style="48" customWidth="1"/>
    <col min="5627" max="5627" width="22.88671875" style="48" customWidth="1"/>
    <col min="5628" max="5628" width="20.6640625" style="48" customWidth="1"/>
    <col min="5629" max="5629" width="16.6640625" style="48" customWidth="1"/>
    <col min="5630" max="5869" width="10.6640625" style="48"/>
    <col min="5870" max="5874" width="15.6640625" style="48" customWidth="1"/>
    <col min="5875" max="5878" width="12.6640625" style="48" customWidth="1"/>
    <col min="5879" max="5882" width="15.6640625" style="48" customWidth="1"/>
    <col min="5883" max="5883" width="22.88671875" style="48" customWidth="1"/>
    <col min="5884" max="5884" width="20.6640625" style="48" customWidth="1"/>
    <col min="5885" max="5885" width="16.6640625" style="48" customWidth="1"/>
    <col min="5886" max="6125" width="10.6640625" style="48"/>
    <col min="6126" max="6130" width="15.6640625" style="48" customWidth="1"/>
    <col min="6131" max="6134" width="12.6640625" style="48" customWidth="1"/>
    <col min="6135" max="6138" width="15.6640625" style="48" customWidth="1"/>
    <col min="6139" max="6139" width="22.88671875" style="48" customWidth="1"/>
    <col min="6140" max="6140" width="20.6640625" style="48" customWidth="1"/>
    <col min="6141" max="6141" width="16.6640625" style="48" customWidth="1"/>
    <col min="6142" max="6381" width="10.6640625" style="48"/>
    <col min="6382" max="6386" width="15.6640625" style="48" customWidth="1"/>
    <col min="6387" max="6390" width="12.6640625" style="48" customWidth="1"/>
    <col min="6391" max="6394" width="15.6640625" style="48" customWidth="1"/>
    <col min="6395" max="6395" width="22.88671875" style="48" customWidth="1"/>
    <col min="6396" max="6396" width="20.6640625" style="48" customWidth="1"/>
    <col min="6397" max="6397" width="16.6640625" style="48" customWidth="1"/>
    <col min="6398" max="6637" width="10.6640625" style="48"/>
    <col min="6638" max="6642" width="15.6640625" style="48" customWidth="1"/>
    <col min="6643" max="6646" width="12.6640625" style="48" customWidth="1"/>
    <col min="6647" max="6650" width="15.6640625" style="48" customWidth="1"/>
    <col min="6651" max="6651" width="22.88671875" style="48" customWidth="1"/>
    <col min="6652" max="6652" width="20.6640625" style="48" customWidth="1"/>
    <col min="6653" max="6653" width="16.6640625" style="48" customWidth="1"/>
    <col min="6654" max="6893" width="10.6640625" style="48"/>
    <col min="6894" max="6898" width="15.6640625" style="48" customWidth="1"/>
    <col min="6899" max="6902" width="12.6640625" style="48" customWidth="1"/>
    <col min="6903" max="6906" width="15.6640625" style="48" customWidth="1"/>
    <col min="6907" max="6907" width="22.88671875" style="48" customWidth="1"/>
    <col min="6908" max="6908" width="20.6640625" style="48" customWidth="1"/>
    <col min="6909" max="6909" width="16.6640625" style="48" customWidth="1"/>
    <col min="6910" max="7149" width="10.6640625" style="48"/>
    <col min="7150" max="7154" width="15.6640625" style="48" customWidth="1"/>
    <col min="7155" max="7158" width="12.6640625" style="48" customWidth="1"/>
    <col min="7159" max="7162" width="15.6640625" style="48" customWidth="1"/>
    <col min="7163" max="7163" width="22.88671875" style="48" customWidth="1"/>
    <col min="7164" max="7164" width="20.6640625" style="48" customWidth="1"/>
    <col min="7165" max="7165" width="16.6640625" style="48" customWidth="1"/>
    <col min="7166" max="7405" width="10.6640625" style="48"/>
    <col min="7406" max="7410" width="15.6640625" style="48" customWidth="1"/>
    <col min="7411" max="7414" width="12.6640625" style="48" customWidth="1"/>
    <col min="7415" max="7418" width="15.6640625" style="48" customWidth="1"/>
    <col min="7419" max="7419" width="22.88671875" style="48" customWidth="1"/>
    <col min="7420" max="7420" width="20.6640625" style="48" customWidth="1"/>
    <col min="7421" max="7421" width="16.6640625" style="48" customWidth="1"/>
    <col min="7422" max="7661" width="10.6640625" style="48"/>
    <col min="7662" max="7666" width="15.6640625" style="48" customWidth="1"/>
    <col min="7667" max="7670" width="12.6640625" style="48" customWidth="1"/>
    <col min="7671" max="7674" width="15.6640625" style="48" customWidth="1"/>
    <col min="7675" max="7675" width="22.88671875" style="48" customWidth="1"/>
    <col min="7676" max="7676" width="20.6640625" style="48" customWidth="1"/>
    <col min="7677" max="7677" width="16.6640625" style="48" customWidth="1"/>
    <col min="7678" max="7917" width="10.6640625" style="48"/>
    <col min="7918" max="7922" width="15.6640625" style="48" customWidth="1"/>
    <col min="7923" max="7926" width="12.6640625" style="48" customWidth="1"/>
    <col min="7927" max="7930" width="15.6640625" style="48" customWidth="1"/>
    <col min="7931" max="7931" width="22.88671875" style="48" customWidth="1"/>
    <col min="7932" max="7932" width="20.6640625" style="48" customWidth="1"/>
    <col min="7933" max="7933" width="16.6640625" style="48" customWidth="1"/>
    <col min="7934" max="8173" width="10.6640625" style="48"/>
    <col min="8174" max="8178" width="15.6640625" style="48" customWidth="1"/>
    <col min="8179" max="8182" width="12.6640625" style="48" customWidth="1"/>
    <col min="8183" max="8186" width="15.6640625" style="48" customWidth="1"/>
    <col min="8187" max="8187" width="22.88671875" style="48" customWidth="1"/>
    <col min="8188" max="8188" width="20.6640625" style="48" customWidth="1"/>
    <col min="8189" max="8189" width="16.6640625" style="48" customWidth="1"/>
    <col min="8190" max="8429" width="10.6640625" style="48"/>
    <col min="8430" max="8434" width="15.6640625" style="48" customWidth="1"/>
    <col min="8435" max="8438" width="12.6640625" style="48" customWidth="1"/>
    <col min="8439" max="8442" width="15.6640625" style="48" customWidth="1"/>
    <col min="8443" max="8443" width="22.88671875" style="48" customWidth="1"/>
    <col min="8444" max="8444" width="20.6640625" style="48" customWidth="1"/>
    <col min="8445" max="8445" width="16.6640625" style="48" customWidth="1"/>
    <col min="8446" max="8685" width="10.6640625" style="48"/>
    <col min="8686" max="8690" width="15.6640625" style="48" customWidth="1"/>
    <col min="8691" max="8694" width="12.6640625" style="48" customWidth="1"/>
    <col min="8695" max="8698" width="15.6640625" style="48" customWidth="1"/>
    <col min="8699" max="8699" width="22.88671875" style="48" customWidth="1"/>
    <col min="8700" max="8700" width="20.6640625" style="48" customWidth="1"/>
    <col min="8701" max="8701" width="16.6640625" style="48" customWidth="1"/>
    <col min="8702" max="8941" width="10.6640625" style="48"/>
    <col min="8942" max="8946" width="15.6640625" style="48" customWidth="1"/>
    <col min="8947" max="8950" width="12.6640625" style="48" customWidth="1"/>
    <col min="8951" max="8954" width="15.6640625" style="48" customWidth="1"/>
    <col min="8955" max="8955" width="22.88671875" style="48" customWidth="1"/>
    <col min="8956" max="8956" width="20.6640625" style="48" customWidth="1"/>
    <col min="8957" max="8957" width="16.6640625" style="48" customWidth="1"/>
    <col min="8958" max="9197" width="10.6640625" style="48"/>
    <col min="9198" max="9202" width="15.6640625" style="48" customWidth="1"/>
    <col min="9203" max="9206" width="12.6640625" style="48" customWidth="1"/>
    <col min="9207" max="9210" width="15.6640625" style="48" customWidth="1"/>
    <col min="9211" max="9211" width="22.88671875" style="48" customWidth="1"/>
    <col min="9212" max="9212" width="20.6640625" style="48" customWidth="1"/>
    <col min="9213" max="9213" width="16.6640625" style="48" customWidth="1"/>
    <col min="9214" max="9453" width="10.6640625" style="48"/>
    <col min="9454" max="9458" width="15.6640625" style="48" customWidth="1"/>
    <col min="9459" max="9462" width="12.6640625" style="48" customWidth="1"/>
    <col min="9463" max="9466" width="15.6640625" style="48" customWidth="1"/>
    <col min="9467" max="9467" width="22.88671875" style="48" customWidth="1"/>
    <col min="9468" max="9468" width="20.6640625" style="48" customWidth="1"/>
    <col min="9469" max="9469" width="16.6640625" style="48" customWidth="1"/>
    <col min="9470" max="9709" width="10.6640625" style="48"/>
    <col min="9710" max="9714" width="15.6640625" style="48" customWidth="1"/>
    <col min="9715" max="9718" width="12.6640625" style="48" customWidth="1"/>
    <col min="9719" max="9722" width="15.6640625" style="48" customWidth="1"/>
    <col min="9723" max="9723" width="22.88671875" style="48" customWidth="1"/>
    <col min="9724" max="9724" width="20.6640625" style="48" customWidth="1"/>
    <col min="9725" max="9725" width="16.6640625" style="48" customWidth="1"/>
    <col min="9726" max="9965" width="10.6640625" style="48"/>
    <col min="9966" max="9970" width="15.6640625" style="48" customWidth="1"/>
    <col min="9971" max="9974" width="12.6640625" style="48" customWidth="1"/>
    <col min="9975" max="9978" width="15.6640625" style="48" customWidth="1"/>
    <col min="9979" max="9979" width="22.88671875" style="48" customWidth="1"/>
    <col min="9980" max="9980" width="20.6640625" style="48" customWidth="1"/>
    <col min="9981" max="9981" width="16.6640625" style="48" customWidth="1"/>
    <col min="9982" max="10221" width="10.6640625" style="48"/>
    <col min="10222" max="10226" width="15.6640625" style="48" customWidth="1"/>
    <col min="10227" max="10230" width="12.6640625" style="48" customWidth="1"/>
    <col min="10231" max="10234" width="15.6640625" style="48" customWidth="1"/>
    <col min="10235" max="10235" width="22.88671875" style="48" customWidth="1"/>
    <col min="10236" max="10236" width="20.6640625" style="48" customWidth="1"/>
    <col min="10237" max="10237" width="16.6640625" style="48" customWidth="1"/>
    <col min="10238" max="10477" width="10.6640625" style="48"/>
    <col min="10478" max="10482" width="15.6640625" style="48" customWidth="1"/>
    <col min="10483" max="10486" width="12.6640625" style="48" customWidth="1"/>
    <col min="10487" max="10490" width="15.6640625" style="48" customWidth="1"/>
    <col min="10491" max="10491" width="22.88671875" style="48" customWidth="1"/>
    <col min="10492" max="10492" width="20.6640625" style="48" customWidth="1"/>
    <col min="10493" max="10493" width="16.6640625" style="48" customWidth="1"/>
    <col min="10494" max="10733" width="10.6640625" style="48"/>
    <col min="10734" max="10738" width="15.6640625" style="48" customWidth="1"/>
    <col min="10739" max="10742" width="12.6640625" style="48" customWidth="1"/>
    <col min="10743" max="10746" width="15.6640625" style="48" customWidth="1"/>
    <col min="10747" max="10747" width="22.88671875" style="48" customWidth="1"/>
    <col min="10748" max="10748" width="20.6640625" style="48" customWidth="1"/>
    <col min="10749" max="10749" width="16.6640625" style="48" customWidth="1"/>
    <col min="10750" max="10989" width="10.6640625" style="48"/>
    <col min="10990" max="10994" width="15.6640625" style="48" customWidth="1"/>
    <col min="10995" max="10998" width="12.6640625" style="48" customWidth="1"/>
    <col min="10999" max="11002" width="15.6640625" style="48" customWidth="1"/>
    <col min="11003" max="11003" width="22.88671875" style="48" customWidth="1"/>
    <col min="11004" max="11004" width="20.6640625" style="48" customWidth="1"/>
    <col min="11005" max="11005" width="16.6640625" style="48" customWidth="1"/>
    <col min="11006" max="11245" width="10.6640625" style="48"/>
    <col min="11246" max="11250" width="15.6640625" style="48" customWidth="1"/>
    <col min="11251" max="11254" width="12.6640625" style="48" customWidth="1"/>
    <col min="11255" max="11258" width="15.6640625" style="48" customWidth="1"/>
    <col min="11259" max="11259" width="22.88671875" style="48" customWidth="1"/>
    <col min="11260" max="11260" width="20.6640625" style="48" customWidth="1"/>
    <col min="11261" max="11261" width="16.6640625" style="48" customWidth="1"/>
    <col min="11262" max="11501" width="10.6640625" style="48"/>
    <col min="11502" max="11506" width="15.6640625" style="48" customWidth="1"/>
    <col min="11507" max="11510" width="12.6640625" style="48" customWidth="1"/>
    <col min="11511" max="11514" width="15.6640625" style="48" customWidth="1"/>
    <col min="11515" max="11515" width="22.88671875" style="48" customWidth="1"/>
    <col min="11516" max="11516" width="20.6640625" style="48" customWidth="1"/>
    <col min="11517" max="11517" width="16.6640625" style="48" customWidth="1"/>
    <col min="11518" max="11757" width="10.6640625" style="48"/>
    <col min="11758" max="11762" width="15.6640625" style="48" customWidth="1"/>
    <col min="11763" max="11766" width="12.6640625" style="48" customWidth="1"/>
    <col min="11767" max="11770" width="15.6640625" style="48" customWidth="1"/>
    <col min="11771" max="11771" width="22.88671875" style="48" customWidth="1"/>
    <col min="11772" max="11772" width="20.6640625" style="48" customWidth="1"/>
    <col min="11773" max="11773" width="16.6640625" style="48" customWidth="1"/>
    <col min="11774" max="12013" width="10.6640625" style="48"/>
    <col min="12014" max="12018" width="15.6640625" style="48" customWidth="1"/>
    <col min="12019" max="12022" width="12.6640625" style="48" customWidth="1"/>
    <col min="12023" max="12026" width="15.6640625" style="48" customWidth="1"/>
    <col min="12027" max="12027" width="22.88671875" style="48" customWidth="1"/>
    <col min="12028" max="12028" width="20.6640625" style="48" customWidth="1"/>
    <col min="12029" max="12029" width="16.6640625" style="48" customWidth="1"/>
    <col min="12030" max="12269" width="10.6640625" style="48"/>
    <col min="12270" max="12274" width="15.6640625" style="48" customWidth="1"/>
    <col min="12275" max="12278" width="12.6640625" style="48" customWidth="1"/>
    <col min="12279" max="12282" width="15.6640625" style="48" customWidth="1"/>
    <col min="12283" max="12283" width="22.88671875" style="48" customWidth="1"/>
    <col min="12284" max="12284" width="20.6640625" style="48" customWidth="1"/>
    <col min="12285" max="12285" width="16.6640625" style="48" customWidth="1"/>
    <col min="12286" max="12525" width="10.6640625" style="48"/>
    <col min="12526" max="12530" width="15.6640625" style="48" customWidth="1"/>
    <col min="12531" max="12534" width="12.6640625" style="48" customWidth="1"/>
    <col min="12535" max="12538" width="15.6640625" style="48" customWidth="1"/>
    <col min="12539" max="12539" width="22.88671875" style="48" customWidth="1"/>
    <col min="12540" max="12540" width="20.6640625" style="48" customWidth="1"/>
    <col min="12541" max="12541" width="16.6640625" style="48" customWidth="1"/>
    <col min="12542" max="12781" width="10.6640625" style="48"/>
    <col min="12782" max="12786" width="15.6640625" style="48" customWidth="1"/>
    <col min="12787" max="12790" width="12.6640625" style="48" customWidth="1"/>
    <col min="12791" max="12794" width="15.6640625" style="48" customWidth="1"/>
    <col min="12795" max="12795" width="22.88671875" style="48" customWidth="1"/>
    <col min="12796" max="12796" width="20.6640625" style="48" customWidth="1"/>
    <col min="12797" max="12797" width="16.6640625" style="48" customWidth="1"/>
    <col min="12798" max="13037" width="10.6640625" style="48"/>
    <col min="13038" max="13042" width="15.6640625" style="48" customWidth="1"/>
    <col min="13043" max="13046" width="12.6640625" style="48" customWidth="1"/>
    <col min="13047" max="13050" width="15.6640625" style="48" customWidth="1"/>
    <col min="13051" max="13051" width="22.88671875" style="48" customWidth="1"/>
    <col min="13052" max="13052" width="20.6640625" style="48" customWidth="1"/>
    <col min="13053" max="13053" width="16.6640625" style="48" customWidth="1"/>
    <col min="13054" max="13293" width="10.6640625" style="48"/>
    <col min="13294" max="13298" width="15.6640625" style="48" customWidth="1"/>
    <col min="13299" max="13302" width="12.6640625" style="48" customWidth="1"/>
    <col min="13303" max="13306" width="15.6640625" style="48" customWidth="1"/>
    <col min="13307" max="13307" width="22.88671875" style="48" customWidth="1"/>
    <col min="13308" max="13308" width="20.6640625" style="48" customWidth="1"/>
    <col min="13309" max="13309" width="16.6640625" style="48" customWidth="1"/>
    <col min="13310" max="13549" width="10.6640625" style="48"/>
    <col min="13550" max="13554" width="15.6640625" style="48" customWidth="1"/>
    <col min="13555" max="13558" width="12.6640625" style="48" customWidth="1"/>
    <col min="13559" max="13562" width="15.6640625" style="48" customWidth="1"/>
    <col min="13563" max="13563" width="22.88671875" style="48" customWidth="1"/>
    <col min="13564" max="13564" width="20.6640625" style="48" customWidth="1"/>
    <col min="13565" max="13565" width="16.6640625" style="48" customWidth="1"/>
    <col min="13566" max="13805" width="10.6640625" style="48"/>
    <col min="13806" max="13810" width="15.6640625" style="48" customWidth="1"/>
    <col min="13811" max="13814" width="12.6640625" style="48" customWidth="1"/>
    <col min="13815" max="13818" width="15.6640625" style="48" customWidth="1"/>
    <col min="13819" max="13819" width="22.88671875" style="48" customWidth="1"/>
    <col min="13820" max="13820" width="20.6640625" style="48" customWidth="1"/>
    <col min="13821" max="13821" width="16.6640625" style="48" customWidth="1"/>
    <col min="13822" max="14061" width="10.6640625" style="48"/>
    <col min="14062" max="14066" width="15.6640625" style="48" customWidth="1"/>
    <col min="14067" max="14070" width="12.6640625" style="48" customWidth="1"/>
    <col min="14071" max="14074" width="15.6640625" style="48" customWidth="1"/>
    <col min="14075" max="14075" width="22.88671875" style="48" customWidth="1"/>
    <col min="14076" max="14076" width="20.6640625" style="48" customWidth="1"/>
    <col min="14077" max="14077" width="16.6640625" style="48" customWidth="1"/>
    <col min="14078" max="14317" width="10.6640625" style="48"/>
    <col min="14318" max="14322" width="15.6640625" style="48" customWidth="1"/>
    <col min="14323" max="14326" width="12.6640625" style="48" customWidth="1"/>
    <col min="14327" max="14330" width="15.6640625" style="48" customWidth="1"/>
    <col min="14331" max="14331" width="22.88671875" style="48" customWidth="1"/>
    <col min="14332" max="14332" width="20.6640625" style="48" customWidth="1"/>
    <col min="14333" max="14333" width="16.6640625" style="48" customWidth="1"/>
    <col min="14334" max="14573" width="10.6640625" style="48"/>
    <col min="14574" max="14578" width="15.6640625" style="48" customWidth="1"/>
    <col min="14579" max="14582" width="12.6640625" style="48" customWidth="1"/>
    <col min="14583" max="14586" width="15.6640625" style="48" customWidth="1"/>
    <col min="14587" max="14587" width="22.88671875" style="48" customWidth="1"/>
    <col min="14588" max="14588" width="20.6640625" style="48" customWidth="1"/>
    <col min="14589" max="14589" width="16.6640625" style="48" customWidth="1"/>
    <col min="14590" max="14829" width="10.6640625" style="48"/>
    <col min="14830" max="14834" width="15.6640625" style="48" customWidth="1"/>
    <col min="14835" max="14838" width="12.6640625" style="48" customWidth="1"/>
    <col min="14839" max="14842" width="15.6640625" style="48" customWidth="1"/>
    <col min="14843" max="14843" width="22.88671875" style="48" customWidth="1"/>
    <col min="14844" max="14844" width="20.6640625" style="48" customWidth="1"/>
    <col min="14845" max="14845" width="16.6640625" style="48" customWidth="1"/>
    <col min="14846" max="15085" width="10.6640625" style="48"/>
    <col min="15086" max="15090" width="15.6640625" style="48" customWidth="1"/>
    <col min="15091" max="15094" width="12.6640625" style="48" customWidth="1"/>
    <col min="15095" max="15098" width="15.6640625" style="48" customWidth="1"/>
    <col min="15099" max="15099" width="22.88671875" style="48" customWidth="1"/>
    <col min="15100" max="15100" width="20.6640625" style="48" customWidth="1"/>
    <col min="15101" max="15101" width="16.6640625" style="48" customWidth="1"/>
    <col min="15102" max="15341" width="10.6640625" style="48"/>
    <col min="15342" max="15346" width="15.6640625" style="48" customWidth="1"/>
    <col min="15347" max="15350" width="12.6640625" style="48" customWidth="1"/>
    <col min="15351" max="15354" width="15.6640625" style="48" customWidth="1"/>
    <col min="15355" max="15355" width="22.88671875" style="48" customWidth="1"/>
    <col min="15356" max="15356" width="20.6640625" style="48" customWidth="1"/>
    <col min="15357" max="15357" width="16.6640625" style="48" customWidth="1"/>
    <col min="15358" max="15597" width="10.6640625" style="48"/>
    <col min="15598" max="15602" width="15.6640625" style="48" customWidth="1"/>
    <col min="15603" max="15606" width="12.6640625" style="48" customWidth="1"/>
    <col min="15607" max="15610" width="15.6640625" style="48" customWidth="1"/>
    <col min="15611" max="15611" width="22.88671875" style="48" customWidth="1"/>
    <col min="15612" max="15612" width="20.6640625" style="48" customWidth="1"/>
    <col min="15613" max="15613" width="16.6640625" style="48" customWidth="1"/>
    <col min="15614" max="15853" width="10.6640625" style="48"/>
    <col min="15854" max="15858" width="15.6640625" style="48" customWidth="1"/>
    <col min="15859" max="15862" width="12.6640625" style="48" customWidth="1"/>
    <col min="15863" max="15866" width="15.6640625" style="48" customWidth="1"/>
    <col min="15867" max="15867" width="22.88671875" style="48" customWidth="1"/>
    <col min="15868" max="15868" width="20.6640625" style="48" customWidth="1"/>
    <col min="15869" max="15869" width="16.6640625" style="48" customWidth="1"/>
    <col min="15870" max="16109" width="10.6640625" style="48"/>
    <col min="16110" max="16114" width="15.6640625" style="48" customWidth="1"/>
    <col min="16115" max="16118" width="12.6640625" style="48" customWidth="1"/>
    <col min="16119" max="16122" width="15.6640625" style="48" customWidth="1"/>
    <col min="16123" max="16123" width="22.88671875" style="48" customWidth="1"/>
    <col min="16124" max="16124" width="20.6640625" style="48" customWidth="1"/>
    <col min="16125" max="16125" width="16.6640625" style="48" customWidth="1"/>
    <col min="16126" max="16384" width="10.6640625" style="48"/>
  </cols>
  <sheetData>
    <row r="1" spans="1:20" ht="3" customHeight="1" x14ac:dyDescent="0.3"/>
    <row r="2" spans="1:20" ht="15" customHeight="1" x14ac:dyDescent="0.3">
      <c r="T2" s="38" t="s">
        <v>66</v>
      </c>
    </row>
    <row r="3" spans="1:20" s="11" customFormat="1" ht="18.75" customHeight="1" x14ac:dyDescent="0.35">
      <c r="A3" s="17"/>
      <c r="H3" s="15"/>
      <c r="T3" s="14" t="s">
        <v>8</v>
      </c>
    </row>
    <row r="4" spans="1:20" s="11" customFormat="1" ht="18.75" customHeight="1" x14ac:dyDescent="0.35">
      <c r="A4" s="17"/>
      <c r="H4" s="15"/>
      <c r="T4" s="14" t="s">
        <v>65</v>
      </c>
    </row>
    <row r="5" spans="1:20" s="11" customFormat="1" ht="18.75" customHeight="1" x14ac:dyDescent="0.35">
      <c r="A5" s="17"/>
      <c r="H5" s="15"/>
      <c r="T5" s="14"/>
    </row>
    <row r="6" spans="1:20" s="11" customFormat="1" x14ac:dyDescent="0.25">
      <c r="A6" s="344" t="str">
        <f>'1. паспорт местоположение'!A5:C5</f>
        <v>Год раскрытия информации: 2023 год</v>
      </c>
      <c r="B6" s="344"/>
      <c r="C6" s="344"/>
      <c r="D6" s="344"/>
      <c r="E6" s="344"/>
      <c r="F6" s="344"/>
      <c r="G6" s="344"/>
      <c r="H6" s="344"/>
      <c r="I6" s="344"/>
      <c r="J6" s="344"/>
      <c r="K6" s="344"/>
      <c r="L6" s="344"/>
      <c r="M6" s="344"/>
      <c r="N6" s="344"/>
      <c r="O6" s="344"/>
      <c r="P6" s="344"/>
      <c r="Q6" s="344"/>
      <c r="R6" s="344"/>
      <c r="S6" s="344"/>
      <c r="T6" s="344"/>
    </row>
    <row r="7" spans="1:20" s="11" customFormat="1" x14ac:dyDescent="0.25">
      <c r="A7" s="16"/>
      <c r="H7" s="15"/>
    </row>
    <row r="8" spans="1:20" s="11" customFormat="1" ht="17.399999999999999" x14ac:dyDescent="0.25">
      <c r="A8" s="352" t="s">
        <v>7</v>
      </c>
      <c r="B8" s="352"/>
      <c r="C8" s="352"/>
      <c r="D8" s="352"/>
      <c r="E8" s="352"/>
      <c r="F8" s="352"/>
      <c r="G8" s="352"/>
      <c r="H8" s="352"/>
      <c r="I8" s="352"/>
      <c r="J8" s="352"/>
      <c r="K8" s="352"/>
      <c r="L8" s="352"/>
      <c r="M8" s="352"/>
      <c r="N8" s="352"/>
      <c r="O8" s="352"/>
      <c r="P8" s="352"/>
      <c r="Q8" s="352"/>
      <c r="R8" s="352"/>
      <c r="S8" s="352"/>
      <c r="T8" s="352"/>
    </row>
    <row r="9" spans="1:20" s="11" customFormat="1" ht="17.399999999999999" x14ac:dyDescent="0.25">
      <c r="A9" s="352"/>
      <c r="B9" s="352"/>
      <c r="C9" s="352"/>
      <c r="D9" s="352"/>
      <c r="E9" s="352"/>
      <c r="F9" s="352"/>
      <c r="G9" s="352"/>
      <c r="H9" s="352"/>
      <c r="I9" s="352"/>
      <c r="J9" s="352"/>
      <c r="K9" s="352"/>
      <c r="L9" s="352"/>
      <c r="M9" s="352"/>
      <c r="N9" s="352"/>
      <c r="O9" s="352"/>
      <c r="P9" s="352"/>
      <c r="Q9" s="352"/>
      <c r="R9" s="352"/>
      <c r="S9" s="352"/>
      <c r="T9" s="352"/>
    </row>
    <row r="10" spans="1:20" s="11" customFormat="1" ht="18.75" customHeight="1" x14ac:dyDescent="0.25">
      <c r="A10" s="353" t="str">
        <f>'1. паспорт местоположение'!A9:C9</f>
        <v>Акционерное общество "Россети Янтарь"</v>
      </c>
      <c r="B10" s="353"/>
      <c r="C10" s="353"/>
      <c r="D10" s="353"/>
      <c r="E10" s="353"/>
      <c r="F10" s="353"/>
      <c r="G10" s="353"/>
      <c r="H10" s="353"/>
      <c r="I10" s="353"/>
      <c r="J10" s="353"/>
      <c r="K10" s="353"/>
      <c r="L10" s="353"/>
      <c r="M10" s="353"/>
      <c r="N10" s="353"/>
      <c r="O10" s="353"/>
      <c r="P10" s="353"/>
      <c r="Q10" s="353"/>
      <c r="R10" s="353"/>
      <c r="S10" s="353"/>
      <c r="T10" s="353"/>
    </row>
    <row r="11" spans="1:20" s="11" customFormat="1" ht="18.75" customHeight="1" x14ac:dyDescent="0.25">
      <c r="A11" s="357" t="s">
        <v>6</v>
      </c>
      <c r="B11" s="357"/>
      <c r="C11" s="357"/>
      <c r="D11" s="357"/>
      <c r="E11" s="357"/>
      <c r="F11" s="357"/>
      <c r="G11" s="357"/>
      <c r="H11" s="357"/>
      <c r="I11" s="357"/>
      <c r="J11" s="357"/>
      <c r="K11" s="357"/>
      <c r="L11" s="357"/>
      <c r="M11" s="357"/>
      <c r="N11" s="357"/>
      <c r="O11" s="357"/>
      <c r="P11" s="357"/>
      <c r="Q11" s="357"/>
      <c r="R11" s="357"/>
      <c r="S11" s="357"/>
      <c r="T11" s="357"/>
    </row>
    <row r="12" spans="1:20" s="11" customFormat="1" ht="17.399999999999999" x14ac:dyDescent="0.25">
      <c r="A12" s="352"/>
      <c r="B12" s="352"/>
      <c r="C12" s="352"/>
      <c r="D12" s="352"/>
      <c r="E12" s="352"/>
      <c r="F12" s="352"/>
      <c r="G12" s="352"/>
      <c r="H12" s="352"/>
      <c r="I12" s="352"/>
      <c r="J12" s="352"/>
      <c r="K12" s="352"/>
      <c r="L12" s="352"/>
      <c r="M12" s="352"/>
      <c r="N12" s="352"/>
      <c r="O12" s="352"/>
      <c r="P12" s="352"/>
      <c r="Q12" s="352"/>
      <c r="R12" s="352"/>
      <c r="S12" s="352"/>
      <c r="T12" s="352"/>
    </row>
    <row r="13" spans="1:20" s="11" customFormat="1" ht="18.75" customHeight="1" x14ac:dyDescent="0.25">
      <c r="A13" s="353" t="str">
        <f>'1. паспорт местоположение'!A12:C12</f>
        <v>M_22-0650</v>
      </c>
      <c r="B13" s="353"/>
      <c r="C13" s="353"/>
      <c r="D13" s="353"/>
      <c r="E13" s="353"/>
      <c r="F13" s="353"/>
      <c r="G13" s="353"/>
      <c r="H13" s="353"/>
      <c r="I13" s="353"/>
      <c r="J13" s="353"/>
      <c r="K13" s="353"/>
      <c r="L13" s="353"/>
      <c r="M13" s="353"/>
      <c r="N13" s="353"/>
      <c r="O13" s="353"/>
      <c r="P13" s="353"/>
      <c r="Q13" s="353"/>
      <c r="R13" s="353"/>
      <c r="S13" s="353"/>
      <c r="T13" s="353"/>
    </row>
    <row r="14" spans="1:20" s="11" customFormat="1" ht="18.75" customHeight="1" x14ac:dyDescent="0.25">
      <c r="A14" s="357" t="s">
        <v>5</v>
      </c>
      <c r="B14" s="357"/>
      <c r="C14" s="357"/>
      <c r="D14" s="357"/>
      <c r="E14" s="357"/>
      <c r="F14" s="357"/>
      <c r="G14" s="357"/>
      <c r="H14" s="357"/>
      <c r="I14" s="357"/>
      <c r="J14" s="357"/>
      <c r="K14" s="357"/>
      <c r="L14" s="357"/>
      <c r="M14" s="357"/>
      <c r="N14" s="357"/>
      <c r="O14" s="357"/>
      <c r="P14" s="357"/>
      <c r="Q14" s="357"/>
      <c r="R14" s="357"/>
      <c r="S14" s="357"/>
      <c r="T14" s="357"/>
    </row>
    <row r="15" spans="1:20" s="8" customFormat="1" ht="15.75" customHeight="1" x14ac:dyDescent="0.25">
      <c r="A15" s="358"/>
      <c r="B15" s="358"/>
      <c r="C15" s="358"/>
      <c r="D15" s="358"/>
      <c r="E15" s="358"/>
      <c r="F15" s="358"/>
      <c r="G15" s="358"/>
      <c r="H15" s="358"/>
      <c r="I15" s="358"/>
      <c r="J15" s="358"/>
      <c r="K15" s="358"/>
      <c r="L15" s="358"/>
      <c r="M15" s="358"/>
      <c r="N15" s="358"/>
      <c r="O15" s="358"/>
      <c r="P15" s="358"/>
      <c r="Q15" s="358"/>
      <c r="R15" s="358"/>
      <c r="S15" s="358"/>
      <c r="T15" s="358"/>
    </row>
    <row r="16" spans="1:20" s="3" customFormat="1" ht="69" customHeight="1" x14ac:dyDescent="0.25">
      <c r="A16" s="37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6" s="377"/>
      <c r="C16" s="377"/>
      <c r="D16" s="377"/>
      <c r="E16" s="377"/>
      <c r="F16" s="377"/>
      <c r="G16" s="377"/>
      <c r="H16" s="377"/>
      <c r="I16" s="377"/>
      <c r="J16" s="377"/>
      <c r="K16" s="377"/>
      <c r="L16" s="377"/>
      <c r="M16" s="377"/>
      <c r="N16" s="377"/>
      <c r="O16" s="377"/>
      <c r="P16" s="377"/>
      <c r="Q16" s="377"/>
      <c r="R16" s="377"/>
      <c r="S16" s="377"/>
      <c r="T16" s="377"/>
    </row>
    <row r="17" spans="1:113" s="3" customFormat="1" ht="15" customHeight="1" x14ac:dyDescent="0.25">
      <c r="A17" s="357" t="s">
        <v>4</v>
      </c>
      <c r="B17" s="357"/>
      <c r="C17" s="357"/>
      <c r="D17" s="357"/>
      <c r="E17" s="357"/>
      <c r="F17" s="357"/>
      <c r="G17" s="357"/>
      <c r="H17" s="357"/>
      <c r="I17" s="357"/>
      <c r="J17" s="357"/>
      <c r="K17" s="357"/>
      <c r="L17" s="357"/>
      <c r="M17" s="357"/>
      <c r="N17" s="357"/>
      <c r="O17" s="357"/>
      <c r="P17" s="357"/>
      <c r="Q17" s="357"/>
      <c r="R17" s="357"/>
      <c r="S17" s="357"/>
      <c r="T17" s="357"/>
    </row>
    <row r="18" spans="1:113" s="3" customFormat="1" ht="15" customHeight="1" x14ac:dyDescent="0.25">
      <c r="A18" s="360"/>
      <c r="B18" s="360"/>
      <c r="C18" s="360"/>
      <c r="D18" s="360"/>
      <c r="E18" s="360"/>
      <c r="F18" s="360"/>
      <c r="G18" s="360"/>
      <c r="H18" s="360"/>
      <c r="I18" s="360"/>
      <c r="J18" s="360"/>
      <c r="K18" s="360"/>
      <c r="L18" s="360"/>
      <c r="M18" s="360"/>
      <c r="N18" s="360"/>
      <c r="O18" s="360"/>
      <c r="P18" s="360"/>
      <c r="Q18" s="360"/>
      <c r="R18" s="360"/>
      <c r="S18" s="360"/>
      <c r="T18" s="360"/>
    </row>
    <row r="19" spans="1:113" s="3" customFormat="1" ht="15" customHeight="1" x14ac:dyDescent="0.25">
      <c r="A19" s="378" t="s">
        <v>490</v>
      </c>
      <c r="B19" s="378"/>
      <c r="C19" s="378"/>
      <c r="D19" s="378"/>
      <c r="E19" s="378"/>
      <c r="F19" s="378"/>
      <c r="G19" s="378"/>
      <c r="H19" s="378"/>
      <c r="I19" s="378"/>
      <c r="J19" s="378"/>
      <c r="K19" s="378"/>
      <c r="L19" s="378"/>
      <c r="M19" s="378"/>
      <c r="N19" s="378"/>
      <c r="O19" s="378"/>
      <c r="P19" s="378"/>
      <c r="Q19" s="378"/>
      <c r="R19" s="378"/>
      <c r="S19" s="378"/>
      <c r="T19" s="378"/>
    </row>
    <row r="20" spans="1:113" s="56" customFormat="1" ht="21" customHeight="1" x14ac:dyDescent="0.3">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3">
      <c r="A21" s="371" t="s">
        <v>3</v>
      </c>
      <c r="B21" s="364" t="s">
        <v>219</v>
      </c>
      <c r="C21" s="365"/>
      <c r="D21" s="368" t="s">
        <v>116</v>
      </c>
      <c r="E21" s="364" t="s">
        <v>519</v>
      </c>
      <c r="F21" s="365"/>
      <c r="G21" s="364" t="s">
        <v>269</v>
      </c>
      <c r="H21" s="365"/>
      <c r="I21" s="364" t="s">
        <v>115</v>
      </c>
      <c r="J21" s="365"/>
      <c r="K21" s="368" t="s">
        <v>114</v>
      </c>
      <c r="L21" s="364" t="s">
        <v>113</v>
      </c>
      <c r="M21" s="365"/>
      <c r="N21" s="364" t="s">
        <v>515</v>
      </c>
      <c r="O21" s="365"/>
      <c r="P21" s="368" t="s">
        <v>112</v>
      </c>
      <c r="Q21" s="374" t="s">
        <v>111</v>
      </c>
      <c r="R21" s="375"/>
      <c r="S21" s="374" t="s">
        <v>110</v>
      </c>
      <c r="T21" s="376"/>
    </row>
    <row r="22" spans="1:113" ht="204.75" customHeight="1" x14ac:dyDescent="0.3">
      <c r="A22" s="372"/>
      <c r="B22" s="366"/>
      <c r="C22" s="367"/>
      <c r="D22" s="370"/>
      <c r="E22" s="366"/>
      <c r="F22" s="367"/>
      <c r="G22" s="366"/>
      <c r="H22" s="367"/>
      <c r="I22" s="366"/>
      <c r="J22" s="367"/>
      <c r="K22" s="369"/>
      <c r="L22" s="366"/>
      <c r="M22" s="367"/>
      <c r="N22" s="366"/>
      <c r="O22" s="367"/>
      <c r="P22" s="369"/>
      <c r="Q22" s="109" t="s">
        <v>109</v>
      </c>
      <c r="R22" s="109" t="s">
        <v>489</v>
      </c>
      <c r="S22" s="109" t="s">
        <v>108</v>
      </c>
      <c r="T22" s="109" t="s">
        <v>107</v>
      </c>
    </row>
    <row r="23" spans="1:113" ht="51.75" customHeight="1" x14ac:dyDescent="0.3">
      <c r="A23" s="373"/>
      <c r="B23" s="159" t="s">
        <v>105</v>
      </c>
      <c r="C23" s="159" t="s">
        <v>106</v>
      </c>
      <c r="D23" s="369"/>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09" t="s">
        <v>105</v>
      </c>
      <c r="R23" s="109" t="s">
        <v>105</v>
      </c>
      <c r="S23" s="109" t="s">
        <v>105</v>
      </c>
      <c r="T23" s="109" t="s">
        <v>105</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21" customFormat="1" x14ac:dyDescent="0.3">
      <c r="A25" s="319" t="s">
        <v>373</v>
      </c>
      <c r="B25" s="319" t="s">
        <v>373</v>
      </c>
      <c r="C25" s="319" t="s">
        <v>373</v>
      </c>
      <c r="D25" s="319" t="s">
        <v>373</v>
      </c>
      <c r="E25" s="319" t="s">
        <v>373</v>
      </c>
      <c r="F25" s="319" t="s">
        <v>373</v>
      </c>
      <c r="G25" s="319" t="s">
        <v>373</v>
      </c>
      <c r="H25" s="319" t="s">
        <v>373</v>
      </c>
      <c r="I25" s="319" t="s">
        <v>373</v>
      </c>
      <c r="J25" s="319" t="s">
        <v>373</v>
      </c>
      <c r="K25" s="319" t="s">
        <v>373</v>
      </c>
      <c r="L25" s="319" t="s">
        <v>373</v>
      </c>
      <c r="M25" s="319" t="s">
        <v>373</v>
      </c>
      <c r="N25" s="319" t="s">
        <v>373</v>
      </c>
      <c r="O25" s="319" t="s">
        <v>373</v>
      </c>
      <c r="P25" s="57" t="s">
        <v>373</v>
      </c>
      <c r="Q25" s="320" t="s">
        <v>373</v>
      </c>
      <c r="R25" s="319" t="s">
        <v>373</v>
      </c>
      <c r="S25" s="320" t="s">
        <v>373</v>
      </c>
      <c r="T25" s="319" t="s">
        <v>373</v>
      </c>
    </row>
    <row r="26" spans="1:113" ht="3" customHeight="1" x14ac:dyDescent="0.3"/>
    <row r="27" spans="1:113" s="54" customFormat="1" ht="13.2" x14ac:dyDescent="0.25">
      <c r="B27" s="55"/>
      <c r="C27" s="55"/>
      <c r="K27" s="55"/>
    </row>
    <row r="28" spans="1:113" s="54" customFormat="1" x14ac:dyDescent="0.3">
      <c r="B28" s="52" t="s">
        <v>104</v>
      </c>
      <c r="C28" s="52"/>
      <c r="D28" s="52"/>
      <c r="E28" s="52"/>
      <c r="F28" s="52"/>
      <c r="G28" s="52"/>
      <c r="H28" s="52"/>
      <c r="I28" s="52"/>
      <c r="J28" s="52"/>
      <c r="K28" s="52"/>
      <c r="L28" s="52"/>
      <c r="M28" s="52"/>
      <c r="N28" s="52"/>
      <c r="O28" s="52"/>
      <c r="P28" s="52"/>
      <c r="Q28" s="52"/>
      <c r="R28" s="52"/>
    </row>
    <row r="29" spans="1:113" x14ac:dyDescent="0.3">
      <c r="B29" s="363" t="s">
        <v>525</v>
      </c>
      <c r="C29" s="363"/>
      <c r="D29" s="363"/>
      <c r="E29" s="363"/>
      <c r="F29" s="363"/>
      <c r="G29" s="363"/>
      <c r="H29" s="363"/>
      <c r="I29" s="363"/>
      <c r="J29" s="363"/>
      <c r="K29" s="363"/>
      <c r="L29" s="363"/>
      <c r="M29" s="363"/>
      <c r="N29" s="363"/>
      <c r="O29" s="363"/>
      <c r="P29" s="363"/>
      <c r="Q29" s="363"/>
      <c r="R29" s="363"/>
    </row>
    <row r="30" spans="1:113" x14ac:dyDescent="0.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3">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3">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3">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3">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3">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3">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3">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3">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3">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3">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3">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C25" sqref="C25:C26"/>
    </sheetView>
  </sheetViews>
  <sheetFormatPr defaultColWidth="10.6640625" defaultRowHeight="15.6" x14ac:dyDescent="0.3"/>
  <cols>
    <col min="1" max="1" width="10.6640625" style="48"/>
    <col min="2" max="2" width="24.6640625" style="48" customWidth="1"/>
    <col min="3" max="3" width="24.5546875" style="48" customWidth="1"/>
    <col min="4" max="5" width="20.5546875" style="48" customWidth="1"/>
    <col min="6" max="6" width="8.6640625" style="48" customWidth="1"/>
    <col min="7" max="7" width="10.33203125" style="48" customWidth="1"/>
    <col min="8" max="8" width="8.6640625" style="48" customWidth="1"/>
    <col min="9" max="9" width="8.33203125" style="48" customWidth="1"/>
    <col min="10" max="10" width="20.109375" style="48" customWidth="1"/>
    <col min="11" max="11" width="11.109375" style="48" customWidth="1"/>
    <col min="12" max="12" width="8.88671875" style="48" customWidth="1"/>
    <col min="13" max="13" width="12" style="48" customWidth="1"/>
    <col min="14" max="14" width="13.6640625" style="48" customWidth="1"/>
    <col min="15" max="16" width="8.6640625" style="48" customWidth="1"/>
    <col min="17" max="17" width="11.88671875" style="48" customWidth="1"/>
    <col min="18" max="18" width="12" style="48" customWidth="1"/>
    <col min="19" max="19" width="18.33203125" style="48" customWidth="1"/>
    <col min="20" max="20" width="22.44140625" style="48" customWidth="1"/>
    <col min="21" max="21" width="30.6640625" style="48" customWidth="1"/>
    <col min="22" max="23" width="19.5546875" style="48" customWidth="1"/>
    <col min="24" max="24" width="24.5546875" style="48" customWidth="1"/>
    <col min="25" max="25" width="15.33203125" style="48" customWidth="1"/>
    <col min="26" max="26" width="18.5546875" style="48" customWidth="1"/>
    <col min="27" max="27" width="19.109375" style="48" customWidth="1"/>
    <col min="28" max="240" width="10.6640625" style="48"/>
    <col min="241" max="242" width="15.6640625" style="48" customWidth="1"/>
    <col min="243" max="245" width="14.6640625" style="48" customWidth="1"/>
    <col min="246" max="249" width="13.6640625" style="48" customWidth="1"/>
    <col min="250" max="253" width="15.6640625" style="48" customWidth="1"/>
    <col min="254" max="254" width="22.88671875" style="48" customWidth="1"/>
    <col min="255" max="255" width="20.6640625" style="48" customWidth="1"/>
    <col min="256" max="256" width="17.6640625" style="48" customWidth="1"/>
    <col min="257" max="265" width="14.6640625" style="48" customWidth="1"/>
    <col min="266" max="496" width="10.6640625" style="48"/>
    <col min="497" max="498" width="15.6640625" style="48" customWidth="1"/>
    <col min="499" max="501" width="14.6640625" style="48" customWidth="1"/>
    <col min="502" max="505" width="13.6640625" style="48" customWidth="1"/>
    <col min="506" max="509" width="15.6640625" style="48" customWidth="1"/>
    <col min="510" max="510" width="22.88671875" style="48" customWidth="1"/>
    <col min="511" max="511" width="20.6640625" style="48" customWidth="1"/>
    <col min="512" max="512" width="17.6640625" style="48" customWidth="1"/>
    <col min="513" max="521" width="14.6640625" style="48" customWidth="1"/>
    <col min="522" max="752" width="10.6640625" style="48"/>
    <col min="753" max="754" width="15.6640625" style="48" customWidth="1"/>
    <col min="755" max="757" width="14.6640625" style="48" customWidth="1"/>
    <col min="758" max="761" width="13.6640625" style="48" customWidth="1"/>
    <col min="762" max="765" width="15.6640625" style="48" customWidth="1"/>
    <col min="766" max="766" width="22.88671875" style="48" customWidth="1"/>
    <col min="767" max="767" width="20.6640625" style="48" customWidth="1"/>
    <col min="768" max="768" width="17.6640625" style="48" customWidth="1"/>
    <col min="769" max="777" width="14.6640625" style="48" customWidth="1"/>
    <col min="778" max="1008" width="10.6640625" style="48"/>
    <col min="1009" max="1010" width="15.6640625" style="48" customWidth="1"/>
    <col min="1011" max="1013" width="14.6640625" style="48" customWidth="1"/>
    <col min="1014" max="1017" width="13.6640625" style="48" customWidth="1"/>
    <col min="1018" max="1021" width="15.6640625" style="48" customWidth="1"/>
    <col min="1022" max="1022" width="22.88671875" style="48" customWidth="1"/>
    <col min="1023" max="1023" width="20.6640625" style="48" customWidth="1"/>
    <col min="1024" max="1024" width="17.6640625" style="48" customWidth="1"/>
    <col min="1025" max="1033" width="14.6640625" style="48" customWidth="1"/>
    <col min="1034" max="1264" width="10.6640625" style="48"/>
    <col min="1265" max="1266" width="15.6640625" style="48" customWidth="1"/>
    <col min="1267" max="1269" width="14.6640625" style="48" customWidth="1"/>
    <col min="1270" max="1273" width="13.6640625" style="48" customWidth="1"/>
    <col min="1274" max="1277" width="15.6640625" style="48" customWidth="1"/>
    <col min="1278" max="1278" width="22.88671875" style="48" customWidth="1"/>
    <col min="1279" max="1279" width="20.6640625" style="48" customWidth="1"/>
    <col min="1280" max="1280" width="17.6640625" style="48" customWidth="1"/>
    <col min="1281" max="1289" width="14.6640625" style="48" customWidth="1"/>
    <col min="1290" max="1520" width="10.6640625" style="48"/>
    <col min="1521" max="1522" width="15.6640625" style="48" customWidth="1"/>
    <col min="1523" max="1525" width="14.6640625" style="48" customWidth="1"/>
    <col min="1526" max="1529" width="13.6640625" style="48" customWidth="1"/>
    <col min="1530" max="1533" width="15.6640625" style="48" customWidth="1"/>
    <col min="1534" max="1534" width="22.88671875" style="48" customWidth="1"/>
    <col min="1535" max="1535" width="20.6640625" style="48" customWidth="1"/>
    <col min="1536" max="1536" width="17.6640625" style="48" customWidth="1"/>
    <col min="1537" max="1545" width="14.6640625" style="48" customWidth="1"/>
    <col min="1546" max="1776" width="10.6640625" style="48"/>
    <col min="1777" max="1778" width="15.6640625" style="48" customWidth="1"/>
    <col min="1779" max="1781" width="14.6640625" style="48" customWidth="1"/>
    <col min="1782" max="1785" width="13.6640625" style="48" customWidth="1"/>
    <col min="1786" max="1789" width="15.6640625" style="48" customWidth="1"/>
    <col min="1790" max="1790" width="22.88671875" style="48" customWidth="1"/>
    <col min="1791" max="1791" width="20.6640625" style="48" customWidth="1"/>
    <col min="1792" max="1792" width="17.6640625" style="48" customWidth="1"/>
    <col min="1793" max="1801" width="14.6640625" style="48" customWidth="1"/>
    <col min="1802" max="2032" width="10.6640625" style="48"/>
    <col min="2033" max="2034" width="15.6640625" style="48" customWidth="1"/>
    <col min="2035" max="2037" width="14.6640625" style="48" customWidth="1"/>
    <col min="2038" max="2041" width="13.6640625" style="48" customWidth="1"/>
    <col min="2042" max="2045" width="15.6640625" style="48" customWidth="1"/>
    <col min="2046" max="2046" width="22.88671875" style="48" customWidth="1"/>
    <col min="2047" max="2047" width="20.6640625" style="48" customWidth="1"/>
    <col min="2048" max="2048" width="17.6640625" style="48" customWidth="1"/>
    <col min="2049" max="2057" width="14.6640625" style="48" customWidth="1"/>
    <col min="2058" max="2288" width="10.6640625" style="48"/>
    <col min="2289" max="2290" width="15.6640625" style="48" customWidth="1"/>
    <col min="2291" max="2293" width="14.6640625" style="48" customWidth="1"/>
    <col min="2294" max="2297" width="13.6640625" style="48" customWidth="1"/>
    <col min="2298" max="2301" width="15.6640625" style="48" customWidth="1"/>
    <col min="2302" max="2302" width="22.88671875" style="48" customWidth="1"/>
    <col min="2303" max="2303" width="20.6640625" style="48" customWidth="1"/>
    <col min="2304" max="2304" width="17.6640625" style="48" customWidth="1"/>
    <col min="2305" max="2313" width="14.6640625" style="48" customWidth="1"/>
    <col min="2314" max="2544" width="10.6640625" style="48"/>
    <col min="2545" max="2546" width="15.6640625" style="48" customWidth="1"/>
    <col min="2547" max="2549" width="14.6640625" style="48" customWidth="1"/>
    <col min="2550" max="2553" width="13.6640625" style="48" customWidth="1"/>
    <col min="2554" max="2557" width="15.6640625" style="48" customWidth="1"/>
    <col min="2558" max="2558" width="22.88671875" style="48" customWidth="1"/>
    <col min="2559" max="2559" width="20.6640625" style="48" customWidth="1"/>
    <col min="2560" max="2560" width="17.6640625" style="48" customWidth="1"/>
    <col min="2561" max="2569" width="14.6640625" style="48" customWidth="1"/>
    <col min="2570" max="2800" width="10.6640625" style="48"/>
    <col min="2801" max="2802" width="15.6640625" style="48" customWidth="1"/>
    <col min="2803" max="2805" width="14.6640625" style="48" customWidth="1"/>
    <col min="2806" max="2809" width="13.6640625" style="48" customWidth="1"/>
    <col min="2810" max="2813" width="15.6640625" style="48" customWidth="1"/>
    <col min="2814" max="2814" width="22.88671875" style="48" customWidth="1"/>
    <col min="2815" max="2815" width="20.6640625" style="48" customWidth="1"/>
    <col min="2816" max="2816" width="17.6640625" style="48" customWidth="1"/>
    <col min="2817" max="2825" width="14.6640625" style="48" customWidth="1"/>
    <col min="2826" max="3056" width="10.6640625" style="48"/>
    <col min="3057" max="3058" width="15.6640625" style="48" customWidth="1"/>
    <col min="3059" max="3061" width="14.6640625" style="48" customWidth="1"/>
    <col min="3062" max="3065" width="13.6640625" style="48" customWidth="1"/>
    <col min="3066" max="3069" width="15.6640625" style="48" customWidth="1"/>
    <col min="3070" max="3070" width="22.88671875" style="48" customWidth="1"/>
    <col min="3071" max="3071" width="20.6640625" style="48" customWidth="1"/>
    <col min="3072" max="3072" width="17.6640625" style="48" customWidth="1"/>
    <col min="3073" max="3081" width="14.6640625" style="48" customWidth="1"/>
    <col min="3082" max="3312" width="10.6640625" style="48"/>
    <col min="3313" max="3314" width="15.6640625" style="48" customWidth="1"/>
    <col min="3315" max="3317" width="14.6640625" style="48" customWidth="1"/>
    <col min="3318" max="3321" width="13.6640625" style="48" customWidth="1"/>
    <col min="3322" max="3325" width="15.6640625" style="48" customWidth="1"/>
    <col min="3326" max="3326" width="22.88671875" style="48" customWidth="1"/>
    <col min="3327" max="3327" width="20.6640625" style="48" customWidth="1"/>
    <col min="3328" max="3328" width="17.6640625" style="48" customWidth="1"/>
    <col min="3329" max="3337" width="14.6640625" style="48" customWidth="1"/>
    <col min="3338" max="3568" width="10.6640625" style="48"/>
    <col min="3569" max="3570" width="15.6640625" style="48" customWidth="1"/>
    <col min="3571" max="3573" width="14.6640625" style="48" customWidth="1"/>
    <col min="3574" max="3577" width="13.6640625" style="48" customWidth="1"/>
    <col min="3578" max="3581" width="15.6640625" style="48" customWidth="1"/>
    <col min="3582" max="3582" width="22.88671875" style="48" customWidth="1"/>
    <col min="3583" max="3583" width="20.6640625" style="48" customWidth="1"/>
    <col min="3584" max="3584" width="17.6640625" style="48" customWidth="1"/>
    <col min="3585" max="3593" width="14.6640625" style="48" customWidth="1"/>
    <col min="3594" max="3824" width="10.6640625" style="48"/>
    <col min="3825" max="3826" width="15.6640625" style="48" customWidth="1"/>
    <col min="3827" max="3829" width="14.6640625" style="48" customWidth="1"/>
    <col min="3830" max="3833" width="13.6640625" style="48" customWidth="1"/>
    <col min="3834" max="3837" width="15.6640625" style="48" customWidth="1"/>
    <col min="3838" max="3838" width="22.88671875" style="48" customWidth="1"/>
    <col min="3839" max="3839" width="20.6640625" style="48" customWidth="1"/>
    <col min="3840" max="3840" width="17.6640625" style="48" customWidth="1"/>
    <col min="3841" max="3849" width="14.6640625" style="48" customWidth="1"/>
    <col min="3850" max="4080" width="10.6640625" style="48"/>
    <col min="4081" max="4082" width="15.6640625" style="48" customWidth="1"/>
    <col min="4083" max="4085" width="14.6640625" style="48" customWidth="1"/>
    <col min="4086" max="4089" width="13.6640625" style="48" customWidth="1"/>
    <col min="4090" max="4093" width="15.6640625" style="48" customWidth="1"/>
    <col min="4094" max="4094" width="22.88671875" style="48" customWidth="1"/>
    <col min="4095" max="4095" width="20.6640625" style="48" customWidth="1"/>
    <col min="4096" max="4096" width="17.6640625" style="48" customWidth="1"/>
    <col min="4097" max="4105" width="14.6640625" style="48" customWidth="1"/>
    <col min="4106" max="4336" width="10.6640625" style="48"/>
    <col min="4337" max="4338" width="15.6640625" style="48" customWidth="1"/>
    <col min="4339" max="4341" width="14.6640625" style="48" customWidth="1"/>
    <col min="4342" max="4345" width="13.6640625" style="48" customWidth="1"/>
    <col min="4346" max="4349" width="15.6640625" style="48" customWidth="1"/>
    <col min="4350" max="4350" width="22.88671875" style="48" customWidth="1"/>
    <col min="4351" max="4351" width="20.6640625" style="48" customWidth="1"/>
    <col min="4352" max="4352" width="17.6640625" style="48" customWidth="1"/>
    <col min="4353" max="4361" width="14.6640625" style="48" customWidth="1"/>
    <col min="4362" max="4592" width="10.6640625" style="48"/>
    <col min="4593" max="4594" width="15.6640625" style="48" customWidth="1"/>
    <col min="4595" max="4597" width="14.6640625" style="48" customWidth="1"/>
    <col min="4598" max="4601" width="13.6640625" style="48" customWidth="1"/>
    <col min="4602" max="4605" width="15.6640625" style="48" customWidth="1"/>
    <col min="4606" max="4606" width="22.88671875" style="48" customWidth="1"/>
    <col min="4607" max="4607" width="20.6640625" style="48" customWidth="1"/>
    <col min="4608" max="4608" width="17.6640625" style="48" customWidth="1"/>
    <col min="4609" max="4617" width="14.6640625" style="48" customWidth="1"/>
    <col min="4618" max="4848" width="10.6640625" style="48"/>
    <col min="4849" max="4850" width="15.6640625" style="48" customWidth="1"/>
    <col min="4851" max="4853" width="14.6640625" style="48" customWidth="1"/>
    <col min="4854" max="4857" width="13.6640625" style="48" customWidth="1"/>
    <col min="4858" max="4861" width="15.6640625" style="48" customWidth="1"/>
    <col min="4862" max="4862" width="22.88671875" style="48" customWidth="1"/>
    <col min="4863" max="4863" width="20.6640625" style="48" customWidth="1"/>
    <col min="4864" max="4864" width="17.6640625" style="48" customWidth="1"/>
    <col min="4865" max="4873" width="14.6640625" style="48" customWidth="1"/>
    <col min="4874" max="5104" width="10.6640625" style="48"/>
    <col min="5105" max="5106" width="15.6640625" style="48" customWidth="1"/>
    <col min="5107" max="5109" width="14.6640625" style="48" customWidth="1"/>
    <col min="5110" max="5113" width="13.6640625" style="48" customWidth="1"/>
    <col min="5114" max="5117" width="15.6640625" style="48" customWidth="1"/>
    <col min="5118" max="5118" width="22.88671875" style="48" customWidth="1"/>
    <col min="5119" max="5119" width="20.6640625" style="48" customWidth="1"/>
    <col min="5120" max="5120" width="17.6640625" style="48" customWidth="1"/>
    <col min="5121" max="5129" width="14.6640625" style="48" customWidth="1"/>
    <col min="5130" max="5360" width="10.6640625" style="48"/>
    <col min="5361" max="5362" width="15.6640625" style="48" customWidth="1"/>
    <col min="5363" max="5365" width="14.6640625" style="48" customWidth="1"/>
    <col min="5366" max="5369" width="13.6640625" style="48" customWidth="1"/>
    <col min="5370" max="5373" width="15.6640625" style="48" customWidth="1"/>
    <col min="5374" max="5374" width="22.88671875" style="48" customWidth="1"/>
    <col min="5375" max="5375" width="20.6640625" style="48" customWidth="1"/>
    <col min="5376" max="5376" width="17.6640625" style="48" customWidth="1"/>
    <col min="5377" max="5385" width="14.6640625" style="48" customWidth="1"/>
    <col min="5386" max="5616" width="10.6640625" style="48"/>
    <col min="5617" max="5618" width="15.6640625" style="48" customWidth="1"/>
    <col min="5619" max="5621" width="14.6640625" style="48" customWidth="1"/>
    <col min="5622" max="5625" width="13.6640625" style="48" customWidth="1"/>
    <col min="5626" max="5629" width="15.6640625" style="48" customWidth="1"/>
    <col min="5630" max="5630" width="22.88671875" style="48" customWidth="1"/>
    <col min="5631" max="5631" width="20.6640625" style="48" customWidth="1"/>
    <col min="5632" max="5632" width="17.6640625" style="48" customWidth="1"/>
    <col min="5633" max="5641" width="14.6640625" style="48" customWidth="1"/>
    <col min="5642" max="5872" width="10.6640625" style="48"/>
    <col min="5873" max="5874" width="15.6640625" style="48" customWidth="1"/>
    <col min="5875" max="5877" width="14.6640625" style="48" customWidth="1"/>
    <col min="5878" max="5881" width="13.6640625" style="48" customWidth="1"/>
    <col min="5882" max="5885" width="15.6640625" style="48" customWidth="1"/>
    <col min="5886" max="5886" width="22.88671875" style="48" customWidth="1"/>
    <col min="5887" max="5887" width="20.6640625" style="48" customWidth="1"/>
    <col min="5888" max="5888" width="17.6640625" style="48" customWidth="1"/>
    <col min="5889" max="5897" width="14.6640625" style="48" customWidth="1"/>
    <col min="5898" max="6128" width="10.6640625" style="48"/>
    <col min="6129" max="6130" width="15.6640625" style="48" customWidth="1"/>
    <col min="6131" max="6133" width="14.6640625" style="48" customWidth="1"/>
    <col min="6134" max="6137" width="13.6640625" style="48" customWidth="1"/>
    <col min="6138" max="6141" width="15.6640625" style="48" customWidth="1"/>
    <col min="6142" max="6142" width="22.88671875" style="48" customWidth="1"/>
    <col min="6143" max="6143" width="20.6640625" style="48" customWidth="1"/>
    <col min="6144" max="6144" width="17.6640625" style="48" customWidth="1"/>
    <col min="6145" max="6153" width="14.6640625" style="48" customWidth="1"/>
    <col min="6154" max="6384" width="10.6640625" style="48"/>
    <col min="6385" max="6386" width="15.6640625" style="48" customWidth="1"/>
    <col min="6387" max="6389" width="14.6640625" style="48" customWidth="1"/>
    <col min="6390" max="6393" width="13.6640625" style="48" customWidth="1"/>
    <col min="6394" max="6397" width="15.6640625" style="48" customWidth="1"/>
    <col min="6398" max="6398" width="22.88671875" style="48" customWidth="1"/>
    <col min="6399" max="6399" width="20.6640625" style="48" customWidth="1"/>
    <col min="6400" max="6400" width="17.6640625" style="48" customWidth="1"/>
    <col min="6401" max="6409" width="14.6640625" style="48" customWidth="1"/>
    <col min="6410" max="6640" width="10.6640625" style="48"/>
    <col min="6641" max="6642" width="15.6640625" style="48" customWidth="1"/>
    <col min="6643" max="6645" width="14.6640625" style="48" customWidth="1"/>
    <col min="6646" max="6649" width="13.6640625" style="48" customWidth="1"/>
    <col min="6650" max="6653" width="15.6640625" style="48" customWidth="1"/>
    <col min="6654" max="6654" width="22.88671875" style="48" customWidth="1"/>
    <col min="6655" max="6655" width="20.6640625" style="48" customWidth="1"/>
    <col min="6656" max="6656" width="17.6640625" style="48" customWidth="1"/>
    <col min="6657" max="6665" width="14.6640625" style="48" customWidth="1"/>
    <col min="6666" max="6896" width="10.6640625" style="48"/>
    <col min="6897" max="6898" width="15.6640625" style="48" customWidth="1"/>
    <col min="6899" max="6901" width="14.6640625" style="48" customWidth="1"/>
    <col min="6902" max="6905" width="13.6640625" style="48" customWidth="1"/>
    <col min="6906" max="6909" width="15.6640625" style="48" customWidth="1"/>
    <col min="6910" max="6910" width="22.88671875" style="48" customWidth="1"/>
    <col min="6911" max="6911" width="20.6640625" style="48" customWidth="1"/>
    <col min="6912" max="6912" width="17.6640625" style="48" customWidth="1"/>
    <col min="6913" max="6921" width="14.6640625" style="48" customWidth="1"/>
    <col min="6922" max="7152" width="10.6640625" style="48"/>
    <col min="7153" max="7154" width="15.6640625" style="48" customWidth="1"/>
    <col min="7155" max="7157" width="14.6640625" style="48" customWidth="1"/>
    <col min="7158" max="7161" width="13.6640625" style="48" customWidth="1"/>
    <col min="7162" max="7165" width="15.6640625" style="48" customWidth="1"/>
    <col min="7166" max="7166" width="22.88671875" style="48" customWidth="1"/>
    <col min="7167" max="7167" width="20.6640625" style="48" customWidth="1"/>
    <col min="7168" max="7168" width="17.6640625" style="48" customWidth="1"/>
    <col min="7169" max="7177" width="14.6640625" style="48" customWidth="1"/>
    <col min="7178" max="7408" width="10.6640625" style="48"/>
    <col min="7409" max="7410" width="15.6640625" style="48" customWidth="1"/>
    <col min="7411" max="7413" width="14.6640625" style="48" customWidth="1"/>
    <col min="7414" max="7417" width="13.6640625" style="48" customWidth="1"/>
    <col min="7418" max="7421" width="15.6640625" style="48" customWidth="1"/>
    <col min="7422" max="7422" width="22.88671875" style="48" customWidth="1"/>
    <col min="7423" max="7423" width="20.6640625" style="48" customWidth="1"/>
    <col min="7424" max="7424" width="17.6640625" style="48" customWidth="1"/>
    <col min="7425" max="7433" width="14.6640625" style="48" customWidth="1"/>
    <col min="7434" max="7664" width="10.6640625" style="48"/>
    <col min="7665" max="7666" width="15.6640625" style="48" customWidth="1"/>
    <col min="7667" max="7669" width="14.6640625" style="48" customWidth="1"/>
    <col min="7670" max="7673" width="13.6640625" style="48" customWidth="1"/>
    <col min="7674" max="7677" width="15.6640625" style="48" customWidth="1"/>
    <col min="7678" max="7678" width="22.88671875" style="48" customWidth="1"/>
    <col min="7679" max="7679" width="20.6640625" style="48" customWidth="1"/>
    <col min="7680" max="7680" width="17.6640625" style="48" customWidth="1"/>
    <col min="7681" max="7689" width="14.6640625" style="48" customWidth="1"/>
    <col min="7690" max="7920" width="10.6640625" style="48"/>
    <col min="7921" max="7922" width="15.6640625" style="48" customWidth="1"/>
    <col min="7923" max="7925" width="14.6640625" style="48" customWidth="1"/>
    <col min="7926" max="7929" width="13.6640625" style="48" customWidth="1"/>
    <col min="7930" max="7933" width="15.6640625" style="48" customWidth="1"/>
    <col min="7934" max="7934" width="22.88671875" style="48" customWidth="1"/>
    <col min="7935" max="7935" width="20.6640625" style="48" customWidth="1"/>
    <col min="7936" max="7936" width="17.6640625" style="48" customWidth="1"/>
    <col min="7937" max="7945" width="14.6640625" style="48" customWidth="1"/>
    <col min="7946" max="8176" width="10.6640625" style="48"/>
    <col min="8177" max="8178" width="15.6640625" style="48" customWidth="1"/>
    <col min="8179" max="8181" width="14.6640625" style="48" customWidth="1"/>
    <col min="8182" max="8185" width="13.6640625" style="48" customWidth="1"/>
    <col min="8186" max="8189" width="15.6640625" style="48" customWidth="1"/>
    <col min="8190" max="8190" width="22.88671875" style="48" customWidth="1"/>
    <col min="8191" max="8191" width="20.6640625" style="48" customWidth="1"/>
    <col min="8192" max="8192" width="17.6640625" style="48" customWidth="1"/>
    <col min="8193" max="8201" width="14.6640625" style="48" customWidth="1"/>
    <col min="8202" max="8432" width="10.6640625" style="48"/>
    <col min="8433" max="8434" width="15.6640625" style="48" customWidth="1"/>
    <col min="8435" max="8437" width="14.6640625" style="48" customWidth="1"/>
    <col min="8438" max="8441" width="13.6640625" style="48" customWidth="1"/>
    <col min="8442" max="8445" width="15.6640625" style="48" customWidth="1"/>
    <col min="8446" max="8446" width="22.88671875" style="48" customWidth="1"/>
    <col min="8447" max="8447" width="20.6640625" style="48" customWidth="1"/>
    <col min="8448" max="8448" width="17.6640625" style="48" customWidth="1"/>
    <col min="8449" max="8457" width="14.6640625" style="48" customWidth="1"/>
    <col min="8458" max="8688" width="10.6640625" style="48"/>
    <col min="8689" max="8690" width="15.6640625" style="48" customWidth="1"/>
    <col min="8691" max="8693" width="14.6640625" style="48" customWidth="1"/>
    <col min="8694" max="8697" width="13.6640625" style="48" customWidth="1"/>
    <col min="8698" max="8701" width="15.6640625" style="48" customWidth="1"/>
    <col min="8702" max="8702" width="22.88671875" style="48" customWidth="1"/>
    <col min="8703" max="8703" width="20.6640625" style="48" customWidth="1"/>
    <col min="8704" max="8704" width="17.6640625" style="48" customWidth="1"/>
    <col min="8705" max="8713" width="14.6640625" style="48" customWidth="1"/>
    <col min="8714" max="8944" width="10.6640625" style="48"/>
    <col min="8945" max="8946" width="15.6640625" style="48" customWidth="1"/>
    <col min="8947" max="8949" width="14.6640625" style="48" customWidth="1"/>
    <col min="8950" max="8953" width="13.6640625" style="48" customWidth="1"/>
    <col min="8954" max="8957" width="15.6640625" style="48" customWidth="1"/>
    <col min="8958" max="8958" width="22.88671875" style="48" customWidth="1"/>
    <col min="8959" max="8959" width="20.6640625" style="48" customWidth="1"/>
    <col min="8960" max="8960" width="17.6640625" style="48" customWidth="1"/>
    <col min="8961" max="8969" width="14.6640625" style="48" customWidth="1"/>
    <col min="8970" max="9200" width="10.6640625" style="48"/>
    <col min="9201" max="9202" width="15.6640625" style="48" customWidth="1"/>
    <col min="9203" max="9205" width="14.6640625" style="48" customWidth="1"/>
    <col min="9206" max="9209" width="13.6640625" style="48" customWidth="1"/>
    <col min="9210" max="9213" width="15.6640625" style="48" customWidth="1"/>
    <col min="9214" max="9214" width="22.88671875" style="48" customWidth="1"/>
    <col min="9215" max="9215" width="20.6640625" style="48" customWidth="1"/>
    <col min="9216" max="9216" width="17.6640625" style="48" customWidth="1"/>
    <col min="9217" max="9225" width="14.6640625" style="48" customWidth="1"/>
    <col min="9226" max="9456" width="10.6640625" style="48"/>
    <col min="9457" max="9458" width="15.6640625" style="48" customWidth="1"/>
    <col min="9459" max="9461" width="14.6640625" style="48" customWidth="1"/>
    <col min="9462" max="9465" width="13.6640625" style="48" customWidth="1"/>
    <col min="9466" max="9469" width="15.6640625" style="48" customWidth="1"/>
    <col min="9470" max="9470" width="22.88671875" style="48" customWidth="1"/>
    <col min="9471" max="9471" width="20.6640625" style="48" customWidth="1"/>
    <col min="9472" max="9472" width="17.6640625" style="48" customWidth="1"/>
    <col min="9473" max="9481" width="14.6640625" style="48" customWidth="1"/>
    <col min="9482" max="9712" width="10.6640625" style="48"/>
    <col min="9713" max="9714" width="15.6640625" style="48" customWidth="1"/>
    <col min="9715" max="9717" width="14.6640625" style="48" customWidth="1"/>
    <col min="9718" max="9721" width="13.6640625" style="48" customWidth="1"/>
    <col min="9722" max="9725" width="15.6640625" style="48" customWidth="1"/>
    <col min="9726" max="9726" width="22.88671875" style="48" customWidth="1"/>
    <col min="9727" max="9727" width="20.6640625" style="48" customWidth="1"/>
    <col min="9728" max="9728" width="17.6640625" style="48" customWidth="1"/>
    <col min="9729" max="9737" width="14.6640625" style="48" customWidth="1"/>
    <col min="9738" max="9968" width="10.6640625" style="48"/>
    <col min="9969" max="9970" width="15.6640625" style="48" customWidth="1"/>
    <col min="9971" max="9973" width="14.6640625" style="48" customWidth="1"/>
    <col min="9974" max="9977" width="13.6640625" style="48" customWidth="1"/>
    <col min="9978" max="9981" width="15.6640625" style="48" customWidth="1"/>
    <col min="9982" max="9982" width="22.88671875" style="48" customWidth="1"/>
    <col min="9983" max="9983" width="20.6640625" style="48" customWidth="1"/>
    <col min="9984" max="9984" width="17.6640625" style="48" customWidth="1"/>
    <col min="9985" max="9993" width="14.6640625" style="48" customWidth="1"/>
    <col min="9994" max="10224" width="10.6640625" style="48"/>
    <col min="10225" max="10226" width="15.6640625" style="48" customWidth="1"/>
    <col min="10227" max="10229" width="14.6640625" style="48" customWidth="1"/>
    <col min="10230" max="10233" width="13.6640625" style="48" customWidth="1"/>
    <col min="10234" max="10237" width="15.6640625" style="48" customWidth="1"/>
    <col min="10238" max="10238" width="22.88671875" style="48" customWidth="1"/>
    <col min="10239" max="10239" width="20.6640625" style="48" customWidth="1"/>
    <col min="10240" max="10240" width="17.6640625" style="48" customWidth="1"/>
    <col min="10241" max="10249" width="14.6640625" style="48" customWidth="1"/>
    <col min="10250" max="10480" width="10.6640625" style="48"/>
    <col min="10481" max="10482" width="15.6640625" style="48" customWidth="1"/>
    <col min="10483" max="10485" width="14.6640625" style="48" customWidth="1"/>
    <col min="10486" max="10489" width="13.6640625" style="48" customWidth="1"/>
    <col min="10490" max="10493" width="15.6640625" style="48" customWidth="1"/>
    <col min="10494" max="10494" width="22.88671875" style="48" customWidth="1"/>
    <col min="10495" max="10495" width="20.6640625" style="48" customWidth="1"/>
    <col min="10496" max="10496" width="17.6640625" style="48" customWidth="1"/>
    <col min="10497" max="10505" width="14.6640625" style="48" customWidth="1"/>
    <col min="10506" max="10736" width="10.6640625" style="48"/>
    <col min="10737" max="10738" width="15.6640625" style="48" customWidth="1"/>
    <col min="10739" max="10741" width="14.6640625" style="48" customWidth="1"/>
    <col min="10742" max="10745" width="13.6640625" style="48" customWidth="1"/>
    <col min="10746" max="10749" width="15.6640625" style="48" customWidth="1"/>
    <col min="10750" max="10750" width="22.88671875" style="48" customWidth="1"/>
    <col min="10751" max="10751" width="20.6640625" style="48" customWidth="1"/>
    <col min="10752" max="10752" width="17.6640625" style="48" customWidth="1"/>
    <col min="10753" max="10761" width="14.6640625" style="48" customWidth="1"/>
    <col min="10762" max="10992" width="10.6640625" style="48"/>
    <col min="10993" max="10994" width="15.6640625" style="48" customWidth="1"/>
    <col min="10995" max="10997" width="14.6640625" style="48" customWidth="1"/>
    <col min="10998" max="11001" width="13.6640625" style="48" customWidth="1"/>
    <col min="11002" max="11005" width="15.6640625" style="48" customWidth="1"/>
    <col min="11006" max="11006" width="22.88671875" style="48" customWidth="1"/>
    <col min="11007" max="11007" width="20.6640625" style="48" customWidth="1"/>
    <col min="11008" max="11008" width="17.6640625" style="48" customWidth="1"/>
    <col min="11009" max="11017" width="14.6640625" style="48" customWidth="1"/>
    <col min="11018" max="11248" width="10.6640625" style="48"/>
    <col min="11249" max="11250" width="15.6640625" style="48" customWidth="1"/>
    <col min="11251" max="11253" width="14.6640625" style="48" customWidth="1"/>
    <col min="11254" max="11257" width="13.6640625" style="48" customWidth="1"/>
    <col min="11258" max="11261" width="15.6640625" style="48" customWidth="1"/>
    <col min="11262" max="11262" width="22.88671875" style="48" customWidth="1"/>
    <col min="11263" max="11263" width="20.6640625" style="48" customWidth="1"/>
    <col min="11264" max="11264" width="17.6640625" style="48" customWidth="1"/>
    <col min="11265" max="11273" width="14.6640625" style="48" customWidth="1"/>
    <col min="11274" max="11504" width="10.6640625" style="48"/>
    <col min="11505" max="11506" width="15.6640625" style="48" customWidth="1"/>
    <col min="11507" max="11509" width="14.6640625" style="48" customWidth="1"/>
    <col min="11510" max="11513" width="13.6640625" style="48" customWidth="1"/>
    <col min="11514" max="11517" width="15.6640625" style="48" customWidth="1"/>
    <col min="11518" max="11518" width="22.88671875" style="48" customWidth="1"/>
    <col min="11519" max="11519" width="20.6640625" style="48" customWidth="1"/>
    <col min="11520" max="11520" width="17.6640625" style="48" customWidth="1"/>
    <col min="11521" max="11529" width="14.6640625" style="48" customWidth="1"/>
    <col min="11530" max="11760" width="10.6640625" style="48"/>
    <col min="11761" max="11762" width="15.6640625" style="48" customWidth="1"/>
    <col min="11763" max="11765" width="14.6640625" style="48" customWidth="1"/>
    <col min="11766" max="11769" width="13.6640625" style="48" customWidth="1"/>
    <col min="11770" max="11773" width="15.6640625" style="48" customWidth="1"/>
    <col min="11774" max="11774" width="22.88671875" style="48" customWidth="1"/>
    <col min="11775" max="11775" width="20.6640625" style="48" customWidth="1"/>
    <col min="11776" max="11776" width="17.6640625" style="48" customWidth="1"/>
    <col min="11777" max="11785" width="14.6640625" style="48" customWidth="1"/>
    <col min="11786" max="12016" width="10.6640625" style="48"/>
    <col min="12017" max="12018" width="15.6640625" style="48" customWidth="1"/>
    <col min="12019" max="12021" width="14.6640625" style="48" customWidth="1"/>
    <col min="12022" max="12025" width="13.6640625" style="48" customWidth="1"/>
    <col min="12026" max="12029" width="15.6640625" style="48" customWidth="1"/>
    <col min="12030" max="12030" width="22.88671875" style="48" customWidth="1"/>
    <col min="12031" max="12031" width="20.6640625" style="48" customWidth="1"/>
    <col min="12032" max="12032" width="17.6640625" style="48" customWidth="1"/>
    <col min="12033" max="12041" width="14.6640625" style="48" customWidth="1"/>
    <col min="12042" max="12272" width="10.6640625" style="48"/>
    <col min="12273" max="12274" width="15.6640625" style="48" customWidth="1"/>
    <col min="12275" max="12277" width="14.6640625" style="48" customWidth="1"/>
    <col min="12278" max="12281" width="13.6640625" style="48" customWidth="1"/>
    <col min="12282" max="12285" width="15.6640625" style="48" customWidth="1"/>
    <col min="12286" max="12286" width="22.88671875" style="48" customWidth="1"/>
    <col min="12287" max="12287" width="20.6640625" style="48" customWidth="1"/>
    <col min="12288" max="12288" width="17.6640625" style="48" customWidth="1"/>
    <col min="12289" max="12297" width="14.6640625" style="48" customWidth="1"/>
    <col min="12298" max="12528" width="10.6640625" style="48"/>
    <col min="12529" max="12530" width="15.6640625" style="48" customWidth="1"/>
    <col min="12531" max="12533" width="14.6640625" style="48" customWidth="1"/>
    <col min="12534" max="12537" width="13.6640625" style="48" customWidth="1"/>
    <col min="12538" max="12541" width="15.6640625" style="48" customWidth="1"/>
    <col min="12542" max="12542" width="22.88671875" style="48" customWidth="1"/>
    <col min="12543" max="12543" width="20.6640625" style="48" customWidth="1"/>
    <col min="12544" max="12544" width="17.6640625" style="48" customWidth="1"/>
    <col min="12545" max="12553" width="14.6640625" style="48" customWidth="1"/>
    <col min="12554" max="12784" width="10.6640625" style="48"/>
    <col min="12785" max="12786" width="15.6640625" style="48" customWidth="1"/>
    <col min="12787" max="12789" width="14.6640625" style="48" customWidth="1"/>
    <col min="12790" max="12793" width="13.6640625" style="48" customWidth="1"/>
    <col min="12794" max="12797" width="15.6640625" style="48" customWidth="1"/>
    <col min="12798" max="12798" width="22.88671875" style="48" customWidth="1"/>
    <col min="12799" max="12799" width="20.6640625" style="48" customWidth="1"/>
    <col min="12800" max="12800" width="17.6640625" style="48" customWidth="1"/>
    <col min="12801" max="12809" width="14.6640625" style="48" customWidth="1"/>
    <col min="12810" max="13040" width="10.6640625" style="48"/>
    <col min="13041" max="13042" width="15.6640625" style="48" customWidth="1"/>
    <col min="13043" max="13045" width="14.6640625" style="48" customWidth="1"/>
    <col min="13046" max="13049" width="13.6640625" style="48" customWidth="1"/>
    <col min="13050" max="13053" width="15.6640625" style="48" customWidth="1"/>
    <col min="13054" max="13054" width="22.88671875" style="48" customWidth="1"/>
    <col min="13055" max="13055" width="20.6640625" style="48" customWidth="1"/>
    <col min="13056" max="13056" width="17.6640625" style="48" customWidth="1"/>
    <col min="13057" max="13065" width="14.6640625" style="48" customWidth="1"/>
    <col min="13066" max="13296" width="10.6640625" style="48"/>
    <col min="13297" max="13298" width="15.6640625" style="48" customWidth="1"/>
    <col min="13299" max="13301" width="14.6640625" style="48" customWidth="1"/>
    <col min="13302" max="13305" width="13.6640625" style="48" customWidth="1"/>
    <col min="13306" max="13309" width="15.6640625" style="48" customWidth="1"/>
    <col min="13310" max="13310" width="22.88671875" style="48" customWidth="1"/>
    <col min="13311" max="13311" width="20.6640625" style="48" customWidth="1"/>
    <col min="13312" max="13312" width="17.6640625" style="48" customWidth="1"/>
    <col min="13313" max="13321" width="14.6640625" style="48" customWidth="1"/>
    <col min="13322" max="13552" width="10.6640625" style="48"/>
    <col min="13553" max="13554" width="15.6640625" style="48" customWidth="1"/>
    <col min="13555" max="13557" width="14.6640625" style="48" customWidth="1"/>
    <col min="13558" max="13561" width="13.6640625" style="48" customWidth="1"/>
    <col min="13562" max="13565" width="15.6640625" style="48" customWidth="1"/>
    <col min="13566" max="13566" width="22.88671875" style="48" customWidth="1"/>
    <col min="13567" max="13567" width="20.6640625" style="48" customWidth="1"/>
    <col min="13568" max="13568" width="17.6640625" style="48" customWidth="1"/>
    <col min="13569" max="13577" width="14.6640625" style="48" customWidth="1"/>
    <col min="13578" max="13808" width="10.6640625" style="48"/>
    <col min="13809" max="13810" width="15.6640625" style="48" customWidth="1"/>
    <col min="13811" max="13813" width="14.6640625" style="48" customWidth="1"/>
    <col min="13814" max="13817" width="13.6640625" style="48" customWidth="1"/>
    <col min="13818" max="13821" width="15.6640625" style="48" customWidth="1"/>
    <col min="13822" max="13822" width="22.88671875" style="48" customWidth="1"/>
    <col min="13823" max="13823" width="20.6640625" style="48" customWidth="1"/>
    <col min="13824" max="13824" width="17.6640625" style="48" customWidth="1"/>
    <col min="13825" max="13833" width="14.6640625" style="48" customWidth="1"/>
    <col min="13834" max="14064" width="10.6640625" style="48"/>
    <col min="14065" max="14066" width="15.6640625" style="48" customWidth="1"/>
    <col min="14067" max="14069" width="14.6640625" style="48" customWidth="1"/>
    <col min="14070" max="14073" width="13.6640625" style="48" customWidth="1"/>
    <col min="14074" max="14077" width="15.6640625" style="48" customWidth="1"/>
    <col min="14078" max="14078" width="22.88671875" style="48" customWidth="1"/>
    <col min="14079" max="14079" width="20.6640625" style="48" customWidth="1"/>
    <col min="14080" max="14080" width="17.6640625" style="48" customWidth="1"/>
    <col min="14081" max="14089" width="14.6640625" style="48" customWidth="1"/>
    <col min="14090" max="14320" width="10.6640625" style="48"/>
    <col min="14321" max="14322" width="15.6640625" style="48" customWidth="1"/>
    <col min="14323" max="14325" width="14.6640625" style="48" customWidth="1"/>
    <col min="14326" max="14329" width="13.6640625" style="48" customWidth="1"/>
    <col min="14330" max="14333" width="15.6640625" style="48" customWidth="1"/>
    <col min="14334" max="14334" width="22.88671875" style="48" customWidth="1"/>
    <col min="14335" max="14335" width="20.6640625" style="48" customWidth="1"/>
    <col min="14336" max="14336" width="17.6640625" style="48" customWidth="1"/>
    <col min="14337" max="14345" width="14.6640625" style="48" customWidth="1"/>
    <col min="14346" max="14576" width="10.6640625" style="48"/>
    <col min="14577" max="14578" width="15.6640625" style="48" customWidth="1"/>
    <col min="14579" max="14581" width="14.6640625" style="48" customWidth="1"/>
    <col min="14582" max="14585" width="13.6640625" style="48" customWidth="1"/>
    <col min="14586" max="14589" width="15.6640625" style="48" customWidth="1"/>
    <col min="14590" max="14590" width="22.88671875" style="48" customWidth="1"/>
    <col min="14591" max="14591" width="20.6640625" style="48" customWidth="1"/>
    <col min="14592" max="14592" width="17.6640625" style="48" customWidth="1"/>
    <col min="14593" max="14601" width="14.6640625" style="48" customWidth="1"/>
    <col min="14602" max="14832" width="10.6640625" style="48"/>
    <col min="14833" max="14834" width="15.6640625" style="48" customWidth="1"/>
    <col min="14835" max="14837" width="14.6640625" style="48" customWidth="1"/>
    <col min="14838" max="14841" width="13.6640625" style="48" customWidth="1"/>
    <col min="14842" max="14845" width="15.6640625" style="48" customWidth="1"/>
    <col min="14846" max="14846" width="22.88671875" style="48" customWidth="1"/>
    <col min="14847" max="14847" width="20.6640625" style="48" customWidth="1"/>
    <col min="14848" max="14848" width="17.6640625" style="48" customWidth="1"/>
    <col min="14849" max="14857" width="14.6640625" style="48" customWidth="1"/>
    <col min="14858" max="15088" width="10.6640625" style="48"/>
    <col min="15089" max="15090" width="15.6640625" style="48" customWidth="1"/>
    <col min="15091" max="15093" width="14.6640625" style="48" customWidth="1"/>
    <col min="15094" max="15097" width="13.6640625" style="48" customWidth="1"/>
    <col min="15098" max="15101" width="15.6640625" style="48" customWidth="1"/>
    <col min="15102" max="15102" width="22.88671875" style="48" customWidth="1"/>
    <col min="15103" max="15103" width="20.6640625" style="48" customWidth="1"/>
    <col min="15104" max="15104" width="17.6640625" style="48" customWidth="1"/>
    <col min="15105" max="15113" width="14.6640625" style="48" customWidth="1"/>
    <col min="15114" max="15344" width="10.6640625" style="48"/>
    <col min="15345" max="15346" width="15.6640625" style="48" customWidth="1"/>
    <col min="15347" max="15349" width="14.6640625" style="48" customWidth="1"/>
    <col min="15350" max="15353" width="13.6640625" style="48" customWidth="1"/>
    <col min="15354" max="15357" width="15.6640625" style="48" customWidth="1"/>
    <col min="15358" max="15358" width="22.88671875" style="48" customWidth="1"/>
    <col min="15359" max="15359" width="20.6640625" style="48" customWidth="1"/>
    <col min="15360" max="15360" width="17.6640625" style="48" customWidth="1"/>
    <col min="15361" max="15369" width="14.6640625" style="48" customWidth="1"/>
    <col min="15370" max="15600" width="10.6640625" style="48"/>
    <col min="15601" max="15602" width="15.6640625" style="48" customWidth="1"/>
    <col min="15603" max="15605" width="14.6640625" style="48" customWidth="1"/>
    <col min="15606" max="15609" width="13.6640625" style="48" customWidth="1"/>
    <col min="15610" max="15613" width="15.6640625" style="48" customWidth="1"/>
    <col min="15614" max="15614" width="22.88671875" style="48" customWidth="1"/>
    <col min="15615" max="15615" width="20.6640625" style="48" customWidth="1"/>
    <col min="15616" max="15616" width="17.6640625" style="48" customWidth="1"/>
    <col min="15617" max="15625" width="14.6640625" style="48" customWidth="1"/>
    <col min="15626" max="15856" width="10.6640625" style="48"/>
    <col min="15857" max="15858" width="15.6640625" style="48" customWidth="1"/>
    <col min="15859" max="15861" width="14.6640625" style="48" customWidth="1"/>
    <col min="15862" max="15865" width="13.6640625" style="48" customWidth="1"/>
    <col min="15866" max="15869" width="15.6640625" style="48" customWidth="1"/>
    <col min="15870" max="15870" width="22.88671875" style="48" customWidth="1"/>
    <col min="15871" max="15871" width="20.6640625" style="48" customWidth="1"/>
    <col min="15872" max="15872" width="17.6640625" style="48" customWidth="1"/>
    <col min="15873" max="15881" width="14.6640625" style="48" customWidth="1"/>
    <col min="15882" max="16112" width="10.6640625" style="48"/>
    <col min="16113" max="16114" width="15.6640625" style="48" customWidth="1"/>
    <col min="16115" max="16117" width="14.6640625" style="48" customWidth="1"/>
    <col min="16118" max="16121" width="13.6640625" style="48" customWidth="1"/>
    <col min="16122" max="16125" width="15.6640625" style="48" customWidth="1"/>
    <col min="16126" max="16126" width="22.88671875" style="48" customWidth="1"/>
    <col min="16127" max="16127" width="20.6640625" style="48" customWidth="1"/>
    <col min="16128" max="16128" width="17.6640625" style="48" customWidth="1"/>
    <col min="16129" max="16137" width="14.6640625" style="48" customWidth="1"/>
    <col min="16138" max="16384" width="10.6640625" style="48"/>
  </cols>
  <sheetData>
    <row r="1" spans="1:27" ht="25.5" customHeight="1" x14ac:dyDescent="0.3">
      <c r="AA1" s="38" t="s">
        <v>66</v>
      </c>
    </row>
    <row r="2" spans="1:27" s="11" customFormat="1" ht="18.75" customHeight="1" x14ac:dyDescent="0.35">
      <c r="E2" s="17"/>
      <c r="Q2" s="15"/>
      <c r="R2" s="15"/>
      <c r="AA2" s="14" t="s">
        <v>8</v>
      </c>
    </row>
    <row r="3" spans="1:27" s="11" customFormat="1" ht="18.75" customHeight="1" x14ac:dyDescent="0.35">
      <c r="E3" s="17"/>
      <c r="Q3" s="15"/>
      <c r="R3" s="15"/>
      <c r="AA3" s="14" t="s">
        <v>65</v>
      </c>
    </row>
    <row r="4" spans="1:27" s="11" customFormat="1" x14ac:dyDescent="0.25">
      <c r="E4" s="16"/>
      <c r="Q4" s="15"/>
      <c r="R4" s="15"/>
    </row>
    <row r="5" spans="1:27" s="11" customFormat="1"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11" customFormat="1" x14ac:dyDescent="0.25">
      <c r="A6" s="162"/>
      <c r="B6" s="162"/>
      <c r="C6" s="162"/>
      <c r="D6" s="162"/>
      <c r="E6" s="162"/>
      <c r="F6" s="162"/>
      <c r="G6" s="162"/>
      <c r="H6" s="162"/>
      <c r="I6" s="162"/>
      <c r="J6" s="162"/>
      <c r="K6" s="162"/>
      <c r="L6" s="162"/>
      <c r="M6" s="162"/>
      <c r="N6" s="162"/>
      <c r="O6" s="162"/>
      <c r="P6" s="162"/>
      <c r="Q6" s="162"/>
      <c r="R6" s="162"/>
      <c r="S6" s="162"/>
      <c r="T6" s="162"/>
    </row>
    <row r="7" spans="1:27" s="11" customFormat="1" ht="17.399999999999999" x14ac:dyDescent="0.25">
      <c r="E7" s="352" t="s">
        <v>7</v>
      </c>
      <c r="F7" s="352"/>
      <c r="G7" s="352"/>
      <c r="H7" s="352"/>
      <c r="I7" s="352"/>
      <c r="J7" s="352"/>
      <c r="K7" s="352"/>
      <c r="L7" s="352"/>
      <c r="M7" s="352"/>
      <c r="N7" s="352"/>
      <c r="O7" s="352"/>
      <c r="P7" s="352"/>
      <c r="Q7" s="352"/>
      <c r="R7" s="352"/>
      <c r="S7" s="352"/>
      <c r="T7" s="352"/>
      <c r="U7" s="352"/>
      <c r="V7" s="352"/>
      <c r="W7" s="352"/>
      <c r="X7" s="352"/>
      <c r="Y7" s="352"/>
    </row>
    <row r="8" spans="1:27" s="11" customFormat="1" ht="17.399999999999999" x14ac:dyDescent="0.25">
      <c r="E8" s="13"/>
      <c r="F8" s="13"/>
      <c r="G8" s="13"/>
      <c r="H8" s="13"/>
      <c r="I8" s="13"/>
      <c r="J8" s="13"/>
      <c r="K8" s="13"/>
      <c r="L8" s="13"/>
      <c r="M8" s="13"/>
      <c r="N8" s="13"/>
      <c r="O8" s="13"/>
      <c r="P8" s="13"/>
      <c r="Q8" s="13"/>
      <c r="R8" s="13"/>
      <c r="S8" s="12"/>
      <c r="T8" s="12"/>
      <c r="U8" s="12"/>
      <c r="V8" s="12"/>
      <c r="W8" s="12"/>
    </row>
    <row r="9" spans="1:27" s="11" customFormat="1" ht="18.75" customHeight="1" x14ac:dyDescent="0.25">
      <c r="E9" s="353" t="str">
        <f>'1. паспорт местоположение'!A9</f>
        <v>Акционерное общество "Россети Янтарь"</v>
      </c>
      <c r="F9" s="353"/>
      <c r="G9" s="353"/>
      <c r="H9" s="353"/>
      <c r="I9" s="353"/>
      <c r="J9" s="353"/>
      <c r="K9" s="353"/>
      <c r="L9" s="353"/>
      <c r="M9" s="353"/>
      <c r="N9" s="353"/>
      <c r="O9" s="353"/>
      <c r="P9" s="353"/>
      <c r="Q9" s="353"/>
      <c r="R9" s="353"/>
      <c r="S9" s="353"/>
      <c r="T9" s="353"/>
      <c r="U9" s="353"/>
      <c r="V9" s="353"/>
      <c r="W9" s="353"/>
      <c r="X9" s="353"/>
      <c r="Y9" s="353"/>
    </row>
    <row r="10" spans="1:27" s="11" customFormat="1" ht="18.75" customHeight="1" x14ac:dyDescent="0.25">
      <c r="E10" s="357" t="s">
        <v>6</v>
      </c>
      <c r="F10" s="357"/>
      <c r="G10" s="357"/>
      <c r="H10" s="357"/>
      <c r="I10" s="357"/>
      <c r="J10" s="357"/>
      <c r="K10" s="357"/>
      <c r="L10" s="357"/>
      <c r="M10" s="357"/>
      <c r="N10" s="357"/>
      <c r="O10" s="357"/>
      <c r="P10" s="357"/>
      <c r="Q10" s="357"/>
      <c r="R10" s="357"/>
      <c r="S10" s="357"/>
      <c r="T10" s="357"/>
      <c r="U10" s="357"/>
      <c r="V10" s="357"/>
      <c r="W10" s="357"/>
      <c r="X10" s="357"/>
      <c r="Y10" s="357"/>
    </row>
    <row r="11" spans="1:27" s="11" customFormat="1" ht="17.399999999999999" x14ac:dyDescent="0.25">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5">
      <c r="E12" s="353" t="str">
        <f>'1. паспорт местоположение'!A12</f>
        <v>M_22-0650</v>
      </c>
      <c r="F12" s="353"/>
      <c r="G12" s="353"/>
      <c r="H12" s="353"/>
      <c r="I12" s="353"/>
      <c r="J12" s="353"/>
      <c r="K12" s="353"/>
      <c r="L12" s="353"/>
      <c r="M12" s="353"/>
      <c r="N12" s="353"/>
      <c r="O12" s="353"/>
      <c r="P12" s="353"/>
      <c r="Q12" s="353"/>
      <c r="R12" s="353"/>
      <c r="S12" s="353"/>
      <c r="T12" s="353"/>
      <c r="U12" s="353"/>
      <c r="V12" s="353"/>
      <c r="W12" s="353"/>
      <c r="X12" s="353"/>
      <c r="Y12" s="353"/>
    </row>
    <row r="13" spans="1:27" s="11" customFormat="1" ht="18.75" customHeight="1" x14ac:dyDescent="0.25">
      <c r="E13" s="357" t="s">
        <v>5</v>
      </c>
      <c r="F13" s="357"/>
      <c r="G13" s="357"/>
      <c r="H13" s="357"/>
      <c r="I13" s="357"/>
      <c r="J13" s="357"/>
      <c r="K13" s="357"/>
      <c r="L13" s="357"/>
      <c r="M13" s="357"/>
      <c r="N13" s="357"/>
      <c r="O13" s="357"/>
      <c r="P13" s="357"/>
      <c r="Q13" s="357"/>
      <c r="R13" s="357"/>
      <c r="S13" s="357"/>
      <c r="T13" s="357"/>
      <c r="U13" s="357"/>
      <c r="V13" s="357"/>
      <c r="W13" s="357"/>
      <c r="X13" s="357"/>
      <c r="Y13" s="357"/>
    </row>
    <row r="14" spans="1:27" s="8" customFormat="1" ht="15.75" customHeight="1" x14ac:dyDescent="0.25">
      <c r="E14" s="9"/>
      <c r="F14" s="9"/>
      <c r="G14" s="9"/>
      <c r="H14" s="9"/>
      <c r="I14" s="9"/>
      <c r="J14" s="9"/>
      <c r="K14" s="9"/>
      <c r="L14" s="9"/>
      <c r="M14" s="9"/>
      <c r="N14" s="9"/>
      <c r="O14" s="9"/>
      <c r="P14" s="9"/>
      <c r="Q14" s="9"/>
      <c r="R14" s="9"/>
      <c r="S14" s="9"/>
      <c r="T14" s="9"/>
      <c r="U14" s="9"/>
      <c r="V14" s="9"/>
      <c r="W14" s="9"/>
    </row>
    <row r="15" spans="1:27" s="3" customFormat="1" ht="57" customHeight="1" x14ac:dyDescent="0.25">
      <c r="E15" s="37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F15" s="377"/>
      <c r="G15" s="377"/>
      <c r="H15" s="377"/>
      <c r="I15" s="377"/>
      <c r="J15" s="377"/>
      <c r="K15" s="377"/>
      <c r="L15" s="377"/>
      <c r="M15" s="377"/>
      <c r="N15" s="377"/>
      <c r="O15" s="377"/>
      <c r="P15" s="377"/>
      <c r="Q15" s="377"/>
      <c r="R15" s="377"/>
      <c r="S15" s="377"/>
      <c r="T15" s="377"/>
      <c r="U15" s="377"/>
      <c r="V15" s="377"/>
      <c r="W15" s="377"/>
      <c r="X15" s="377"/>
      <c r="Y15" s="377"/>
    </row>
    <row r="16" spans="1:27" s="3" customFormat="1" ht="15" customHeight="1" x14ac:dyDescent="0.25">
      <c r="E16" s="357" t="s">
        <v>4</v>
      </c>
      <c r="F16" s="357"/>
      <c r="G16" s="357"/>
      <c r="H16" s="357"/>
      <c r="I16" s="357"/>
      <c r="J16" s="357"/>
      <c r="K16" s="357"/>
      <c r="L16" s="357"/>
      <c r="M16" s="357"/>
      <c r="N16" s="357"/>
      <c r="O16" s="357"/>
      <c r="P16" s="357"/>
      <c r="Q16" s="357"/>
      <c r="R16" s="357"/>
      <c r="S16" s="357"/>
      <c r="T16" s="357"/>
      <c r="U16" s="357"/>
      <c r="V16" s="357"/>
      <c r="W16" s="357"/>
      <c r="X16" s="357"/>
      <c r="Y16" s="357"/>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3">
      <c r="A19" s="378" t="s">
        <v>492</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56" customFormat="1" ht="21" customHeight="1" x14ac:dyDescent="0.3"/>
    <row r="21" spans="1:27" ht="15.75" customHeight="1" x14ac:dyDescent="0.3">
      <c r="A21" s="380" t="s">
        <v>3</v>
      </c>
      <c r="B21" s="383" t="s">
        <v>499</v>
      </c>
      <c r="C21" s="384"/>
      <c r="D21" s="383" t="s">
        <v>501</v>
      </c>
      <c r="E21" s="384"/>
      <c r="F21" s="374" t="s">
        <v>88</v>
      </c>
      <c r="G21" s="376"/>
      <c r="H21" s="376"/>
      <c r="I21" s="375"/>
      <c r="J21" s="380" t="s">
        <v>502</v>
      </c>
      <c r="K21" s="383" t="s">
        <v>503</v>
      </c>
      <c r="L21" s="384"/>
      <c r="M21" s="383" t="s">
        <v>504</v>
      </c>
      <c r="N21" s="384"/>
      <c r="O21" s="383" t="s">
        <v>491</v>
      </c>
      <c r="P21" s="384"/>
      <c r="Q21" s="383" t="s">
        <v>121</v>
      </c>
      <c r="R21" s="384"/>
      <c r="S21" s="380" t="s">
        <v>120</v>
      </c>
      <c r="T21" s="380" t="s">
        <v>505</v>
      </c>
      <c r="U21" s="380" t="s">
        <v>500</v>
      </c>
      <c r="V21" s="383" t="s">
        <v>119</v>
      </c>
      <c r="W21" s="384"/>
      <c r="X21" s="374" t="s">
        <v>111</v>
      </c>
      <c r="Y21" s="376"/>
      <c r="Z21" s="374" t="s">
        <v>110</v>
      </c>
      <c r="AA21" s="376"/>
    </row>
    <row r="22" spans="1:27" ht="216" customHeight="1" x14ac:dyDescent="0.3">
      <c r="A22" s="381"/>
      <c r="B22" s="385"/>
      <c r="C22" s="386"/>
      <c r="D22" s="385"/>
      <c r="E22" s="386"/>
      <c r="F22" s="374" t="s">
        <v>118</v>
      </c>
      <c r="G22" s="375"/>
      <c r="H22" s="374" t="s">
        <v>117</v>
      </c>
      <c r="I22" s="375"/>
      <c r="J22" s="382"/>
      <c r="K22" s="385"/>
      <c r="L22" s="386"/>
      <c r="M22" s="385"/>
      <c r="N22" s="386"/>
      <c r="O22" s="385"/>
      <c r="P22" s="386"/>
      <c r="Q22" s="385"/>
      <c r="R22" s="386"/>
      <c r="S22" s="382"/>
      <c r="T22" s="382"/>
      <c r="U22" s="382"/>
      <c r="V22" s="385"/>
      <c r="W22" s="386"/>
      <c r="X22" s="109" t="s">
        <v>109</v>
      </c>
      <c r="Y22" s="109" t="s">
        <v>489</v>
      </c>
      <c r="Z22" s="109" t="s">
        <v>108</v>
      </c>
      <c r="AA22" s="109" t="s">
        <v>107</v>
      </c>
    </row>
    <row r="23" spans="1:27" ht="60" customHeight="1" x14ac:dyDescent="0.3">
      <c r="A23" s="382"/>
      <c r="B23" s="157" t="s">
        <v>105</v>
      </c>
      <c r="C23" s="157"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3">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62.25" customHeight="1" x14ac:dyDescent="0.3">
      <c r="A25" s="463">
        <v>1</v>
      </c>
      <c r="B25" s="464" t="s">
        <v>696</v>
      </c>
      <c r="C25" s="464" t="s">
        <v>672</v>
      </c>
      <c r="D25" s="464" t="s">
        <v>697</v>
      </c>
      <c r="E25" s="464" t="s">
        <v>697</v>
      </c>
      <c r="F25" s="464">
        <v>110</v>
      </c>
      <c r="G25" s="464">
        <v>110</v>
      </c>
      <c r="H25" s="464">
        <v>110</v>
      </c>
      <c r="I25" s="464">
        <v>110</v>
      </c>
      <c r="J25" s="464">
        <v>1994</v>
      </c>
      <c r="K25" s="464">
        <v>2</v>
      </c>
      <c r="L25" s="464">
        <v>2</v>
      </c>
      <c r="M25" s="463">
        <v>185</v>
      </c>
      <c r="N25" s="465">
        <v>185</v>
      </c>
      <c r="O25" s="465" t="s">
        <v>640</v>
      </c>
      <c r="P25" s="465" t="s">
        <v>640</v>
      </c>
      <c r="Q25" s="463">
        <v>1.0429999999999999</v>
      </c>
      <c r="R25" s="465">
        <v>0.30499999999999999</v>
      </c>
      <c r="S25" s="465" t="s">
        <v>373</v>
      </c>
      <c r="T25" s="465" t="s">
        <v>373</v>
      </c>
      <c r="U25" s="465" t="s">
        <v>373</v>
      </c>
      <c r="V25" s="466" t="s">
        <v>698</v>
      </c>
      <c r="W25" s="466" t="s">
        <v>698</v>
      </c>
      <c r="X25" s="467" t="s">
        <v>373</v>
      </c>
      <c r="Y25" s="467" t="s">
        <v>373</v>
      </c>
      <c r="Z25" s="467" t="s">
        <v>373</v>
      </c>
      <c r="AA25" s="467" t="s">
        <v>373</v>
      </c>
    </row>
    <row r="26" spans="1:27" s="56" customFormat="1" ht="62.25" customHeight="1" x14ac:dyDescent="0.3">
      <c r="A26" s="468"/>
      <c r="B26" s="469"/>
      <c r="C26" s="469"/>
      <c r="D26" s="469"/>
      <c r="E26" s="469"/>
      <c r="F26" s="469"/>
      <c r="G26" s="469"/>
      <c r="H26" s="469"/>
      <c r="I26" s="469"/>
      <c r="J26" s="469"/>
      <c r="K26" s="469"/>
      <c r="L26" s="469"/>
      <c r="M26" s="468"/>
      <c r="N26" s="465">
        <v>800</v>
      </c>
      <c r="O26" s="465" t="s">
        <v>637</v>
      </c>
      <c r="P26" s="465" t="s">
        <v>637</v>
      </c>
      <c r="Q26" s="468"/>
      <c r="R26" s="465">
        <v>0.749</v>
      </c>
      <c r="S26" s="465" t="s">
        <v>373</v>
      </c>
      <c r="T26" s="465" t="s">
        <v>373</v>
      </c>
      <c r="U26" s="465" t="s">
        <v>373</v>
      </c>
      <c r="V26" s="466" t="s">
        <v>699</v>
      </c>
      <c r="W26" s="466" t="s">
        <v>699</v>
      </c>
      <c r="X26" s="467" t="s">
        <v>373</v>
      </c>
      <c r="Y26" s="467" t="s">
        <v>373</v>
      </c>
      <c r="Z26" s="467" t="s">
        <v>373</v>
      </c>
      <c r="AA26" s="467" t="s">
        <v>373</v>
      </c>
    </row>
    <row r="27" spans="1:27" x14ac:dyDescent="0.3">
      <c r="Q27" s="48">
        <f>SUM(Q25:Q25)</f>
        <v>1.0429999999999999</v>
      </c>
      <c r="R27" s="48">
        <f>SUM(R25:R26)</f>
        <v>1.054</v>
      </c>
      <c r="S27" s="48">
        <f>ROUND(R27-Q27,3)</f>
        <v>1.0999999999999999E-2</v>
      </c>
    </row>
  </sheetData>
  <mergeCells count="41">
    <mergeCell ref="K25:K26"/>
    <mergeCell ref="L25:L26"/>
    <mergeCell ref="M25:M26"/>
    <mergeCell ref="Q25:Q26"/>
    <mergeCell ref="F25:F26"/>
    <mergeCell ref="G25:G26"/>
    <mergeCell ref="H25:H26"/>
    <mergeCell ref="I25:I26"/>
    <mergeCell ref="J25:J26"/>
    <mergeCell ref="A25:A26"/>
    <mergeCell ref="B25:B26"/>
    <mergeCell ref="C25:C26"/>
    <mergeCell ref="D25:D26"/>
    <mergeCell ref="E25:E26"/>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27" sqref="C27"/>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1" customFormat="1" ht="18.75" customHeight="1" x14ac:dyDescent="0.25">
      <c r="A1" s="17"/>
      <c r="C1" s="38" t="s">
        <v>66</v>
      </c>
      <c r="E1" s="15"/>
      <c r="F1" s="15"/>
    </row>
    <row r="2" spans="1:29" s="11" customFormat="1" ht="18.75" customHeight="1" x14ac:dyDescent="0.35">
      <c r="A2" s="17"/>
      <c r="C2" s="14" t="s">
        <v>8</v>
      </c>
      <c r="E2" s="15"/>
      <c r="F2" s="15"/>
    </row>
    <row r="3" spans="1:29" s="11" customFormat="1" ht="18" x14ac:dyDescent="0.35">
      <c r="A3" s="16"/>
      <c r="C3" s="14" t="s">
        <v>65</v>
      </c>
      <c r="E3" s="15"/>
      <c r="F3" s="15"/>
    </row>
    <row r="4" spans="1:29" s="11" customFormat="1" ht="18" x14ac:dyDescent="0.35">
      <c r="A4" s="16"/>
      <c r="C4" s="14"/>
      <c r="E4" s="15"/>
      <c r="F4" s="15"/>
    </row>
    <row r="5" spans="1:29" s="11" customFormat="1" ht="15.6" x14ac:dyDescent="0.25">
      <c r="A5" s="344" t="str">
        <f>'1. паспорт местоположение'!A5:C5</f>
        <v>Год раскрытия информации: 2023 год</v>
      </c>
      <c r="B5" s="344"/>
      <c r="C5" s="344"/>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1" customFormat="1" ht="18" x14ac:dyDescent="0.35">
      <c r="A6" s="16"/>
      <c r="E6" s="15"/>
      <c r="F6" s="15"/>
      <c r="G6" s="14"/>
    </row>
    <row r="7" spans="1:29" s="11" customFormat="1" ht="17.399999999999999" x14ac:dyDescent="0.25">
      <c r="A7" s="352" t="s">
        <v>7</v>
      </c>
      <c r="B7" s="352"/>
      <c r="C7" s="352"/>
      <c r="D7" s="12"/>
      <c r="E7" s="12"/>
      <c r="F7" s="12"/>
      <c r="G7" s="12"/>
      <c r="H7" s="12"/>
      <c r="I7" s="12"/>
      <c r="J7" s="12"/>
      <c r="K7" s="12"/>
      <c r="L7" s="12"/>
      <c r="M7" s="12"/>
      <c r="N7" s="12"/>
      <c r="O7" s="12"/>
      <c r="P7" s="12"/>
      <c r="Q7" s="12"/>
      <c r="R7" s="12"/>
      <c r="S7" s="12"/>
      <c r="T7" s="12"/>
      <c r="U7" s="12"/>
    </row>
    <row r="8" spans="1:29" s="11" customFormat="1" ht="17.399999999999999" x14ac:dyDescent="0.25">
      <c r="A8" s="352"/>
      <c r="B8" s="352"/>
      <c r="C8" s="352"/>
      <c r="D8" s="13"/>
      <c r="E8" s="13"/>
      <c r="F8" s="13"/>
      <c r="G8" s="13"/>
      <c r="H8" s="12"/>
      <c r="I8" s="12"/>
      <c r="J8" s="12"/>
      <c r="K8" s="12"/>
      <c r="L8" s="12"/>
      <c r="M8" s="12"/>
      <c r="N8" s="12"/>
      <c r="O8" s="12"/>
      <c r="P8" s="12"/>
      <c r="Q8" s="12"/>
      <c r="R8" s="12"/>
      <c r="S8" s="12"/>
      <c r="T8" s="12"/>
      <c r="U8" s="12"/>
    </row>
    <row r="9" spans="1:29" s="11" customFormat="1" ht="17.399999999999999" x14ac:dyDescent="0.25">
      <c r="A9" s="353" t="str">
        <f>'1. паспорт местоположение'!A9:C9</f>
        <v>Акционерное общество "Россети Янтарь"</v>
      </c>
      <c r="B9" s="353"/>
      <c r="C9" s="353"/>
      <c r="D9" s="7"/>
      <c r="E9" s="7"/>
      <c r="F9" s="7"/>
      <c r="G9" s="7"/>
      <c r="H9" s="12"/>
      <c r="I9" s="12"/>
      <c r="J9" s="12"/>
      <c r="K9" s="12"/>
      <c r="L9" s="12"/>
      <c r="M9" s="12"/>
      <c r="N9" s="12"/>
      <c r="O9" s="12"/>
      <c r="P9" s="12"/>
      <c r="Q9" s="12"/>
      <c r="R9" s="12"/>
      <c r="S9" s="12"/>
      <c r="T9" s="12"/>
      <c r="U9" s="12"/>
    </row>
    <row r="10" spans="1:29" s="11" customFormat="1" ht="17.399999999999999" x14ac:dyDescent="0.25">
      <c r="A10" s="357" t="s">
        <v>6</v>
      </c>
      <c r="B10" s="357"/>
      <c r="C10" s="357"/>
      <c r="D10" s="5"/>
      <c r="E10" s="5"/>
      <c r="F10" s="5"/>
      <c r="G10" s="5"/>
      <c r="H10" s="12"/>
      <c r="I10" s="12"/>
      <c r="J10" s="12"/>
      <c r="K10" s="12"/>
      <c r="L10" s="12"/>
      <c r="M10" s="12"/>
      <c r="N10" s="12"/>
      <c r="O10" s="12"/>
      <c r="P10" s="12"/>
      <c r="Q10" s="12"/>
      <c r="R10" s="12"/>
      <c r="S10" s="12"/>
      <c r="T10" s="12"/>
      <c r="U10" s="12"/>
    </row>
    <row r="11" spans="1:29" s="11" customFormat="1" ht="17.399999999999999" x14ac:dyDescent="0.25">
      <c r="A11" s="352"/>
      <c r="B11" s="352"/>
      <c r="C11" s="352"/>
      <c r="D11" s="13"/>
      <c r="E11" s="13"/>
      <c r="F11" s="13"/>
      <c r="G11" s="13"/>
      <c r="H11" s="12"/>
      <c r="I11" s="12"/>
      <c r="J11" s="12"/>
      <c r="K11" s="12"/>
      <c r="L11" s="12"/>
      <c r="M11" s="12"/>
      <c r="N11" s="12"/>
      <c r="O11" s="12"/>
      <c r="P11" s="12"/>
      <c r="Q11" s="12"/>
      <c r="R11" s="12"/>
      <c r="S11" s="12"/>
      <c r="T11" s="12"/>
      <c r="U11" s="12"/>
    </row>
    <row r="12" spans="1:29" s="11" customFormat="1" ht="17.399999999999999" x14ac:dyDescent="0.25">
      <c r="A12" s="353" t="str">
        <f>'1. паспорт местоположение'!A12:C12</f>
        <v>M_22-0650</v>
      </c>
      <c r="B12" s="353"/>
      <c r="C12" s="353"/>
      <c r="D12" s="7"/>
      <c r="E12" s="7"/>
      <c r="F12" s="7"/>
      <c r="G12" s="7"/>
      <c r="H12" s="12"/>
      <c r="I12" s="12"/>
      <c r="J12" s="12"/>
      <c r="K12" s="12"/>
      <c r="L12" s="12"/>
      <c r="M12" s="12"/>
      <c r="N12" s="12"/>
      <c r="O12" s="12"/>
      <c r="P12" s="12"/>
      <c r="Q12" s="12"/>
      <c r="R12" s="12"/>
      <c r="S12" s="12"/>
      <c r="T12" s="12"/>
      <c r="U12" s="12"/>
    </row>
    <row r="13" spans="1:29" s="11" customFormat="1" ht="17.399999999999999" x14ac:dyDescent="0.25">
      <c r="A13" s="357" t="s">
        <v>5</v>
      </c>
      <c r="B13" s="357"/>
      <c r="C13" s="357"/>
      <c r="D13" s="5"/>
      <c r="E13" s="5"/>
      <c r="F13" s="5"/>
      <c r="G13" s="5"/>
      <c r="H13" s="12"/>
      <c r="I13" s="12"/>
      <c r="J13" s="12"/>
      <c r="K13" s="12"/>
      <c r="L13" s="12"/>
      <c r="M13" s="12"/>
      <c r="N13" s="12"/>
      <c r="O13" s="12"/>
      <c r="P13" s="12"/>
      <c r="Q13" s="12"/>
      <c r="R13" s="12"/>
      <c r="S13" s="12"/>
      <c r="T13" s="12"/>
      <c r="U13" s="12"/>
    </row>
    <row r="14" spans="1:29" s="8" customFormat="1" ht="15.75" customHeight="1" x14ac:dyDescent="0.25">
      <c r="A14" s="358"/>
      <c r="B14" s="358"/>
      <c r="C14" s="358"/>
      <c r="D14" s="9"/>
      <c r="E14" s="9"/>
      <c r="F14" s="9"/>
      <c r="G14" s="9"/>
      <c r="H14" s="9"/>
      <c r="I14" s="9"/>
      <c r="J14" s="9"/>
      <c r="K14" s="9"/>
      <c r="L14" s="9"/>
      <c r="M14" s="9"/>
      <c r="N14" s="9"/>
      <c r="O14" s="9"/>
      <c r="P14" s="9"/>
      <c r="Q14" s="9"/>
      <c r="R14" s="9"/>
      <c r="S14" s="9"/>
      <c r="T14" s="9"/>
      <c r="U14" s="9"/>
    </row>
    <row r="15" spans="1:29" s="3" customFormat="1" ht="82.5" customHeight="1" x14ac:dyDescent="0.25">
      <c r="A15" s="38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387"/>
      <c r="C15" s="387"/>
      <c r="D15" s="7"/>
      <c r="E15" s="7"/>
      <c r="F15" s="7"/>
      <c r="G15" s="7"/>
      <c r="H15" s="7"/>
      <c r="I15" s="7"/>
      <c r="J15" s="7"/>
      <c r="K15" s="7"/>
      <c r="L15" s="7"/>
      <c r="M15" s="7"/>
      <c r="N15" s="7"/>
      <c r="O15" s="7"/>
      <c r="P15" s="7"/>
      <c r="Q15" s="7"/>
      <c r="R15" s="7"/>
      <c r="S15" s="7"/>
      <c r="T15" s="7"/>
      <c r="U15" s="7"/>
    </row>
    <row r="16" spans="1:29" s="3" customFormat="1" ht="15" customHeight="1" x14ac:dyDescent="0.25">
      <c r="A16" s="357" t="s">
        <v>4</v>
      </c>
      <c r="B16" s="357"/>
      <c r="C16" s="357"/>
      <c r="D16" s="5"/>
      <c r="E16" s="5"/>
      <c r="F16" s="5"/>
      <c r="G16" s="5"/>
      <c r="H16" s="5"/>
      <c r="I16" s="5"/>
      <c r="J16" s="5"/>
      <c r="K16" s="5"/>
      <c r="L16" s="5"/>
      <c r="M16" s="5"/>
      <c r="N16" s="5"/>
      <c r="O16" s="5"/>
      <c r="P16" s="5"/>
      <c r="Q16" s="5"/>
      <c r="R16" s="5"/>
      <c r="S16" s="5"/>
      <c r="T16" s="5"/>
      <c r="U16" s="5"/>
    </row>
    <row r="17" spans="1:21" s="3" customFormat="1" ht="15" customHeight="1" x14ac:dyDescent="0.25">
      <c r="A17" s="360"/>
      <c r="B17" s="360"/>
      <c r="C17" s="360"/>
      <c r="D17" s="4"/>
      <c r="E17" s="4"/>
      <c r="F17" s="4"/>
      <c r="G17" s="4"/>
      <c r="H17" s="4"/>
      <c r="I17" s="4"/>
      <c r="J17" s="4"/>
      <c r="K17" s="4"/>
      <c r="L17" s="4"/>
      <c r="M17" s="4"/>
      <c r="N17" s="4"/>
      <c r="O17" s="4"/>
      <c r="P17" s="4"/>
      <c r="Q17" s="4"/>
      <c r="R17" s="4"/>
    </row>
    <row r="18" spans="1:21" s="3" customFormat="1" ht="27.75" customHeight="1" x14ac:dyDescent="0.25">
      <c r="A18" s="361" t="s">
        <v>484</v>
      </c>
      <c r="B18" s="361"/>
      <c r="C18" s="361"/>
      <c r="D18" s="6"/>
      <c r="E18" s="6"/>
      <c r="F18" s="6"/>
      <c r="G18" s="6"/>
      <c r="H18" s="6"/>
      <c r="I18" s="6"/>
      <c r="J18" s="6"/>
      <c r="K18" s="6"/>
      <c r="L18" s="6"/>
      <c r="M18" s="6"/>
      <c r="N18" s="6"/>
      <c r="O18" s="6"/>
      <c r="P18" s="6"/>
      <c r="Q18" s="6"/>
      <c r="R18" s="6"/>
      <c r="S18" s="6"/>
      <c r="T18" s="6"/>
      <c r="U18" s="6"/>
    </row>
    <row r="19" spans="1:21" s="3" customFormat="1" ht="15" customHeight="1" x14ac:dyDescent="0.25">
      <c r="A19" s="5"/>
      <c r="B19" s="5"/>
      <c r="C19" s="5"/>
      <c r="D19" s="5"/>
      <c r="E19" s="5"/>
      <c r="F19" s="5"/>
      <c r="G19" s="5"/>
      <c r="H19" s="4"/>
      <c r="I19" s="4"/>
      <c r="J19" s="4"/>
      <c r="K19" s="4"/>
      <c r="L19" s="4"/>
      <c r="M19" s="4"/>
      <c r="N19" s="4"/>
      <c r="O19" s="4"/>
      <c r="P19" s="4"/>
      <c r="Q19" s="4"/>
      <c r="R19" s="4"/>
    </row>
    <row r="20" spans="1:21" s="3" customFormat="1" ht="39.75" customHeight="1" x14ac:dyDescent="0.25">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5">
      <c r="A22" s="27" t="s">
        <v>62</v>
      </c>
      <c r="B22" s="33" t="s">
        <v>497</v>
      </c>
      <c r="C22" s="306" t="s">
        <v>671</v>
      </c>
      <c r="D22" s="32"/>
      <c r="E22" s="32"/>
      <c r="F22" s="31"/>
      <c r="G22" s="31"/>
      <c r="H22" s="31"/>
      <c r="I22" s="31"/>
      <c r="J22" s="31"/>
      <c r="K22" s="31"/>
      <c r="L22" s="31"/>
      <c r="M22" s="31"/>
      <c r="N22" s="31"/>
      <c r="O22" s="31"/>
      <c r="P22" s="31"/>
      <c r="Q22" s="30"/>
      <c r="R22" s="30"/>
      <c r="S22" s="30"/>
      <c r="T22" s="30"/>
      <c r="U22" s="30"/>
    </row>
    <row r="23" spans="1:21" ht="42.75" customHeight="1" x14ac:dyDescent="0.3">
      <c r="A23" s="27" t="s">
        <v>61</v>
      </c>
      <c r="B23" s="29" t="s">
        <v>58</v>
      </c>
      <c r="C23" s="306" t="s">
        <v>671</v>
      </c>
      <c r="D23" s="26"/>
      <c r="E23" s="26"/>
      <c r="F23" s="26"/>
      <c r="G23" s="26"/>
      <c r="H23" s="26"/>
      <c r="I23" s="26"/>
      <c r="J23" s="26"/>
      <c r="K23" s="26"/>
      <c r="L23" s="26"/>
      <c r="M23" s="26"/>
      <c r="N23" s="26"/>
      <c r="O23" s="26"/>
      <c r="P23" s="26"/>
      <c r="Q23" s="26"/>
      <c r="R23" s="26"/>
      <c r="S23" s="26"/>
      <c r="T23" s="26"/>
      <c r="U23" s="26"/>
    </row>
    <row r="24" spans="1:21" ht="218.4" x14ac:dyDescent="0.3">
      <c r="A24" s="27" t="s">
        <v>60</v>
      </c>
      <c r="B24" s="29" t="s">
        <v>517</v>
      </c>
      <c r="C24" s="473" t="s">
        <v>702</v>
      </c>
      <c r="D24" s="26"/>
      <c r="E24" s="26"/>
      <c r="F24" s="26"/>
      <c r="G24" s="26"/>
      <c r="H24" s="26"/>
      <c r="I24" s="26"/>
      <c r="J24" s="26"/>
      <c r="K24" s="26"/>
      <c r="L24" s="26"/>
      <c r="M24" s="26"/>
      <c r="N24" s="26"/>
      <c r="O24" s="26"/>
      <c r="P24" s="26"/>
      <c r="Q24" s="26"/>
      <c r="R24" s="26"/>
      <c r="S24" s="26"/>
      <c r="T24" s="26"/>
      <c r="U24" s="26"/>
    </row>
    <row r="25" spans="1:21" ht="63" customHeight="1" x14ac:dyDescent="0.3">
      <c r="A25" s="27" t="s">
        <v>59</v>
      </c>
      <c r="B25" s="29" t="s">
        <v>518</v>
      </c>
      <c r="C25" s="474" t="s">
        <v>703</v>
      </c>
      <c r="D25" s="26"/>
      <c r="E25" s="26"/>
      <c r="F25" s="26"/>
      <c r="G25" s="26"/>
      <c r="H25" s="26"/>
      <c r="I25" s="26"/>
      <c r="J25" s="26"/>
      <c r="K25" s="26"/>
      <c r="L25" s="26"/>
      <c r="M25" s="26"/>
      <c r="N25" s="26"/>
      <c r="O25" s="26"/>
      <c r="P25" s="26"/>
      <c r="Q25" s="26"/>
      <c r="R25" s="26"/>
      <c r="S25" s="26"/>
      <c r="T25" s="26"/>
      <c r="U25" s="26"/>
    </row>
    <row r="26" spans="1:21" ht="42.75" customHeight="1" x14ac:dyDescent="0.3">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187.2" x14ac:dyDescent="0.3">
      <c r="A27" s="27" t="s">
        <v>56</v>
      </c>
      <c r="B27" s="29" t="s">
        <v>498</v>
      </c>
      <c r="C27" s="473" t="s">
        <v>704</v>
      </c>
      <c r="D27" s="26"/>
      <c r="E27" s="26"/>
      <c r="F27" s="26"/>
      <c r="G27" s="26"/>
      <c r="H27" s="26"/>
      <c r="I27" s="26"/>
      <c r="J27" s="26"/>
      <c r="K27" s="26"/>
      <c r="L27" s="26"/>
      <c r="M27" s="26"/>
      <c r="N27" s="26"/>
      <c r="O27" s="26"/>
      <c r="P27" s="26"/>
      <c r="Q27" s="26"/>
      <c r="R27" s="26"/>
      <c r="S27" s="26"/>
      <c r="T27" s="26"/>
      <c r="U27" s="26"/>
    </row>
    <row r="28" spans="1:21" ht="42.75" customHeight="1" x14ac:dyDescent="0.3">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3">
      <c r="A29" s="27" t="s">
        <v>52</v>
      </c>
      <c r="B29" s="28" t="s">
        <v>53</v>
      </c>
      <c r="C29" s="39">
        <v>2024</v>
      </c>
      <c r="D29" s="26"/>
      <c r="E29" s="26"/>
      <c r="F29" s="26"/>
      <c r="G29" s="26"/>
      <c r="H29" s="26"/>
      <c r="I29" s="26"/>
      <c r="J29" s="26"/>
      <c r="K29" s="26"/>
      <c r="L29" s="26"/>
      <c r="M29" s="26"/>
      <c r="N29" s="26"/>
      <c r="O29" s="26"/>
      <c r="P29" s="26"/>
      <c r="Q29" s="26"/>
      <c r="R29" s="26"/>
      <c r="S29" s="26"/>
      <c r="T29" s="26"/>
      <c r="U29" s="26"/>
    </row>
    <row r="30" spans="1:21" ht="42.75" customHeight="1" x14ac:dyDescent="0.3">
      <c r="A30" s="27" t="s">
        <v>70</v>
      </c>
      <c r="B30" s="28" t="s">
        <v>51</v>
      </c>
      <c r="C30" s="28" t="s">
        <v>695</v>
      </c>
      <c r="D30" s="26"/>
      <c r="E30" s="26"/>
      <c r="F30" s="26"/>
      <c r="G30" s="26"/>
      <c r="H30" s="26"/>
      <c r="I30" s="26"/>
      <c r="J30" s="26"/>
      <c r="K30" s="26"/>
      <c r="L30" s="26"/>
      <c r="M30" s="26"/>
      <c r="N30" s="26"/>
      <c r="O30" s="26"/>
      <c r="P30" s="26"/>
      <c r="Q30" s="26"/>
      <c r="R30" s="26"/>
      <c r="S30" s="26"/>
      <c r="T30" s="26"/>
      <c r="U30" s="26"/>
    </row>
    <row r="31" spans="1:21" x14ac:dyDescent="0.3">
      <c r="A31" s="26"/>
      <c r="B31" s="26"/>
      <c r="C31" s="26"/>
      <c r="D31" s="26"/>
      <c r="E31" s="26"/>
      <c r="F31" s="26"/>
      <c r="G31" s="26"/>
      <c r="H31" s="26"/>
      <c r="I31" s="26"/>
      <c r="J31" s="26"/>
      <c r="K31" s="26"/>
      <c r="L31" s="26"/>
      <c r="M31" s="26"/>
      <c r="N31" s="26"/>
      <c r="O31" s="26"/>
      <c r="P31" s="26"/>
      <c r="Q31" s="26"/>
      <c r="R31" s="26"/>
      <c r="S31" s="26"/>
      <c r="T31" s="26"/>
      <c r="U31" s="26"/>
    </row>
    <row r="32" spans="1:21" x14ac:dyDescent="0.3">
      <c r="A32" s="26"/>
      <c r="B32" s="26"/>
      <c r="C32" s="26"/>
      <c r="D32" s="26"/>
      <c r="E32" s="26"/>
      <c r="F32" s="26"/>
      <c r="G32" s="26"/>
      <c r="H32" s="26"/>
      <c r="I32" s="26"/>
      <c r="J32" s="26"/>
      <c r="K32" s="26"/>
      <c r="L32" s="26"/>
      <c r="M32" s="26"/>
      <c r="N32" s="26"/>
      <c r="O32" s="26"/>
      <c r="P32" s="26"/>
      <c r="Q32" s="26"/>
      <c r="R32" s="26"/>
      <c r="S32" s="26"/>
      <c r="T32" s="26"/>
      <c r="U32" s="26"/>
    </row>
    <row r="33" spans="1:21" x14ac:dyDescent="0.3">
      <c r="A33" s="26"/>
      <c r="B33" s="26"/>
      <c r="C33" s="26"/>
      <c r="D33" s="26"/>
      <c r="E33" s="26"/>
      <c r="F33" s="26"/>
      <c r="G33" s="26"/>
      <c r="H33" s="26"/>
      <c r="I33" s="26"/>
      <c r="J33" s="26"/>
      <c r="K33" s="26"/>
      <c r="L33" s="26"/>
      <c r="M33" s="26"/>
      <c r="N33" s="26"/>
      <c r="O33" s="26"/>
      <c r="P33" s="26"/>
      <c r="Q33" s="26"/>
      <c r="R33" s="26"/>
      <c r="S33" s="26"/>
      <c r="T33" s="26"/>
      <c r="U33" s="26"/>
    </row>
    <row r="34" spans="1:21" x14ac:dyDescent="0.3">
      <c r="A34" s="26"/>
      <c r="B34" s="26"/>
      <c r="C34" s="26"/>
      <c r="D34" s="26"/>
      <c r="E34" s="26"/>
      <c r="F34" s="26"/>
      <c r="G34" s="26"/>
      <c r="H34" s="26"/>
      <c r="I34" s="26"/>
      <c r="J34" s="26"/>
      <c r="K34" s="26"/>
      <c r="L34" s="26"/>
      <c r="M34" s="26"/>
      <c r="N34" s="26"/>
      <c r="O34" s="26"/>
      <c r="P34" s="26"/>
      <c r="Q34" s="26"/>
      <c r="R34" s="26"/>
      <c r="S34" s="26"/>
      <c r="T34" s="26"/>
      <c r="U34" s="26"/>
    </row>
    <row r="35" spans="1:21" x14ac:dyDescent="0.3">
      <c r="A35" s="26"/>
      <c r="B35" s="26"/>
      <c r="C35" s="26"/>
      <c r="D35" s="26"/>
      <c r="E35" s="26"/>
      <c r="F35" s="26"/>
      <c r="G35" s="26"/>
      <c r="H35" s="26"/>
      <c r="I35" s="26"/>
      <c r="J35" s="26"/>
      <c r="K35" s="26"/>
      <c r="L35" s="26"/>
      <c r="M35" s="26"/>
      <c r="N35" s="26"/>
      <c r="O35" s="26"/>
      <c r="P35" s="26"/>
      <c r="Q35" s="26"/>
      <c r="R35" s="26"/>
      <c r="S35" s="26"/>
      <c r="T35" s="26"/>
      <c r="U35" s="26"/>
    </row>
    <row r="36" spans="1:21" x14ac:dyDescent="0.3">
      <c r="A36" s="26"/>
      <c r="B36" s="26"/>
      <c r="C36" s="26"/>
      <c r="D36" s="26"/>
      <c r="E36" s="26"/>
      <c r="F36" s="26"/>
      <c r="G36" s="26"/>
      <c r="H36" s="26"/>
      <c r="I36" s="26"/>
      <c r="J36" s="26"/>
      <c r="K36" s="26"/>
      <c r="L36" s="26"/>
      <c r="M36" s="26"/>
      <c r="N36" s="26"/>
      <c r="O36" s="26"/>
      <c r="P36" s="26"/>
      <c r="Q36" s="26"/>
      <c r="R36" s="26"/>
      <c r="S36" s="26"/>
      <c r="T36" s="26"/>
      <c r="U36" s="26"/>
    </row>
    <row r="37" spans="1:21" x14ac:dyDescent="0.3">
      <c r="A37" s="26"/>
      <c r="B37" s="26"/>
      <c r="C37" s="26"/>
      <c r="D37" s="26"/>
      <c r="E37" s="26"/>
      <c r="F37" s="26"/>
      <c r="G37" s="26"/>
      <c r="H37" s="26"/>
      <c r="I37" s="26"/>
      <c r="J37" s="26"/>
      <c r="K37" s="26"/>
      <c r="L37" s="26"/>
      <c r="M37" s="26"/>
      <c r="N37" s="26"/>
      <c r="O37" s="26"/>
      <c r="P37" s="26"/>
      <c r="Q37" s="26"/>
      <c r="R37" s="26"/>
      <c r="S37" s="26"/>
      <c r="T37" s="26"/>
      <c r="U37" s="26"/>
    </row>
    <row r="38" spans="1:21" x14ac:dyDescent="0.3">
      <c r="A38" s="26"/>
      <c r="B38" s="26"/>
      <c r="C38" s="26"/>
      <c r="D38" s="26"/>
      <c r="E38" s="26"/>
      <c r="F38" s="26"/>
      <c r="G38" s="26"/>
      <c r="H38" s="26"/>
      <c r="I38" s="26"/>
      <c r="J38" s="26"/>
      <c r="K38" s="26"/>
      <c r="L38" s="26"/>
      <c r="M38" s="26"/>
      <c r="N38" s="26"/>
      <c r="O38" s="26"/>
      <c r="P38" s="26"/>
      <c r="Q38" s="26"/>
      <c r="R38" s="26"/>
      <c r="S38" s="26"/>
      <c r="T38" s="26"/>
      <c r="U38" s="26"/>
    </row>
    <row r="39" spans="1:21" x14ac:dyDescent="0.3">
      <c r="A39" s="26"/>
      <c r="B39" s="26"/>
      <c r="C39" s="26"/>
      <c r="D39" s="26"/>
      <c r="E39" s="26"/>
      <c r="F39" s="26"/>
      <c r="G39" s="26"/>
      <c r="H39" s="26"/>
      <c r="I39" s="26"/>
      <c r="J39" s="26"/>
      <c r="K39" s="26"/>
      <c r="L39" s="26"/>
      <c r="M39" s="26"/>
      <c r="N39" s="26"/>
      <c r="O39" s="26"/>
      <c r="P39" s="26"/>
      <c r="Q39" s="26"/>
      <c r="R39" s="26"/>
      <c r="S39" s="26"/>
      <c r="T39" s="26"/>
      <c r="U39" s="26"/>
    </row>
    <row r="40" spans="1:21" x14ac:dyDescent="0.3">
      <c r="A40" s="26"/>
      <c r="B40" s="26"/>
      <c r="C40" s="26"/>
      <c r="D40" s="26"/>
      <c r="E40" s="26"/>
      <c r="F40" s="26"/>
      <c r="G40" s="26"/>
      <c r="H40" s="26"/>
      <c r="I40" s="26"/>
      <c r="J40" s="26"/>
      <c r="K40" s="26"/>
      <c r="L40" s="26"/>
      <c r="M40" s="26"/>
      <c r="N40" s="26"/>
      <c r="O40" s="26"/>
      <c r="P40" s="26"/>
      <c r="Q40" s="26"/>
      <c r="R40" s="26"/>
      <c r="S40" s="26"/>
      <c r="T40" s="26"/>
      <c r="U40" s="26"/>
    </row>
    <row r="41" spans="1:21" x14ac:dyDescent="0.3">
      <c r="A41" s="26"/>
      <c r="B41" s="26"/>
      <c r="C41" s="26"/>
      <c r="D41" s="26"/>
      <c r="E41" s="26"/>
      <c r="F41" s="26"/>
      <c r="G41" s="26"/>
      <c r="H41" s="26"/>
      <c r="I41" s="26"/>
      <c r="J41" s="26"/>
      <c r="K41" s="26"/>
      <c r="L41" s="26"/>
      <c r="M41" s="26"/>
      <c r="N41" s="26"/>
      <c r="O41" s="26"/>
      <c r="P41" s="26"/>
      <c r="Q41" s="26"/>
      <c r="R41" s="26"/>
      <c r="S41" s="26"/>
      <c r="T41" s="26"/>
      <c r="U41" s="26"/>
    </row>
    <row r="42" spans="1:21" x14ac:dyDescent="0.3">
      <c r="A42" s="26"/>
      <c r="B42" s="26"/>
      <c r="C42" s="26"/>
      <c r="D42" s="26"/>
      <c r="E42" s="26"/>
      <c r="F42" s="26"/>
      <c r="G42" s="26"/>
      <c r="H42" s="26"/>
      <c r="I42" s="26"/>
      <c r="J42" s="26"/>
      <c r="K42" s="26"/>
      <c r="L42" s="26"/>
      <c r="M42" s="26"/>
      <c r="N42" s="26"/>
      <c r="O42" s="26"/>
      <c r="P42" s="26"/>
      <c r="Q42" s="26"/>
      <c r="R42" s="26"/>
      <c r="S42" s="26"/>
      <c r="T42" s="26"/>
      <c r="U42" s="26"/>
    </row>
    <row r="43" spans="1:21" x14ac:dyDescent="0.3">
      <c r="A43" s="26"/>
      <c r="B43" s="26"/>
      <c r="C43" s="26"/>
      <c r="D43" s="26"/>
      <c r="E43" s="26"/>
      <c r="F43" s="26"/>
      <c r="G43" s="26"/>
      <c r="H43" s="26"/>
      <c r="I43" s="26"/>
      <c r="J43" s="26"/>
      <c r="K43" s="26"/>
      <c r="L43" s="26"/>
      <c r="M43" s="26"/>
      <c r="N43" s="26"/>
      <c r="O43" s="26"/>
      <c r="P43" s="26"/>
      <c r="Q43" s="26"/>
      <c r="R43" s="26"/>
      <c r="S43" s="26"/>
      <c r="T43" s="26"/>
      <c r="U43" s="26"/>
    </row>
    <row r="44" spans="1:21" x14ac:dyDescent="0.3">
      <c r="A44" s="26"/>
      <c r="B44" s="26"/>
      <c r="C44" s="26"/>
      <c r="D44" s="26"/>
      <c r="E44" s="26"/>
      <c r="F44" s="26"/>
      <c r="G44" s="26"/>
      <c r="H44" s="26"/>
      <c r="I44" s="26"/>
      <c r="J44" s="26"/>
      <c r="K44" s="26"/>
      <c r="L44" s="26"/>
      <c r="M44" s="26"/>
      <c r="N44" s="26"/>
      <c r="O44" s="26"/>
      <c r="P44" s="26"/>
      <c r="Q44" s="26"/>
      <c r="R44" s="26"/>
      <c r="S44" s="26"/>
      <c r="T44" s="26"/>
      <c r="U44" s="26"/>
    </row>
    <row r="45" spans="1:21" x14ac:dyDescent="0.3">
      <c r="A45" s="26"/>
      <c r="B45" s="26"/>
      <c r="C45" s="26"/>
      <c r="D45" s="26"/>
      <c r="E45" s="26"/>
      <c r="F45" s="26"/>
      <c r="G45" s="26"/>
      <c r="H45" s="26"/>
      <c r="I45" s="26"/>
      <c r="J45" s="26"/>
      <c r="K45" s="26"/>
      <c r="L45" s="26"/>
      <c r="M45" s="26"/>
      <c r="N45" s="26"/>
      <c r="O45" s="26"/>
      <c r="P45" s="26"/>
      <c r="Q45" s="26"/>
      <c r="R45" s="26"/>
      <c r="S45" s="26"/>
      <c r="T45" s="26"/>
      <c r="U45" s="26"/>
    </row>
    <row r="46" spans="1:21" x14ac:dyDescent="0.3">
      <c r="A46" s="26"/>
      <c r="B46" s="26"/>
      <c r="C46" s="26"/>
      <c r="D46" s="26"/>
      <c r="E46" s="26"/>
      <c r="F46" s="26"/>
      <c r="G46" s="26"/>
      <c r="H46" s="26"/>
      <c r="I46" s="26"/>
      <c r="J46" s="26"/>
      <c r="K46" s="26"/>
      <c r="L46" s="26"/>
      <c r="M46" s="26"/>
      <c r="N46" s="26"/>
      <c r="O46" s="26"/>
      <c r="P46" s="26"/>
      <c r="Q46" s="26"/>
      <c r="R46" s="26"/>
      <c r="S46" s="26"/>
      <c r="T46" s="26"/>
      <c r="U46" s="26"/>
    </row>
    <row r="47" spans="1:21" x14ac:dyDescent="0.3">
      <c r="A47" s="26"/>
      <c r="B47" s="26"/>
      <c r="C47" s="26"/>
      <c r="D47" s="26"/>
      <c r="E47" s="26"/>
      <c r="F47" s="26"/>
      <c r="G47" s="26"/>
      <c r="H47" s="26"/>
      <c r="I47" s="26"/>
      <c r="J47" s="26"/>
      <c r="K47" s="26"/>
      <c r="L47" s="26"/>
      <c r="M47" s="26"/>
      <c r="N47" s="26"/>
      <c r="O47" s="26"/>
      <c r="P47" s="26"/>
      <c r="Q47" s="26"/>
      <c r="R47" s="26"/>
      <c r="S47" s="26"/>
      <c r="T47" s="26"/>
      <c r="U47" s="26"/>
    </row>
    <row r="48" spans="1:21" x14ac:dyDescent="0.3">
      <c r="A48" s="26"/>
      <c r="B48" s="26"/>
      <c r="C48" s="26"/>
      <c r="D48" s="26"/>
      <c r="E48" s="26"/>
      <c r="F48" s="26"/>
      <c r="G48" s="26"/>
      <c r="H48" s="26"/>
      <c r="I48" s="26"/>
      <c r="J48" s="26"/>
      <c r="K48" s="26"/>
      <c r="L48" s="26"/>
      <c r="M48" s="26"/>
      <c r="N48" s="26"/>
      <c r="O48" s="26"/>
      <c r="P48" s="26"/>
      <c r="Q48" s="26"/>
      <c r="R48" s="26"/>
      <c r="S48" s="26"/>
      <c r="T48" s="26"/>
      <c r="U48" s="26"/>
    </row>
    <row r="49" spans="1:21" x14ac:dyDescent="0.3">
      <c r="A49" s="26"/>
      <c r="B49" s="26"/>
      <c r="C49" s="26"/>
      <c r="D49" s="26"/>
      <c r="E49" s="26"/>
      <c r="F49" s="26"/>
      <c r="G49" s="26"/>
      <c r="H49" s="26"/>
      <c r="I49" s="26"/>
      <c r="J49" s="26"/>
      <c r="K49" s="26"/>
      <c r="L49" s="26"/>
      <c r="M49" s="26"/>
      <c r="N49" s="26"/>
      <c r="O49" s="26"/>
      <c r="P49" s="26"/>
      <c r="Q49" s="26"/>
      <c r="R49" s="26"/>
      <c r="S49" s="26"/>
      <c r="T49" s="26"/>
      <c r="U49" s="26"/>
    </row>
    <row r="50" spans="1:21" x14ac:dyDescent="0.3">
      <c r="A50" s="26"/>
      <c r="B50" s="26"/>
      <c r="C50" s="26"/>
      <c r="D50" s="26"/>
      <c r="E50" s="26"/>
      <c r="F50" s="26"/>
      <c r="G50" s="26"/>
      <c r="H50" s="26"/>
      <c r="I50" s="26"/>
      <c r="J50" s="26"/>
      <c r="K50" s="26"/>
      <c r="L50" s="26"/>
      <c r="M50" s="26"/>
      <c r="N50" s="26"/>
      <c r="O50" s="26"/>
      <c r="P50" s="26"/>
      <c r="Q50" s="26"/>
      <c r="R50" s="26"/>
      <c r="S50" s="26"/>
      <c r="T50" s="26"/>
      <c r="U50" s="26"/>
    </row>
    <row r="51" spans="1:21" x14ac:dyDescent="0.3">
      <c r="A51" s="26"/>
      <c r="B51" s="26"/>
      <c r="C51" s="26"/>
      <c r="D51" s="26"/>
      <c r="E51" s="26"/>
      <c r="F51" s="26"/>
      <c r="G51" s="26"/>
      <c r="H51" s="26"/>
      <c r="I51" s="26"/>
      <c r="J51" s="26"/>
      <c r="K51" s="26"/>
      <c r="L51" s="26"/>
      <c r="M51" s="26"/>
      <c r="N51" s="26"/>
      <c r="O51" s="26"/>
      <c r="P51" s="26"/>
      <c r="Q51" s="26"/>
      <c r="R51" s="26"/>
      <c r="S51" s="26"/>
      <c r="T51" s="26"/>
      <c r="U51" s="26"/>
    </row>
    <row r="52" spans="1:21" x14ac:dyDescent="0.3">
      <c r="A52" s="26"/>
      <c r="B52" s="26"/>
      <c r="C52" s="26"/>
      <c r="D52" s="26"/>
      <c r="E52" s="26"/>
      <c r="F52" s="26"/>
      <c r="G52" s="26"/>
      <c r="H52" s="26"/>
      <c r="I52" s="26"/>
      <c r="J52" s="26"/>
      <c r="K52" s="26"/>
      <c r="L52" s="26"/>
      <c r="M52" s="26"/>
      <c r="N52" s="26"/>
      <c r="O52" s="26"/>
      <c r="P52" s="26"/>
      <c r="Q52" s="26"/>
      <c r="R52" s="26"/>
      <c r="S52" s="26"/>
      <c r="T52" s="26"/>
      <c r="U52" s="26"/>
    </row>
    <row r="53" spans="1:21" x14ac:dyDescent="0.3">
      <c r="A53" s="26"/>
      <c r="B53" s="26"/>
      <c r="C53" s="26"/>
      <c r="D53" s="26"/>
      <c r="E53" s="26"/>
      <c r="F53" s="26"/>
      <c r="G53" s="26"/>
      <c r="H53" s="26"/>
      <c r="I53" s="26"/>
      <c r="J53" s="26"/>
      <c r="K53" s="26"/>
      <c r="L53" s="26"/>
      <c r="M53" s="26"/>
      <c r="N53" s="26"/>
      <c r="O53" s="26"/>
      <c r="P53" s="26"/>
      <c r="Q53" s="26"/>
      <c r="R53" s="26"/>
      <c r="S53" s="26"/>
      <c r="T53" s="26"/>
      <c r="U53" s="26"/>
    </row>
    <row r="54" spans="1:21" x14ac:dyDescent="0.3">
      <c r="A54" s="26"/>
      <c r="B54" s="26"/>
      <c r="C54" s="26"/>
      <c r="D54" s="26"/>
      <c r="E54" s="26"/>
      <c r="F54" s="26"/>
      <c r="G54" s="26"/>
      <c r="H54" s="26"/>
      <c r="I54" s="26"/>
      <c r="J54" s="26"/>
      <c r="K54" s="26"/>
      <c r="L54" s="26"/>
      <c r="M54" s="26"/>
      <c r="N54" s="26"/>
      <c r="O54" s="26"/>
      <c r="P54" s="26"/>
      <c r="Q54" s="26"/>
      <c r="R54" s="26"/>
      <c r="S54" s="26"/>
      <c r="T54" s="26"/>
      <c r="U54" s="26"/>
    </row>
    <row r="55" spans="1:21" x14ac:dyDescent="0.3">
      <c r="A55" s="26"/>
      <c r="B55" s="26"/>
      <c r="C55" s="26"/>
      <c r="D55" s="26"/>
      <c r="E55" s="26"/>
      <c r="F55" s="26"/>
      <c r="G55" s="26"/>
      <c r="H55" s="26"/>
      <c r="I55" s="26"/>
      <c r="J55" s="26"/>
      <c r="K55" s="26"/>
      <c r="L55" s="26"/>
      <c r="M55" s="26"/>
      <c r="N55" s="26"/>
      <c r="O55" s="26"/>
      <c r="P55" s="26"/>
      <c r="Q55" s="26"/>
      <c r="R55" s="26"/>
      <c r="S55" s="26"/>
      <c r="T55" s="26"/>
      <c r="U55" s="26"/>
    </row>
    <row r="56" spans="1:21" x14ac:dyDescent="0.3">
      <c r="A56" s="26"/>
      <c r="B56" s="26"/>
      <c r="C56" s="26"/>
      <c r="D56" s="26"/>
      <c r="E56" s="26"/>
      <c r="F56" s="26"/>
      <c r="G56" s="26"/>
      <c r="H56" s="26"/>
      <c r="I56" s="26"/>
      <c r="J56" s="26"/>
      <c r="K56" s="26"/>
      <c r="L56" s="26"/>
      <c r="M56" s="26"/>
      <c r="N56" s="26"/>
      <c r="O56" s="26"/>
      <c r="P56" s="26"/>
      <c r="Q56" s="26"/>
      <c r="R56" s="26"/>
      <c r="S56" s="26"/>
      <c r="T56" s="26"/>
      <c r="U56" s="26"/>
    </row>
    <row r="57" spans="1:21" x14ac:dyDescent="0.3">
      <c r="A57" s="26"/>
      <c r="B57" s="26"/>
      <c r="C57" s="26"/>
      <c r="D57" s="26"/>
      <c r="E57" s="26"/>
      <c r="F57" s="26"/>
      <c r="G57" s="26"/>
      <c r="H57" s="26"/>
      <c r="I57" s="26"/>
      <c r="J57" s="26"/>
      <c r="K57" s="26"/>
      <c r="L57" s="26"/>
      <c r="M57" s="26"/>
      <c r="N57" s="26"/>
      <c r="O57" s="26"/>
      <c r="P57" s="26"/>
      <c r="Q57" s="26"/>
      <c r="R57" s="26"/>
      <c r="S57" s="26"/>
      <c r="T57" s="26"/>
      <c r="U57" s="26"/>
    </row>
    <row r="58" spans="1:21" x14ac:dyDescent="0.3">
      <c r="A58" s="26"/>
      <c r="B58" s="26"/>
      <c r="C58" s="26"/>
      <c r="D58" s="26"/>
      <c r="E58" s="26"/>
      <c r="F58" s="26"/>
      <c r="G58" s="26"/>
      <c r="H58" s="26"/>
      <c r="I58" s="26"/>
      <c r="J58" s="26"/>
      <c r="K58" s="26"/>
      <c r="L58" s="26"/>
      <c r="M58" s="26"/>
      <c r="N58" s="26"/>
      <c r="O58" s="26"/>
      <c r="P58" s="26"/>
      <c r="Q58" s="26"/>
      <c r="R58" s="26"/>
      <c r="S58" s="26"/>
      <c r="T58" s="26"/>
      <c r="U58" s="26"/>
    </row>
    <row r="59" spans="1:21" x14ac:dyDescent="0.3">
      <c r="A59" s="26"/>
      <c r="B59" s="26"/>
      <c r="C59" s="26"/>
      <c r="D59" s="26"/>
      <c r="E59" s="26"/>
      <c r="F59" s="26"/>
      <c r="G59" s="26"/>
      <c r="H59" s="26"/>
      <c r="I59" s="26"/>
      <c r="J59" s="26"/>
      <c r="K59" s="26"/>
      <c r="L59" s="26"/>
      <c r="M59" s="26"/>
      <c r="N59" s="26"/>
      <c r="O59" s="26"/>
      <c r="P59" s="26"/>
      <c r="Q59" s="26"/>
      <c r="R59" s="26"/>
      <c r="S59" s="26"/>
      <c r="T59" s="26"/>
      <c r="U59" s="26"/>
    </row>
    <row r="60" spans="1:21" x14ac:dyDescent="0.3">
      <c r="A60" s="26"/>
      <c r="B60" s="26"/>
      <c r="C60" s="26"/>
      <c r="D60" s="26"/>
      <c r="E60" s="26"/>
      <c r="F60" s="26"/>
      <c r="G60" s="26"/>
      <c r="H60" s="26"/>
      <c r="I60" s="26"/>
      <c r="J60" s="26"/>
      <c r="K60" s="26"/>
      <c r="L60" s="26"/>
      <c r="M60" s="26"/>
      <c r="N60" s="26"/>
      <c r="O60" s="26"/>
      <c r="P60" s="26"/>
      <c r="Q60" s="26"/>
      <c r="R60" s="26"/>
      <c r="S60" s="26"/>
      <c r="T60" s="26"/>
      <c r="U60" s="26"/>
    </row>
    <row r="61" spans="1:21" x14ac:dyDescent="0.3">
      <c r="A61" s="26"/>
      <c r="B61" s="26"/>
      <c r="C61" s="26"/>
      <c r="D61" s="26"/>
      <c r="E61" s="26"/>
      <c r="F61" s="26"/>
      <c r="G61" s="26"/>
      <c r="H61" s="26"/>
      <c r="I61" s="26"/>
      <c r="J61" s="26"/>
      <c r="K61" s="26"/>
      <c r="L61" s="26"/>
      <c r="M61" s="26"/>
      <c r="N61" s="26"/>
      <c r="O61" s="26"/>
      <c r="P61" s="26"/>
      <c r="Q61" s="26"/>
      <c r="R61" s="26"/>
      <c r="S61" s="26"/>
      <c r="T61" s="26"/>
      <c r="U61" s="26"/>
    </row>
    <row r="62" spans="1:21" x14ac:dyDescent="0.3">
      <c r="A62" s="26"/>
      <c r="B62" s="26"/>
      <c r="C62" s="26"/>
      <c r="D62" s="26"/>
      <c r="E62" s="26"/>
      <c r="F62" s="26"/>
      <c r="G62" s="26"/>
      <c r="H62" s="26"/>
      <c r="I62" s="26"/>
      <c r="J62" s="26"/>
      <c r="K62" s="26"/>
      <c r="L62" s="26"/>
      <c r="M62" s="26"/>
      <c r="N62" s="26"/>
      <c r="O62" s="26"/>
      <c r="P62" s="26"/>
      <c r="Q62" s="26"/>
      <c r="R62" s="26"/>
      <c r="S62" s="26"/>
      <c r="T62" s="26"/>
      <c r="U62" s="26"/>
    </row>
    <row r="63" spans="1:21" x14ac:dyDescent="0.3">
      <c r="A63" s="26"/>
      <c r="B63" s="26"/>
      <c r="C63" s="26"/>
      <c r="D63" s="26"/>
      <c r="E63" s="26"/>
      <c r="F63" s="26"/>
      <c r="G63" s="26"/>
      <c r="H63" s="26"/>
      <c r="I63" s="26"/>
      <c r="J63" s="26"/>
      <c r="K63" s="26"/>
      <c r="L63" s="26"/>
      <c r="M63" s="26"/>
      <c r="N63" s="26"/>
      <c r="O63" s="26"/>
      <c r="P63" s="26"/>
      <c r="Q63" s="26"/>
      <c r="R63" s="26"/>
      <c r="S63" s="26"/>
      <c r="T63" s="26"/>
      <c r="U63" s="26"/>
    </row>
    <row r="64" spans="1:21" x14ac:dyDescent="0.3">
      <c r="A64" s="26"/>
      <c r="B64" s="26"/>
      <c r="C64" s="26"/>
      <c r="D64" s="26"/>
      <c r="E64" s="26"/>
      <c r="F64" s="26"/>
      <c r="G64" s="26"/>
      <c r="H64" s="26"/>
      <c r="I64" s="26"/>
      <c r="J64" s="26"/>
      <c r="K64" s="26"/>
      <c r="L64" s="26"/>
      <c r="M64" s="26"/>
      <c r="N64" s="26"/>
      <c r="O64" s="26"/>
      <c r="P64" s="26"/>
      <c r="Q64" s="26"/>
      <c r="R64" s="26"/>
      <c r="S64" s="26"/>
      <c r="T64" s="26"/>
      <c r="U64" s="26"/>
    </row>
    <row r="65" spans="1:21" x14ac:dyDescent="0.3">
      <c r="A65" s="26"/>
      <c r="B65" s="26"/>
      <c r="C65" s="26"/>
      <c r="D65" s="26"/>
      <c r="E65" s="26"/>
      <c r="F65" s="26"/>
      <c r="G65" s="26"/>
      <c r="H65" s="26"/>
      <c r="I65" s="26"/>
      <c r="J65" s="26"/>
      <c r="K65" s="26"/>
      <c r="L65" s="26"/>
      <c r="M65" s="26"/>
      <c r="N65" s="26"/>
      <c r="O65" s="26"/>
      <c r="P65" s="26"/>
      <c r="Q65" s="26"/>
      <c r="R65" s="26"/>
      <c r="S65" s="26"/>
      <c r="T65" s="26"/>
      <c r="U65" s="26"/>
    </row>
    <row r="66" spans="1:21" x14ac:dyDescent="0.3">
      <c r="A66" s="26"/>
      <c r="B66" s="26"/>
      <c r="C66" s="26"/>
      <c r="D66" s="26"/>
      <c r="E66" s="26"/>
      <c r="F66" s="26"/>
      <c r="G66" s="26"/>
      <c r="H66" s="26"/>
      <c r="I66" s="26"/>
      <c r="J66" s="26"/>
      <c r="K66" s="26"/>
      <c r="L66" s="26"/>
      <c r="M66" s="26"/>
      <c r="N66" s="26"/>
      <c r="O66" s="26"/>
      <c r="P66" s="26"/>
      <c r="Q66" s="26"/>
      <c r="R66" s="26"/>
      <c r="S66" s="26"/>
      <c r="T66" s="26"/>
      <c r="U66" s="26"/>
    </row>
    <row r="67" spans="1:21" x14ac:dyDescent="0.3">
      <c r="A67" s="26"/>
      <c r="B67" s="26"/>
      <c r="C67" s="26"/>
      <c r="D67" s="26"/>
      <c r="E67" s="26"/>
      <c r="F67" s="26"/>
      <c r="G67" s="26"/>
      <c r="H67" s="26"/>
      <c r="I67" s="26"/>
      <c r="J67" s="26"/>
      <c r="K67" s="26"/>
      <c r="L67" s="26"/>
      <c r="M67" s="26"/>
      <c r="N67" s="26"/>
      <c r="O67" s="26"/>
      <c r="P67" s="26"/>
      <c r="Q67" s="26"/>
      <c r="R67" s="26"/>
      <c r="S67" s="26"/>
      <c r="T67" s="26"/>
      <c r="U67" s="26"/>
    </row>
    <row r="68" spans="1:21" x14ac:dyDescent="0.3">
      <c r="A68" s="26"/>
      <c r="B68" s="26"/>
      <c r="C68" s="26"/>
      <c r="D68" s="26"/>
      <c r="E68" s="26"/>
      <c r="F68" s="26"/>
      <c r="G68" s="26"/>
      <c r="H68" s="26"/>
      <c r="I68" s="26"/>
      <c r="J68" s="26"/>
      <c r="K68" s="26"/>
      <c r="L68" s="26"/>
      <c r="M68" s="26"/>
      <c r="N68" s="26"/>
      <c r="O68" s="26"/>
      <c r="P68" s="26"/>
      <c r="Q68" s="26"/>
      <c r="R68" s="26"/>
      <c r="S68" s="26"/>
      <c r="T68" s="26"/>
      <c r="U68" s="26"/>
    </row>
    <row r="69" spans="1:21" x14ac:dyDescent="0.3">
      <c r="A69" s="26"/>
      <c r="B69" s="26"/>
      <c r="C69" s="26"/>
      <c r="D69" s="26"/>
      <c r="E69" s="26"/>
      <c r="F69" s="26"/>
      <c r="G69" s="26"/>
      <c r="H69" s="26"/>
      <c r="I69" s="26"/>
      <c r="J69" s="26"/>
      <c r="K69" s="26"/>
      <c r="L69" s="26"/>
      <c r="M69" s="26"/>
      <c r="N69" s="26"/>
      <c r="O69" s="26"/>
      <c r="P69" s="26"/>
      <c r="Q69" s="26"/>
      <c r="R69" s="26"/>
      <c r="S69" s="26"/>
      <c r="T69" s="26"/>
      <c r="U69" s="26"/>
    </row>
    <row r="70" spans="1:21" x14ac:dyDescent="0.3">
      <c r="A70" s="26"/>
      <c r="B70" s="26"/>
      <c r="C70" s="26"/>
      <c r="D70" s="26"/>
      <c r="E70" s="26"/>
      <c r="F70" s="26"/>
      <c r="G70" s="26"/>
      <c r="H70" s="26"/>
      <c r="I70" s="26"/>
      <c r="J70" s="26"/>
      <c r="K70" s="26"/>
      <c r="L70" s="26"/>
      <c r="M70" s="26"/>
      <c r="N70" s="26"/>
      <c r="O70" s="26"/>
      <c r="P70" s="26"/>
      <c r="Q70" s="26"/>
      <c r="R70" s="26"/>
      <c r="S70" s="26"/>
      <c r="T70" s="26"/>
      <c r="U70" s="26"/>
    </row>
    <row r="71" spans="1:21" x14ac:dyDescent="0.3">
      <c r="A71" s="26"/>
      <c r="B71" s="26"/>
      <c r="C71" s="26"/>
      <c r="D71" s="26"/>
      <c r="E71" s="26"/>
      <c r="F71" s="26"/>
      <c r="G71" s="26"/>
      <c r="H71" s="26"/>
      <c r="I71" s="26"/>
      <c r="J71" s="26"/>
      <c r="K71" s="26"/>
      <c r="L71" s="26"/>
      <c r="M71" s="26"/>
      <c r="N71" s="26"/>
      <c r="O71" s="26"/>
      <c r="P71" s="26"/>
      <c r="Q71" s="26"/>
      <c r="R71" s="26"/>
      <c r="S71" s="26"/>
      <c r="T71" s="26"/>
      <c r="U71" s="26"/>
    </row>
    <row r="72" spans="1:21" x14ac:dyDescent="0.3">
      <c r="A72" s="26"/>
      <c r="B72" s="26"/>
      <c r="C72" s="26"/>
      <c r="D72" s="26"/>
      <c r="E72" s="26"/>
      <c r="F72" s="26"/>
      <c r="G72" s="26"/>
      <c r="H72" s="26"/>
      <c r="I72" s="26"/>
      <c r="J72" s="26"/>
      <c r="K72" s="26"/>
      <c r="L72" s="26"/>
      <c r="M72" s="26"/>
      <c r="N72" s="26"/>
      <c r="O72" s="26"/>
      <c r="P72" s="26"/>
      <c r="Q72" s="26"/>
      <c r="R72" s="26"/>
      <c r="S72" s="26"/>
      <c r="T72" s="26"/>
      <c r="U72" s="26"/>
    </row>
    <row r="73" spans="1:21" x14ac:dyDescent="0.3">
      <c r="A73" s="26"/>
      <c r="B73" s="26"/>
      <c r="C73" s="26"/>
      <c r="D73" s="26"/>
      <c r="E73" s="26"/>
      <c r="F73" s="26"/>
      <c r="G73" s="26"/>
      <c r="H73" s="26"/>
      <c r="I73" s="26"/>
      <c r="J73" s="26"/>
      <c r="K73" s="26"/>
      <c r="L73" s="26"/>
      <c r="M73" s="26"/>
      <c r="N73" s="26"/>
      <c r="O73" s="26"/>
      <c r="P73" s="26"/>
      <c r="Q73" s="26"/>
      <c r="R73" s="26"/>
      <c r="S73" s="26"/>
      <c r="T73" s="26"/>
      <c r="U73" s="26"/>
    </row>
    <row r="74" spans="1:21" x14ac:dyDescent="0.3">
      <c r="A74" s="26"/>
      <c r="B74" s="26"/>
      <c r="C74" s="26"/>
      <c r="D74" s="26"/>
      <c r="E74" s="26"/>
      <c r="F74" s="26"/>
      <c r="G74" s="26"/>
      <c r="H74" s="26"/>
      <c r="I74" s="26"/>
      <c r="J74" s="26"/>
      <c r="K74" s="26"/>
      <c r="L74" s="26"/>
      <c r="M74" s="26"/>
      <c r="N74" s="26"/>
      <c r="O74" s="26"/>
      <c r="P74" s="26"/>
      <c r="Q74" s="26"/>
      <c r="R74" s="26"/>
      <c r="S74" s="26"/>
      <c r="T74" s="26"/>
      <c r="U74" s="26"/>
    </row>
    <row r="75" spans="1:21" x14ac:dyDescent="0.3">
      <c r="A75" s="26"/>
      <c r="B75" s="26"/>
      <c r="C75" s="26"/>
      <c r="D75" s="26"/>
      <c r="E75" s="26"/>
      <c r="F75" s="26"/>
      <c r="G75" s="26"/>
      <c r="H75" s="26"/>
      <c r="I75" s="26"/>
      <c r="J75" s="26"/>
      <c r="K75" s="26"/>
      <c r="L75" s="26"/>
      <c r="M75" s="26"/>
      <c r="N75" s="26"/>
      <c r="O75" s="26"/>
      <c r="P75" s="26"/>
      <c r="Q75" s="26"/>
      <c r="R75" s="26"/>
      <c r="S75" s="26"/>
      <c r="T75" s="26"/>
      <c r="U75" s="26"/>
    </row>
    <row r="76" spans="1:21" x14ac:dyDescent="0.3">
      <c r="A76" s="26"/>
      <c r="B76" s="26"/>
      <c r="C76" s="26"/>
      <c r="D76" s="26"/>
      <c r="E76" s="26"/>
      <c r="F76" s="26"/>
      <c r="G76" s="26"/>
      <c r="H76" s="26"/>
      <c r="I76" s="26"/>
      <c r="J76" s="26"/>
      <c r="K76" s="26"/>
      <c r="L76" s="26"/>
      <c r="M76" s="26"/>
      <c r="N76" s="26"/>
      <c r="O76" s="26"/>
      <c r="P76" s="26"/>
      <c r="Q76" s="26"/>
      <c r="R76" s="26"/>
      <c r="S76" s="26"/>
      <c r="T76" s="26"/>
      <c r="U76" s="26"/>
    </row>
    <row r="77" spans="1:21" x14ac:dyDescent="0.3">
      <c r="A77" s="26"/>
      <c r="B77" s="26"/>
      <c r="C77" s="26"/>
      <c r="D77" s="26"/>
      <c r="E77" s="26"/>
      <c r="F77" s="26"/>
      <c r="G77" s="26"/>
      <c r="H77" s="26"/>
      <c r="I77" s="26"/>
      <c r="J77" s="26"/>
      <c r="K77" s="26"/>
      <c r="L77" s="26"/>
      <c r="M77" s="26"/>
      <c r="N77" s="26"/>
      <c r="O77" s="26"/>
      <c r="P77" s="26"/>
      <c r="Q77" s="26"/>
      <c r="R77" s="26"/>
      <c r="S77" s="26"/>
      <c r="T77" s="26"/>
      <c r="U77" s="26"/>
    </row>
    <row r="78" spans="1:21" x14ac:dyDescent="0.3">
      <c r="A78" s="26"/>
      <c r="B78" s="26"/>
      <c r="C78" s="26"/>
      <c r="D78" s="26"/>
      <c r="E78" s="26"/>
      <c r="F78" s="26"/>
      <c r="G78" s="26"/>
      <c r="H78" s="26"/>
      <c r="I78" s="26"/>
      <c r="J78" s="26"/>
      <c r="K78" s="26"/>
      <c r="L78" s="26"/>
      <c r="M78" s="26"/>
      <c r="N78" s="26"/>
      <c r="O78" s="26"/>
      <c r="P78" s="26"/>
      <c r="Q78" s="26"/>
      <c r="R78" s="26"/>
      <c r="S78" s="26"/>
      <c r="T78" s="26"/>
      <c r="U78" s="26"/>
    </row>
    <row r="79" spans="1:21" x14ac:dyDescent="0.3">
      <c r="A79" s="26"/>
      <c r="B79" s="26"/>
      <c r="C79" s="26"/>
      <c r="D79" s="26"/>
      <c r="E79" s="26"/>
      <c r="F79" s="26"/>
      <c r="G79" s="26"/>
      <c r="H79" s="26"/>
      <c r="I79" s="26"/>
      <c r="J79" s="26"/>
      <c r="K79" s="26"/>
      <c r="L79" s="26"/>
      <c r="M79" s="26"/>
      <c r="N79" s="26"/>
      <c r="O79" s="26"/>
      <c r="P79" s="26"/>
      <c r="Q79" s="26"/>
      <c r="R79" s="26"/>
      <c r="S79" s="26"/>
      <c r="T79" s="26"/>
      <c r="U79" s="26"/>
    </row>
    <row r="80" spans="1:21" x14ac:dyDescent="0.3">
      <c r="A80" s="26"/>
      <c r="B80" s="26"/>
      <c r="C80" s="26"/>
      <c r="D80" s="26"/>
      <c r="E80" s="26"/>
      <c r="F80" s="26"/>
      <c r="G80" s="26"/>
      <c r="H80" s="26"/>
      <c r="I80" s="26"/>
      <c r="J80" s="26"/>
      <c r="K80" s="26"/>
      <c r="L80" s="26"/>
      <c r="M80" s="26"/>
      <c r="N80" s="26"/>
      <c r="O80" s="26"/>
      <c r="P80" s="26"/>
      <c r="Q80" s="26"/>
      <c r="R80" s="26"/>
      <c r="S80" s="26"/>
      <c r="T80" s="26"/>
      <c r="U80" s="26"/>
    </row>
    <row r="81" spans="1:21" x14ac:dyDescent="0.3">
      <c r="A81" s="26"/>
      <c r="B81" s="26"/>
      <c r="C81" s="26"/>
      <c r="D81" s="26"/>
      <c r="E81" s="26"/>
      <c r="F81" s="26"/>
      <c r="G81" s="26"/>
      <c r="H81" s="26"/>
      <c r="I81" s="26"/>
      <c r="J81" s="26"/>
      <c r="K81" s="26"/>
      <c r="L81" s="26"/>
      <c r="M81" s="26"/>
      <c r="N81" s="26"/>
      <c r="O81" s="26"/>
      <c r="P81" s="26"/>
      <c r="Q81" s="26"/>
      <c r="R81" s="26"/>
      <c r="S81" s="26"/>
      <c r="T81" s="26"/>
      <c r="U81" s="26"/>
    </row>
    <row r="82" spans="1:21" x14ac:dyDescent="0.3">
      <c r="A82" s="26"/>
      <c r="B82" s="26"/>
      <c r="C82" s="26"/>
      <c r="D82" s="26"/>
      <c r="E82" s="26"/>
      <c r="F82" s="26"/>
      <c r="G82" s="26"/>
      <c r="H82" s="26"/>
      <c r="I82" s="26"/>
      <c r="J82" s="26"/>
      <c r="K82" s="26"/>
      <c r="L82" s="26"/>
      <c r="M82" s="26"/>
      <c r="N82" s="26"/>
      <c r="O82" s="26"/>
      <c r="P82" s="26"/>
      <c r="Q82" s="26"/>
      <c r="R82" s="26"/>
      <c r="S82" s="26"/>
      <c r="T82" s="26"/>
      <c r="U82" s="26"/>
    </row>
    <row r="83" spans="1:21" x14ac:dyDescent="0.3">
      <c r="A83" s="26"/>
      <c r="B83" s="26"/>
      <c r="C83" s="26"/>
      <c r="D83" s="26"/>
      <c r="E83" s="26"/>
      <c r="F83" s="26"/>
      <c r="G83" s="26"/>
      <c r="H83" s="26"/>
      <c r="I83" s="26"/>
      <c r="J83" s="26"/>
      <c r="K83" s="26"/>
      <c r="L83" s="26"/>
      <c r="M83" s="26"/>
      <c r="N83" s="26"/>
      <c r="O83" s="26"/>
      <c r="P83" s="26"/>
      <c r="Q83" s="26"/>
      <c r="R83" s="26"/>
      <c r="S83" s="26"/>
      <c r="T83" s="26"/>
      <c r="U83" s="26"/>
    </row>
    <row r="84" spans="1:21" x14ac:dyDescent="0.3">
      <c r="A84" s="26"/>
      <c r="B84" s="26"/>
      <c r="C84" s="26"/>
      <c r="D84" s="26"/>
      <c r="E84" s="26"/>
      <c r="F84" s="26"/>
      <c r="G84" s="26"/>
      <c r="H84" s="26"/>
      <c r="I84" s="26"/>
      <c r="J84" s="26"/>
      <c r="K84" s="26"/>
      <c r="L84" s="26"/>
      <c r="M84" s="26"/>
      <c r="N84" s="26"/>
      <c r="O84" s="26"/>
      <c r="P84" s="26"/>
      <c r="Q84" s="26"/>
      <c r="R84" s="26"/>
      <c r="S84" s="26"/>
      <c r="T84" s="26"/>
      <c r="U84" s="26"/>
    </row>
    <row r="85" spans="1:21" x14ac:dyDescent="0.3">
      <c r="A85" s="26"/>
      <c r="B85" s="26"/>
      <c r="C85" s="26"/>
      <c r="D85" s="26"/>
      <c r="E85" s="26"/>
      <c r="F85" s="26"/>
      <c r="G85" s="26"/>
      <c r="H85" s="26"/>
      <c r="I85" s="26"/>
      <c r="J85" s="26"/>
      <c r="K85" s="26"/>
      <c r="L85" s="26"/>
      <c r="M85" s="26"/>
      <c r="N85" s="26"/>
      <c r="O85" s="26"/>
      <c r="P85" s="26"/>
      <c r="Q85" s="26"/>
      <c r="R85" s="26"/>
      <c r="S85" s="26"/>
      <c r="T85" s="26"/>
      <c r="U85" s="26"/>
    </row>
    <row r="86" spans="1:21" x14ac:dyDescent="0.3">
      <c r="A86" s="26"/>
      <c r="B86" s="26"/>
      <c r="C86" s="26"/>
      <c r="D86" s="26"/>
      <c r="E86" s="26"/>
      <c r="F86" s="26"/>
      <c r="G86" s="26"/>
      <c r="H86" s="26"/>
      <c r="I86" s="26"/>
      <c r="J86" s="26"/>
      <c r="K86" s="26"/>
      <c r="L86" s="26"/>
      <c r="M86" s="26"/>
      <c r="N86" s="26"/>
      <c r="O86" s="26"/>
      <c r="P86" s="26"/>
      <c r="Q86" s="26"/>
      <c r="R86" s="26"/>
      <c r="S86" s="26"/>
      <c r="T86" s="26"/>
      <c r="U86" s="26"/>
    </row>
    <row r="87" spans="1:21" x14ac:dyDescent="0.3">
      <c r="A87" s="26"/>
      <c r="B87" s="26"/>
      <c r="C87" s="26"/>
      <c r="D87" s="26"/>
      <c r="E87" s="26"/>
      <c r="F87" s="26"/>
      <c r="G87" s="26"/>
      <c r="H87" s="26"/>
      <c r="I87" s="26"/>
      <c r="J87" s="26"/>
      <c r="K87" s="26"/>
      <c r="L87" s="26"/>
      <c r="M87" s="26"/>
      <c r="N87" s="26"/>
      <c r="O87" s="26"/>
      <c r="P87" s="26"/>
      <c r="Q87" s="26"/>
      <c r="R87" s="26"/>
      <c r="S87" s="26"/>
      <c r="T87" s="26"/>
      <c r="U87" s="26"/>
    </row>
    <row r="88" spans="1:21" x14ac:dyDescent="0.3">
      <c r="A88" s="26"/>
      <c r="B88" s="26"/>
      <c r="C88" s="26"/>
      <c r="D88" s="26"/>
      <c r="E88" s="26"/>
      <c r="F88" s="26"/>
      <c r="G88" s="26"/>
      <c r="H88" s="26"/>
      <c r="I88" s="26"/>
      <c r="J88" s="26"/>
      <c r="K88" s="26"/>
      <c r="L88" s="26"/>
      <c r="M88" s="26"/>
      <c r="N88" s="26"/>
      <c r="O88" s="26"/>
      <c r="P88" s="26"/>
      <c r="Q88" s="26"/>
      <c r="R88" s="26"/>
      <c r="S88" s="26"/>
      <c r="T88" s="26"/>
      <c r="U88" s="26"/>
    </row>
    <row r="89" spans="1:21" x14ac:dyDescent="0.3">
      <c r="A89" s="26"/>
      <c r="B89" s="26"/>
      <c r="C89" s="26"/>
      <c r="D89" s="26"/>
      <c r="E89" s="26"/>
      <c r="F89" s="26"/>
      <c r="G89" s="26"/>
      <c r="H89" s="26"/>
      <c r="I89" s="26"/>
      <c r="J89" s="26"/>
      <c r="K89" s="26"/>
      <c r="L89" s="26"/>
      <c r="M89" s="26"/>
      <c r="N89" s="26"/>
      <c r="O89" s="26"/>
      <c r="P89" s="26"/>
      <c r="Q89" s="26"/>
      <c r="R89" s="26"/>
      <c r="S89" s="26"/>
      <c r="T89" s="26"/>
      <c r="U89" s="26"/>
    </row>
    <row r="90" spans="1:21" x14ac:dyDescent="0.3">
      <c r="A90" s="26"/>
      <c r="B90" s="26"/>
      <c r="C90" s="26"/>
      <c r="D90" s="26"/>
      <c r="E90" s="26"/>
      <c r="F90" s="26"/>
      <c r="G90" s="26"/>
      <c r="H90" s="26"/>
      <c r="I90" s="26"/>
      <c r="J90" s="26"/>
      <c r="K90" s="26"/>
      <c r="L90" s="26"/>
      <c r="M90" s="26"/>
      <c r="N90" s="26"/>
      <c r="O90" s="26"/>
      <c r="P90" s="26"/>
      <c r="Q90" s="26"/>
      <c r="R90" s="26"/>
      <c r="S90" s="26"/>
      <c r="T90" s="26"/>
      <c r="U90" s="26"/>
    </row>
    <row r="91" spans="1:21" x14ac:dyDescent="0.3">
      <c r="A91" s="26"/>
      <c r="B91" s="26"/>
      <c r="C91" s="26"/>
      <c r="D91" s="26"/>
      <c r="E91" s="26"/>
      <c r="F91" s="26"/>
      <c r="G91" s="26"/>
      <c r="H91" s="26"/>
      <c r="I91" s="26"/>
      <c r="J91" s="26"/>
      <c r="K91" s="26"/>
      <c r="L91" s="26"/>
      <c r="M91" s="26"/>
      <c r="N91" s="26"/>
      <c r="O91" s="26"/>
      <c r="P91" s="26"/>
      <c r="Q91" s="26"/>
      <c r="R91" s="26"/>
      <c r="S91" s="26"/>
      <c r="T91" s="26"/>
      <c r="U91" s="26"/>
    </row>
    <row r="92" spans="1:21" x14ac:dyDescent="0.3">
      <c r="A92" s="26"/>
      <c r="B92" s="26"/>
      <c r="C92" s="26"/>
      <c r="D92" s="26"/>
      <c r="E92" s="26"/>
      <c r="F92" s="26"/>
      <c r="G92" s="26"/>
      <c r="H92" s="26"/>
      <c r="I92" s="26"/>
      <c r="J92" s="26"/>
      <c r="K92" s="26"/>
      <c r="L92" s="26"/>
      <c r="M92" s="26"/>
      <c r="N92" s="26"/>
      <c r="O92" s="26"/>
      <c r="P92" s="26"/>
      <c r="Q92" s="26"/>
      <c r="R92" s="26"/>
      <c r="S92" s="26"/>
      <c r="T92" s="26"/>
      <c r="U92" s="26"/>
    </row>
    <row r="93" spans="1:21" x14ac:dyDescent="0.3">
      <c r="A93" s="26"/>
      <c r="B93" s="26"/>
      <c r="C93" s="26"/>
      <c r="D93" s="26"/>
      <c r="E93" s="26"/>
      <c r="F93" s="26"/>
      <c r="G93" s="26"/>
      <c r="H93" s="26"/>
      <c r="I93" s="26"/>
      <c r="J93" s="26"/>
      <c r="K93" s="26"/>
      <c r="L93" s="26"/>
      <c r="M93" s="26"/>
      <c r="N93" s="26"/>
      <c r="O93" s="26"/>
      <c r="P93" s="26"/>
      <c r="Q93" s="26"/>
      <c r="R93" s="26"/>
      <c r="S93" s="26"/>
      <c r="T93" s="26"/>
      <c r="U93" s="26"/>
    </row>
    <row r="94" spans="1:21" x14ac:dyDescent="0.3">
      <c r="A94" s="26"/>
      <c r="B94" s="26"/>
      <c r="C94" s="26"/>
      <c r="D94" s="26"/>
      <c r="E94" s="26"/>
      <c r="F94" s="26"/>
      <c r="G94" s="26"/>
      <c r="H94" s="26"/>
      <c r="I94" s="26"/>
      <c r="J94" s="26"/>
      <c r="K94" s="26"/>
      <c r="L94" s="26"/>
      <c r="M94" s="26"/>
      <c r="N94" s="26"/>
      <c r="O94" s="26"/>
      <c r="P94" s="26"/>
      <c r="Q94" s="26"/>
      <c r="R94" s="26"/>
      <c r="S94" s="26"/>
      <c r="T94" s="26"/>
      <c r="U94" s="26"/>
    </row>
    <row r="95" spans="1:21" x14ac:dyDescent="0.3">
      <c r="A95" s="26"/>
      <c r="B95" s="26"/>
      <c r="C95" s="26"/>
      <c r="D95" s="26"/>
      <c r="E95" s="26"/>
      <c r="F95" s="26"/>
      <c r="G95" s="26"/>
      <c r="H95" s="26"/>
      <c r="I95" s="26"/>
      <c r="J95" s="26"/>
      <c r="K95" s="26"/>
      <c r="L95" s="26"/>
      <c r="M95" s="26"/>
      <c r="N95" s="26"/>
      <c r="O95" s="26"/>
      <c r="P95" s="26"/>
      <c r="Q95" s="26"/>
      <c r="R95" s="26"/>
      <c r="S95" s="26"/>
      <c r="T95" s="26"/>
      <c r="U95" s="26"/>
    </row>
    <row r="96" spans="1:21" x14ac:dyDescent="0.3">
      <c r="A96" s="26"/>
      <c r="B96" s="26"/>
      <c r="C96" s="26"/>
      <c r="D96" s="26"/>
      <c r="E96" s="26"/>
      <c r="F96" s="26"/>
      <c r="G96" s="26"/>
      <c r="H96" s="26"/>
      <c r="I96" s="26"/>
      <c r="J96" s="26"/>
      <c r="K96" s="26"/>
      <c r="L96" s="26"/>
      <c r="M96" s="26"/>
      <c r="N96" s="26"/>
      <c r="O96" s="26"/>
      <c r="P96" s="26"/>
      <c r="Q96" s="26"/>
      <c r="R96" s="26"/>
      <c r="S96" s="26"/>
      <c r="T96" s="26"/>
      <c r="U96" s="26"/>
    </row>
    <row r="97" spans="1:21" x14ac:dyDescent="0.3">
      <c r="A97" s="26"/>
      <c r="B97" s="26"/>
      <c r="C97" s="26"/>
      <c r="D97" s="26"/>
      <c r="E97" s="26"/>
      <c r="F97" s="26"/>
      <c r="G97" s="26"/>
      <c r="H97" s="26"/>
      <c r="I97" s="26"/>
      <c r="J97" s="26"/>
      <c r="K97" s="26"/>
      <c r="L97" s="26"/>
      <c r="M97" s="26"/>
      <c r="N97" s="26"/>
      <c r="O97" s="26"/>
      <c r="P97" s="26"/>
      <c r="Q97" s="26"/>
      <c r="R97" s="26"/>
      <c r="S97" s="26"/>
      <c r="T97" s="26"/>
      <c r="U97" s="26"/>
    </row>
    <row r="98" spans="1:21" x14ac:dyDescent="0.3">
      <c r="A98" s="26"/>
      <c r="B98" s="26"/>
      <c r="C98" s="26"/>
      <c r="D98" s="26"/>
      <c r="E98" s="26"/>
      <c r="F98" s="26"/>
      <c r="G98" s="26"/>
      <c r="H98" s="26"/>
      <c r="I98" s="26"/>
      <c r="J98" s="26"/>
      <c r="K98" s="26"/>
      <c r="L98" s="26"/>
      <c r="M98" s="26"/>
      <c r="N98" s="26"/>
      <c r="O98" s="26"/>
      <c r="P98" s="26"/>
      <c r="Q98" s="26"/>
      <c r="R98" s="26"/>
      <c r="S98" s="26"/>
      <c r="T98" s="26"/>
      <c r="U98" s="26"/>
    </row>
    <row r="99" spans="1:21" x14ac:dyDescent="0.3">
      <c r="A99" s="26"/>
      <c r="B99" s="26"/>
      <c r="C99" s="26"/>
      <c r="D99" s="26"/>
      <c r="E99" s="26"/>
      <c r="F99" s="26"/>
      <c r="G99" s="26"/>
      <c r="H99" s="26"/>
      <c r="I99" s="26"/>
      <c r="J99" s="26"/>
      <c r="K99" s="26"/>
      <c r="L99" s="26"/>
      <c r="M99" s="26"/>
      <c r="N99" s="26"/>
      <c r="O99" s="26"/>
      <c r="P99" s="26"/>
      <c r="Q99" s="26"/>
      <c r="R99" s="26"/>
      <c r="S99" s="26"/>
      <c r="T99" s="26"/>
      <c r="U99" s="26"/>
    </row>
    <row r="100" spans="1:21" x14ac:dyDescent="0.3">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3">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3">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3">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3">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3">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3">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3">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3">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3">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3">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3">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3">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3">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3">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3">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3">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3">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3">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3">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3">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3">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3">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3">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3">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3">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3">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3">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3">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3">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3">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3">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3">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3">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3">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3">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3">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3">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3">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3">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3">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3">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3">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3">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3">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3">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3">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3">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3">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3">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3">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3">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3">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3">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3">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3">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3">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3">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3">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3">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3">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3">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3">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3">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3">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3">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3">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3">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3">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3">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3">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3">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3">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3">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3">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3">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3">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3">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3">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3">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3">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3">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3">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3">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3">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3">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3">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3">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3">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3">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3">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3">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3">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3">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3">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3">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3">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3">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3">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3">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3">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3">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3">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3">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3">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3">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3">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3">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3">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3">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3">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3">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3">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3">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3">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3">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3">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3">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3">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3">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3">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3">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3">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3">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3">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3">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3">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3">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3">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3">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3">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3">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3">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3">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3">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3">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3">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3">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3">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3">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3">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3">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3">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3">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3">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3">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3">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3">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3">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3">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3">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3">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3">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3">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3">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3">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3">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3">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3">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3">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3">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3">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3">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3">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3">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3">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3">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3">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3">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3">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3">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3">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3">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3">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3">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3">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3">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3">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3">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3">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3">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3">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3">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3">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3">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3">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3">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3">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3">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3">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3">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3">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3">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3">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3">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3">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3">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3">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3">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3">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3">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3">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3">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3">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3">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3">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3">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3">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3">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3">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3">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3">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3">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3">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3">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3">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3">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3">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3">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3">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3">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3">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3">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3">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3">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3">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3">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3">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3">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3">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3">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3">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3">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3">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3">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3">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3">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3">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3">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3">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3">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3">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3">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3">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3">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3">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3">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3">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3">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3">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3">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3">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3">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3">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3">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3">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3">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3">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3">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3">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3">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3">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3">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3">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3">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3">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3">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3">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3">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3">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3">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3">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3">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3">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3">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3">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3">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3">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3">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3">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3">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3">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3">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14" sqref="A14:Z1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66</v>
      </c>
    </row>
    <row r="2" spans="1:28" ht="18" x14ac:dyDescent="0.35">
      <c r="Z2" s="14" t="s">
        <v>8</v>
      </c>
    </row>
    <row r="3" spans="1:28" ht="18" x14ac:dyDescent="0.35">
      <c r="Z3" s="14" t="s">
        <v>65</v>
      </c>
    </row>
    <row r="4" spans="1:28" ht="18.75" customHeight="1" x14ac:dyDescent="0.3">
      <c r="A4" s="344" t="str">
        <f>'1. паспорт местоположение'!A5:C5</f>
        <v>Год раскрытия информации: 2023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7.399999999999999" x14ac:dyDescent="0.3">
      <c r="A6" s="352" t="s">
        <v>7</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154"/>
      <c r="AB6" s="154"/>
    </row>
    <row r="7" spans="1:28" ht="17.399999999999999" x14ac:dyDescent="0.3">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154"/>
      <c r="AB7" s="154"/>
    </row>
    <row r="8" spans="1:28" x14ac:dyDescent="0.3">
      <c r="A8" s="353" t="str">
        <f>'1. паспорт местоположение'!A9</f>
        <v>Акционерное общество "Россети Янтарь"</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155"/>
      <c r="AB8" s="155"/>
    </row>
    <row r="9" spans="1:28" ht="15.6" x14ac:dyDescent="0.3">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156"/>
      <c r="AB9" s="156"/>
    </row>
    <row r="10" spans="1:28" ht="17.399999999999999" x14ac:dyDescent="0.3">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154"/>
      <c r="AB10" s="154"/>
    </row>
    <row r="11" spans="1:28" x14ac:dyDescent="0.3">
      <c r="A11" s="353" t="str">
        <f>'1. паспорт местоположение'!A12:C12</f>
        <v>M_22-0650</v>
      </c>
      <c r="B11" s="353"/>
      <c r="C11" s="353"/>
      <c r="D11" s="353"/>
      <c r="E11" s="353"/>
      <c r="F11" s="353"/>
      <c r="G11" s="353"/>
      <c r="H11" s="353"/>
      <c r="I11" s="353"/>
      <c r="J11" s="353"/>
      <c r="K11" s="353"/>
      <c r="L11" s="353"/>
      <c r="M11" s="353"/>
      <c r="N11" s="353"/>
      <c r="O11" s="353"/>
      <c r="P11" s="353"/>
      <c r="Q11" s="353"/>
      <c r="R11" s="353"/>
      <c r="S11" s="353"/>
      <c r="T11" s="353"/>
      <c r="U11" s="353"/>
      <c r="V11" s="353"/>
      <c r="W11" s="353"/>
      <c r="X11" s="353"/>
      <c r="Y11" s="353"/>
      <c r="Z11" s="353"/>
      <c r="AA11" s="155"/>
      <c r="AB11" s="155"/>
    </row>
    <row r="12" spans="1:28" ht="15.6" x14ac:dyDescent="0.3">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156"/>
      <c r="AB12" s="156"/>
    </row>
    <row r="13" spans="1:28" ht="18" x14ac:dyDescent="0.3">
      <c r="A13" s="358"/>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10"/>
      <c r="AB13" s="10"/>
    </row>
    <row r="14" spans="1:28" ht="39.75" customHeight="1" x14ac:dyDescent="0.3">
      <c r="A14" s="37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155"/>
      <c r="AB14" s="155"/>
    </row>
    <row r="15" spans="1:28" ht="15.6" x14ac:dyDescent="0.3">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156"/>
      <c r="AB15" s="156"/>
    </row>
    <row r="16" spans="1:28" x14ac:dyDescent="0.3">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64"/>
      <c r="AB16" s="164"/>
    </row>
    <row r="17" spans="1:28" x14ac:dyDescent="0.3">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64"/>
      <c r="AB17" s="164"/>
    </row>
    <row r="18" spans="1:28" x14ac:dyDescent="0.3">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64"/>
      <c r="AB18" s="164"/>
    </row>
    <row r="19" spans="1:28" x14ac:dyDescent="0.3">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64"/>
      <c r="AB19" s="164"/>
    </row>
    <row r="20" spans="1:28" x14ac:dyDescent="0.3">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65"/>
      <c r="AB20" s="165"/>
    </row>
    <row r="21" spans="1:28" x14ac:dyDescent="0.3">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65"/>
      <c r="AB21" s="165"/>
    </row>
    <row r="22" spans="1:28" x14ac:dyDescent="0.3">
      <c r="A22" s="389" t="s">
        <v>516</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66"/>
      <c r="AB22" s="166"/>
    </row>
    <row r="23" spans="1:28" ht="32.25" customHeight="1" x14ac:dyDescent="0.3">
      <c r="A23" s="391" t="s">
        <v>370</v>
      </c>
      <c r="B23" s="392"/>
      <c r="C23" s="392"/>
      <c r="D23" s="392"/>
      <c r="E23" s="392"/>
      <c r="F23" s="392"/>
      <c r="G23" s="392"/>
      <c r="H23" s="392"/>
      <c r="I23" s="392"/>
      <c r="J23" s="392"/>
      <c r="K23" s="392"/>
      <c r="L23" s="393"/>
      <c r="M23" s="390" t="s">
        <v>371</v>
      </c>
      <c r="N23" s="390"/>
      <c r="O23" s="390"/>
      <c r="P23" s="390"/>
      <c r="Q23" s="390"/>
      <c r="R23" s="390"/>
      <c r="S23" s="390"/>
      <c r="T23" s="390"/>
      <c r="U23" s="390"/>
      <c r="V23" s="390"/>
      <c r="W23" s="390"/>
      <c r="X23" s="390"/>
      <c r="Y23" s="390"/>
      <c r="Z23" s="390"/>
    </row>
    <row r="24" spans="1:28" ht="151.5" customHeight="1" x14ac:dyDescent="0.3">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3">
      <c r="A25" s="106">
        <v>1</v>
      </c>
      <c r="B25" s="107">
        <v>2</v>
      </c>
      <c r="C25" s="106">
        <v>3</v>
      </c>
      <c r="D25" s="107">
        <v>4</v>
      </c>
      <c r="E25" s="106">
        <v>5</v>
      </c>
      <c r="F25" s="107">
        <v>6</v>
      </c>
      <c r="G25" s="106">
        <v>7</v>
      </c>
      <c r="H25" s="107">
        <v>8</v>
      </c>
      <c r="I25" s="106">
        <v>9</v>
      </c>
      <c r="J25" s="107">
        <v>10</v>
      </c>
      <c r="K25" s="167">
        <v>11</v>
      </c>
      <c r="L25" s="107">
        <v>12</v>
      </c>
      <c r="M25" s="167">
        <v>13</v>
      </c>
      <c r="N25" s="107">
        <v>14</v>
      </c>
      <c r="O25" s="167">
        <v>15</v>
      </c>
      <c r="P25" s="107">
        <v>16</v>
      </c>
      <c r="Q25" s="167">
        <v>17</v>
      </c>
      <c r="R25" s="107">
        <v>18</v>
      </c>
      <c r="S25" s="167">
        <v>19</v>
      </c>
      <c r="T25" s="107">
        <v>20</v>
      </c>
      <c r="U25" s="167">
        <v>21</v>
      </c>
      <c r="V25" s="107">
        <v>22</v>
      </c>
      <c r="W25" s="167">
        <v>23</v>
      </c>
      <c r="X25" s="107">
        <v>24</v>
      </c>
      <c r="Y25" s="167">
        <v>25</v>
      </c>
      <c r="Z25" s="107">
        <v>26</v>
      </c>
    </row>
    <row r="26" spans="1:28" ht="45.75" customHeight="1" x14ac:dyDescent="0.3">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3">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3">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3">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3">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3">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28.8" x14ac:dyDescent="0.3">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3">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3">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33203125" style="1" customWidth="1"/>
    <col min="13" max="13" width="21.5546875" style="1" customWidth="1"/>
    <col min="14" max="16384" width="9.109375" style="1"/>
  </cols>
  <sheetData>
    <row r="1" spans="1:26" s="11" customFormat="1" ht="18.75" customHeight="1" x14ac:dyDescent="0.25">
      <c r="A1" s="17"/>
      <c r="B1" s="17"/>
      <c r="M1" s="38" t="s">
        <v>66</v>
      </c>
    </row>
    <row r="2" spans="1:26" s="11" customFormat="1" ht="18.75" customHeight="1" x14ac:dyDescent="0.35">
      <c r="A2" s="17"/>
      <c r="B2" s="17"/>
      <c r="M2" s="14" t="s">
        <v>8</v>
      </c>
    </row>
    <row r="3" spans="1:26" s="11" customFormat="1" ht="18" x14ac:dyDescent="0.35">
      <c r="A3" s="16"/>
      <c r="B3" s="16"/>
      <c r="M3" s="14" t="s">
        <v>65</v>
      </c>
    </row>
    <row r="4" spans="1:26" s="11" customFormat="1" ht="15.6" x14ac:dyDescent="0.25">
      <c r="A4" s="16"/>
      <c r="B4" s="16"/>
    </row>
    <row r="5" spans="1:26" s="11" customFormat="1" ht="15.6" x14ac:dyDescent="0.25">
      <c r="A5" s="344" t="str">
        <f>'1. паспорт местоположение'!A5:C5</f>
        <v>Год раскрытия информации: 2023 год</v>
      </c>
      <c r="B5" s="344"/>
      <c r="C5" s="344"/>
      <c r="D5" s="344"/>
      <c r="E5" s="344"/>
      <c r="F5" s="344"/>
      <c r="G5" s="344"/>
      <c r="H5" s="344"/>
      <c r="I5" s="344"/>
      <c r="J5" s="344"/>
      <c r="K5" s="344"/>
      <c r="L5" s="344"/>
      <c r="M5" s="344"/>
      <c r="N5" s="163"/>
      <c r="O5" s="163"/>
      <c r="P5" s="163"/>
      <c r="Q5" s="163"/>
      <c r="R5" s="163"/>
      <c r="S5" s="163"/>
      <c r="T5" s="163"/>
      <c r="U5" s="163"/>
      <c r="V5" s="163"/>
      <c r="W5" s="163"/>
      <c r="X5" s="163"/>
      <c r="Y5" s="163"/>
      <c r="Z5" s="163"/>
    </row>
    <row r="6" spans="1:26" s="11" customFormat="1" ht="15.6" x14ac:dyDescent="0.25">
      <c r="A6" s="16"/>
      <c r="B6" s="16"/>
    </row>
    <row r="7" spans="1:26" s="11" customFormat="1" ht="17.399999999999999" x14ac:dyDescent="0.25">
      <c r="A7" s="352" t="s">
        <v>7</v>
      </c>
      <c r="B7" s="352"/>
      <c r="C7" s="352"/>
      <c r="D7" s="352"/>
      <c r="E7" s="352"/>
      <c r="F7" s="352"/>
      <c r="G7" s="352"/>
      <c r="H7" s="352"/>
      <c r="I7" s="352"/>
      <c r="J7" s="352"/>
      <c r="K7" s="352"/>
      <c r="L7" s="352"/>
      <c r="M7" s="352"/>
      <c r="N7" s="12"/>
      <c r="O7" s="12"/>
      <c r="P7" s="12"/>
      <c r="Q7" s="12"/>
      <c r="R7" s="12"/>
      <c r="S7" s="12"/>
      <c r="T7" s="12"/>
      <c r="U7" s="12"/>
      <c r="V7" s="12"/>
      <c r="W7" s="12"/>
      <c r="X7" s="12"/>
    </row>
    <row r="8" spans="1:26" s="11" customFormat="1" ht="17.399999999999999" x14ac:dyDescent="0.25">
      <c r="A8" s="352"/>
      <c r="B8" s="352"/>
      <c r="C8" s="352"/>
      <c r="D8" s="352"/>
      <c r="E8" s="352"/>
      <c r="F8" s="352"/>
      <c r="G8" s="352"/>
      <c r="H8" s="352"/>
      <c r="I8" s="352"/>
      <c r="J8" s="352"/>
      <c r="K8" s="352"/>
      <c r="L8" s="352"/>
      <c r="M8" s="352"/>
      <c r="N8" s="12"/>
      <c r="O8" s="12"/>
      <c r="P8" s="12"/>
      <c r="Q8" s="12"/>
      <c r="R8" s="12"/>
      <c r="S8" s="12"/>
      <c r="T8" s="12"/>
      <c r="U8" s="12"/>
      <c r="V8" s="12"/>
      <c r="W8" s="12"/>
      <c r="X8" s="12"/>
    </row>
    <row r="9" spans="1:26" s="11" customFormat="1" ht="17.399999999999999" x14ac:dyDescent="0.25">
      <c r="A9" s="353" t="str">
        <f>'1. паспорт местоположение'!A9:C9</f>
        <v>Акционерное общество "Россети Янтарь"</v>
      </c>
      <c r="B9" s="353"/>
      <c r="C9" s="353"/>
      <c r="D9" s="353"/>
      <c r="E9" s="353"/>
      <c r="F9" s="353"/>
      <c r="G9" s="353"/>
      <c r="H9" s="353"/>
      <c r="I9" s="353"/>
      <c r="J9" s="353"/>
      <c r="K9" s="353"/>
      <c r="L9" s="353"/>
      <c r="M9" s="353"/>
      <c r="N9" s="12"/>
      <c r="O9" s="12"/>
      <c r="P9" s="12"/>
      <c r="Q9" s="12"/>
      <c r="R9" s="12"/>
      <c r="S9" s="12"/>
      <c r="T9" s="12"/>
      <c r="U9" s="12"/>
      <c r="V9" s="12"/>
      <c r="W9" s="12"/>
      <c r="X9" s="12"/>
    </row>
    <row r="10" spans="1:26" s="11" customFormat="1" ht="17.399999999999999" x14ac:dyDescent="0.25">
      <c r="A10" s="357" t="s">
        <v>6</v>
      </c>
      <c r="B10" s="357"/>
      <c r="C10" s="357"/>
      <c r="D10" s="357"/>
      <c r="E10" s="357"/>
      <c r="F10" s="357"/>
      <c r="G10" s="357"/>
      <c r="H10" s="357"/>
      <c r="I10" s="357"/>
      <c r="J10" s="357"/>
      <c r="K10" s="357"/>
      <c r="L10" s="357"/>
      <c r="M10" s="357"/>
      <c r="N10" s="12"/>
      <c r="O10" s="12"/>
      <c r="P10" s="12"/>
      <c r="Q10" s="12"/>
      <c r="R10" s="12"/>
      <c r="S10" s="12"/>
      <c r="T10" s="12"/>
      <c r="U10" s="12"/>
      <c r="V10" s="12"/>
      <c r="W10" s="12"/>
      <c r="X10" s="12"/>
    </row>
    <row r="11" spans="1:26" s="11" customFormat="1" ht="17.399999999999999" x14ac:dyDescent="0.25">
      <c r="A11" s="352"/>
      <c r="B11" s="352"/>
      <c r="C11" s="352"/>
      <c r="D11" s="352"/>
      <c r="E11" s="352"/>
      <c r="F11" s="352"/>
      <c r="G11" s="352"/>
      <c r="H11" s="352"/>
      <c r="I11" s="352"/>
      <c r="J11" s="352"/>
      <c r="K11" s="352"/>
      <c r="L11" s="352"/>
      <c r="M11" s="352"/>
      <c r="N11" s="12"/>
      <c r="O11" s="12"/>
      <c r="P11" s="12"/>
      <c r="Q11" s="12"/>
      <c r="R11" s="12"/>
      <c r="S11" s="12"/>
      <c r="T11" s="12"/>
      <c r="U11" s="12"/>
      <c r="V11" s="12"/>
      <c r="W11" s="12"/>
      <c r="X11" s="12"/>
    </row>
    <row r="12" spans="1:26" s="11" customFormat="1" ht="17.399999999999999" x14ac:dyDescent="0.25">
      <c r="A12" s="353" t="str">
        <f>'1. паспорт местоположение'!A12:C12</f>
        <v>M_22-0650</v>
      </c>
      <c r="B12" s="353"/>
      <c r="C12" s="353"/>
      <c r="D12" s="353"/>
      <c r="E12" s="353"/>
      <c r="F12" s="353"/>
      <c r="G12" s="353"/>
      <c r="H12" s="353"/>
      <c r="I12" s="353"/>
      <c r="J12" s="353"/>
      <c r="K12" s="353"/>
      <c r="L12" s="353"/>
      <c r="M12" s="353"/>
      <c r="N12" s="12"/>
      <c r="O12" s="12"/>
      <c r="P12" s="12"/>
      <c r="Q12" s="12"/>
      <c r="R12" s="12"/>
      <c r="S12" s="12"/>
      <c r="T12" s="12"/>
      <c r="U12" s="12"/>
      <c r="V12" s="12"/>
      <c r="W12" s="12"/>
      <c r="X12" s="12"/>
    </row>
    <row r="13" spans="1:26" s="11" customFormat="1" ht="17.399999999999999" x14ac:dyDescent="0.25">
      <c r="A13" s="357" t="s">
        <v>5</v>
      </c>
      <c r="B13" s="357"/>
      <c r="C13" s="357"/>
      <c r="D13" s="357"/>
      <c r="E13" s="357"/>
      <c r="F13" s="357"/>
      <c r="G13" s="357"/>
      <c r="H13" s="357"/>
      <c r="I13" s="357"/>
      <c r="J13" s="357"/>
      <c r="K13" s="357"/>
      <c r="L13" s="357"/>
      <c r="M13" s="357"/>
      <c r="N13" s="12"/>
      <c r="O13" s="12"/>
      <c r="P13" s="12"/>
      <c r="Q13" s="12"/>
      <c r="R13" s="12"/>
      <c r="S13" s="12"/>
      <c r="T13" s="12"/>
      <c r="U13" s="12"/>
      <c r="V13" s="12"/>
      <c r="W13" s="12"/>
      <c r="X13" s="12"/>
    </row>
    <row r="14" spans="1:26" s="8" customFormat="1" ht="15.75" customHeight="1" x14ac:dyDescent="0.25">
      <c r="A14" s="358"/>
      <c r="B14" s="358"/>
      <c r="C14" s="358"/>
      <c r="D14" s="358"/>
      <c r="E14" s="358"/>
      <c r="F14" s="358"/>
      <c r="G14" s="358"/>
      <c r="H14" s="358"/>
      <c r="I14" s="358"/>
      <c r="J14" s="358"/>
      <c r="K14" s="358"/>
      <c r="L14" s="358"/>
      <c r="M14" s="358"/>
      <c r="N14" s="9"/>
      <c r="O14" s="9"/>
      <c r="P14" s="9"/>
      <c r="Q14" s="9"/>
      <c r="R14" s="9"/>
      <c r="S14" s="9"/>
      <c r="T14" s="9"/>
      <c r="U14" s="9"/>
      <c r="V14" s="9"/>
      <c r="W14" s="9"/>
      <c r="X14" s="9"/>
    </row>
    <row r="15" spans="1:26" s="3" customFormat="1" ht="69.75" customHeight="1" x14ac:dyDescent="0.25">
      <c r="A15" s="37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377"/>
      <c r="C15" s="377"/>
      <c r="D15" s="377"/>
      <c r="E15" s="377"/>
      <c r="F15" s="377"/>
      <c r="G15" s="377"/>
      <c r="H15" s="377"/>
      <c r="I15" s="377"/>
      <c r="J15" s="377"/>
      <c r="K15" s="377"/>
      <c r="L15" s="377"/>
      <c r="M15" s="377"/>
      <c r="N15" s="7"/>
      <c r="O15" s="7"/>
      <c r="P15" s="7"/>
      <c r="Q15" s="7"/>
      <c r="R15" s="7"/>
      <c r="S15" s="7"/>
      <c r="T15" s="7"/>
      <c r="U15" s="7"/>
      <c r="V15" s="7"/>
      <c r="W15" s="7"/>
      <c r="X15" s="7"/>
    </row>
    <row r="16" spans="1:26" s="3" customFormat="1" ht="15" customHeight="1" x14ac:dyDescent="0.25">
      <c r="A16" s="357" t="s">
        <v>4</v>
      </c>
      <c r="B16" s="357"/>
      <c r="C16" s="357"/>
      <c r="D16" s="357"/>
      <c r="E16" s="357"/>
      <c r="F16" s="357"/>
      <c r="G16" s="357"/>
      <c r="H16" s="357"/>
      <c r="I16" s="357"/>
      <c r="J16" s="357"/>
      <c r="K16" s="357"/>
      <c r="L16" s="357"/>
      <c r="M16" s="357"/>
      <c r="N16" s="5"/>
      <c r="O16" s="5"/>
      <c r="P16" s="5"/>
      <c r="Q16" s="5"/>
      <c r="R16" s="5"/>
      <c r="S16" s="5"/>
      <c r="T16" s="5"/>
      <c r="U16" s="5"/>
      <c r="V16" s="5"/>
      <c r="W16" s="5"/>
      <c r="X16" s="5"/>
    </row>
    <row r="17" spans="1:24" s="3" customFormat="1" ht="15" customHeight="1" x14ac:dyDescent="0.25">
      <c r="A17" s="360"/>
      <c r="B17" s="360"/>
      <c r="C17" s="360"/>
      <c r="D17" s="360"/>
      <c r="E17" s="360"/>
      <c r="F17" s="360"/>
      <c r="G17" s="360"/>
      <c r="H17" s="360"/>
      <c r="I17" s="360"/>
      <c r="J17" s="360"/>
      <c r="K17" s="360"/>
      <c r="L17" s="360"/>
      <c r="M17" s="360"/>
      <c r="N17" s="4"/>
      <c r="O17" s="4"/>
      <c r="P17" s="4"/>
      <c r="Q17" s="4"/>
      <c r="R17" s="4"/>
      <c r="S17" s="4"/>
      <c r="T17" s="4"/>
      <c r="U17" s="4"/>
    </row>
    <row r="18" spans="1:24" s="3" customFormat="1" ht="91.5" customHeight="1" x14ac:dyDescent="0.25">
      <c r="A18" s="398" t="s">
        <v>493</v>
      </c>
      <c r="B18" s="398"/>
      <c r="C18" s="398"/>
      <c r="D18" s="398"/>
      <c r="E18" s="398"/>
      <c r="F18" s="398"/>
      <c r="G18" s="398"/>
      <c r="H18" s="398"/>
      <c r="I18" s="398"/>
      <c r="J18" s="398"/>
      <c r="K18" s="398"/>
      <c r="L18" s="398"/>
      <c r="M18" s="398"/>
      <c r="N18" s="6"/>
      <c r="O18" s="6"/>
      <c r="P18" s="6"/>
      <c r="Q18" s="6"/>
      <c r="R18" s="6"/>
      <c r="S18" s="6"/>
      <c r="T18" s="6"/>
      <c r="U18" s="6"/>
      <c r="V18" s="6"/>
      <c r="W18" s="6"/>
      <c r="X18" s="6"/>
    </row>
    <row r="19" spans="1:24" s="3" customFormat="1" ht="78" customHeight="1" x14ac:dyDescent="0.25">
      <c r="A19" s="351" t="s">
        <v>3</v>
      </c>
      <c r="B19" s="351" t="s">
        <v>82</v>
      </c>
      <c r="C19" s="351" t="s">
        <v>81</v>
      </c>
      <c r="D19" s="351" t="s">
        <v>73</v>
      </c>
      <c r="E19" s="395" t="s">
        <v>80</v>
      </c>
      <c r="F19" s="396"/>
      <c r="G19" s="396"/>
      <c r="H19" s="396"/>
      <c r="I19" s="397"/>
      <c r="J19" s="351" t="s">
        <v>79</v>
      </c>
      <c r="K19" s="351"/>
      <c r="L19" s="351"/>
      <c r="M19" s="351"/>
      <c r="N19" s="4"/>
      <c r="O19" s="4"/>
      <c r="P19" s="4"/>
      <c r="Q19" s="4"/>
      <c r="R19" s="4"/>
      <c r="S19" s="4"/>
      <c r="T19" s="4"/>
      <c r="U19" s="4"/>
    </row>
    <row r="20" spans="1:24" s="3" customFormat="1" ht="51" customHeight="1" x14ac:dyDescent="0.25">
      <c r="A20" s="351"/>
      <c r="B20" s="351"/>
      <c r="C20" s="351"/>
      <c r="D20" s="351"/>
      <c r="E20" s="40" t="s">
        <v>78</v>
      </c>
      <c r="F20" s="40" t="s">
        <v>77</v>
      </c>
      <c r="G20" s="40" t="s">
        <v>76</v>
      </c>
      <c r="H20" s="40" t="s">
        <v>75</v>
      </c>
      <c r="I20" s="40" t="s">
        <v>74</v>
      </c>
      <c r="J20" s="40">
        <v>2020</v>
      </c>
      <c r="K20" s="322">
        <v>2021</v>
      </c>
      <c r="L20" s="330">
        <v>2022</v>
      </c>
      <c r="M20" s="330">
        <v>2023</v>
      </c>
      <c r="N20" s="31"/>
      <c r="O20" s="31"/>
      <c r="P20" s="31"/>
      <c r="Q20" s="31"/>
      <c r="R20" s="31"/>
      <c r="S20" s="31"/>
      <c r="T20" s="31"/>
      <c r="U20" s="31"/>
      <c r="V20" s="30"/>
      <c r="W20" s="30"/>
      <c r="X20" s="30"/>
    </row>
    <row r="21" spans="1:24"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5">
      <c r="A22" s="44" t="s">
        <v>62</v>
      </c>
      <c r="B22" s="46" t="s">
        <v>705</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3">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3">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3">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3">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3">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3">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3">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3">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3">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3">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3">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3">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3">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3">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3">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3">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3">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3">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3">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3">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3">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3">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3">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3">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3">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3">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3">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3">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3">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3">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3">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3">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3">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3">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3">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3">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3">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3">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3">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3">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3">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3">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3">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3">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3">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3">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3">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3">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3">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3">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3">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3">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3">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3">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3">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3">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3">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3">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3">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3">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3">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3">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3">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3">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3">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3">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3">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3">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3">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3">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3">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3">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3">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3">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3">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3">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3">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3">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3">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3">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3">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3">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3">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3">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3">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3">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3">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3">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3">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3">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3">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3">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3">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3">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3">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3">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3">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3">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3">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3">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3">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3">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3">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3">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3">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3">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3">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3">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3">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3">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3">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3">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3">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3">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3">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3">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3">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3">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3">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3">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3">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3">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3">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3">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3">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3">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3">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3">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3">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3">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3">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3">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3">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3">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3">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3">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3">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3">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3">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3">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3">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3">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3">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3">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3">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3">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3">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3">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3">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3">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3">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3">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3">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3">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3">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3">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3">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3">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3">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3">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3">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3">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3">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3">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3">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3">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3">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3">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3">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3">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3">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3">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3">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3">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3">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3">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3">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3">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3">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3">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3">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3">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3">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3">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3">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3">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3">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3">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3">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3">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3">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3">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3">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3">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3">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3">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3">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3">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3">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3">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3">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3">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3">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3">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3">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3">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3">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3">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3">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3">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3">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3">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3">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3">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3">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3">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3">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3">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3">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3">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3">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3">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3">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3">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3">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3">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3">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3">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3">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3">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3">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3">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3">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3">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3">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3">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3">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3">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3">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3">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3">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3">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3">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3">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3">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3">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3">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3">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3">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3">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3">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3">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3">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3">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3">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3">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3">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3">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3">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3">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3">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3">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3">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3">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3">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3">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3">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3">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3">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3">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3">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3">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3">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3">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3">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3">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3">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3">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3">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3">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3">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3">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3">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3">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3">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3">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3">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3">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3">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3">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3">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3">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3">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3">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3">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3">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3">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3">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3">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3">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3">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3">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3">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3">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3">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3">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3">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3">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3">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3">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3">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3">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3">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3">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3">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3">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3">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3">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3">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3">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3">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3">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3">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3">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3">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3">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3">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3">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3">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3">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3">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3">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3">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3">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3">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3">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3">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3">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 zoomScale="80" zoomScaleNormal="80" workbookViewId="0">
      <selection activeCell="C25" sqref="C25"/>
    </sheetView>
  </sheetViews>
  <sheetFormatPr defaultColWidth="9.109375" defaultRowHeight="15.6" x14ac:dyDescent="0.25"/>
  <cols>
    <col min="1" max="1" width="61.6640625" style="184" customWidth="1"/>
    <col min="2" max="2" width="18.5546875" style="169" customWidth="1"/>
    <col min="3" max="12" width="16.88671875" style="169" customWidth="1"/>
    <col min="13" max="42" width="16.88671875" style="169" hidden="1" customWidth="1"/>
    <col min="43" max="45" width="16.88671875" style="170" hidden="1" customWidth="1"/>
    <col min="46" max="46" width="16.88671875" style="171" hidden="1" customWidth="1"/>
    <col min="47" max="51" width="16.88671875" style="171" customWidth="1"/>
    <col min="52" max="256" width="9.109375" style="171"/>
    <col min="257" max="257" width="61.6640625" style="171" customWidth="1"/>
    <col min="258" max="258" width="18.5546875" style="171" customWidth="1"/>
    <col min="259" max="298" width="16.88671875" style="171" customWidth="1"/>
    <col min="299" max="300" width="18.5546875" style="171" customWidth="1"/>
    <col min="301" max="301" width="21.6640625" style="171" customWidth="1"/>
    <col min="302" max="512" width="9.109375" style="171"/>
    <col min="513" max="513" width="61.6640625" style="171" customWidth="1"/>
    <col min="514" max="514" width="18.5546875" style="171" customWidth="1"/>
    <col min="515" max="554" width="16.88671875" style="171" customWidth="1"/>
    <col min="555" max="556" width="18.5546875" style="171" customWidth="1"/>
    <col min="557" max="557" width="21.6640625" style="171" customWidth="1"/>
    <col min="558" max="768" width="9.109375" style="171"/>
    <col min="769" max="769" width="61.6640625" style="171" customWidth="1"/>
    <col min="770" max="770" width="18.5546875" style="171" customWidth="1"/>
    <col min="771" max="810" width="16.88671875" style="171" customWidth="1"/>
    <col min="811" max="812" width="18.5546875" style="171" customWidth="1"/>
    <col min="813" max="813" width="21.6640625" style="171" customWidth="1"/>
    <col min="814" max="1024" width="9.109375" style="171"/>
    <col min="1025" max="1025" width="61.6640625" style="171" customWidth="1"/>
    <col min="1026" max="1026" width="18.5546875" style="171" customWidth="1"/>
    <col min="1027" max="1066" width="16.88671875" style="171" customWidth="1"/>
    <col min="1067" max="1068" width="18.5546875" style="171" customWidth="1"/>
    <col min="1069" max="1069" width="21.6640625" style="171" customWidth="1"/>
    <col min="1070" max="1280" width="9.109375" style="171"/>
    <col min="1281" max="1281" width="61.6640625" style="171" customWidth="1"/>
    <col min="1282" max="1282" width="18.5546875" style="171" customWidth="1"/>
    <col min="1283" max="1322" width="16.88671875" style="171" customWidth="1"/>
    <col min="1323" max="1324" width="18.5546875" style="171" customWidth="1"/>
    <col min="1325" max="1325" width="21.6640625" style="171" customWidth="1"/>
    <col min="1326" max="1536" width="9.109375" style="171"/>
    <col min="1537" max="1537" width="61.6640625" style="171" customWidth="1"/>
    <col min="1538" max="1538" width="18.5546875" style="171" customWidth="1"/>
    <col min="1539" max="1578" width="16.88671875" style="171" customWidth="1"/>
    <col min="1579" max="1580" width="18.5546875" style="171" customWidth="1"/>
    <col min="1581" max="1581" width="21.6640625" style="171" customWidth="1"/>
    <col min="1582" max="1792" width="9.109375" style="171"/>
    <col min="1793" max="1793" width="61.6640625" style="171" customWidth="1"/>
    <col min="1794" max="1794" width="18.5546875" style="171" customWidth="1"/>
    <col min="1795" max="1834" width="16.88671875" style="171" customWidth="1"/>
    <col min="1835" max="1836" width="18.5546875" style="171" customWidth="1"/>
    <col min="1837" max="1837" width="21.6640625" style="171" customWidth="1"/>
    <col min="1838" max="2048" width="9.109375" style="171"/>
    <col min="2049" max="2049" width="61.6640625" style="171" customWidth="1"/>
    <col min="2050" max="2050" width="18.5546875" style="171" customWidth="1"/>
    <col min="2051" max="2090" width="16.88671875" style="171" customWidth="1"/>
    <col min="2091" max="2092" width="18.5546875" style="171" customWidth="1"/>
    <col min="2093" max="2093" width="21.6640625" style="171" customWidth="1"/>
    <col min="2094" max="2304" width="9.109375" style="171"/>
    <col min="2305" max="2305" width="61.6640625" style="171" customWidth="1"/>
    <col min="2306" max="2306" width="18.5546875" style="171" customWidth="1"/>
    <col min="2307" max="2346" width="16.88671875" style="171" customWidth="1"/>
    <col min="2347" max="2348" width="18.5546875" style="171" customWidth="1"/>
    <col min="2349" max="2349" width="21.6640625" style="171" customWidth="1"/>
    <col min="2350" max="2560" width="9.109375" style="171"/>
    <col min="2561" max="2561" width="61.6640625" style="171" customWidth="1"/>
    <col min="2562" max="2562" width="18.5546875" style="171" customWidth="1"/>
    <col min="2563" max="2602" width="16.88671875" style="171" customWidth="1"/>
    <col min="2603" max="2604" width="18.5546875" style="171" customWidth="1"/>
    <col min="2605" max="2605" width="21.6640625" style="171" customWidth="1"/>
    <col min="2606" max="2816" width="9.109375" style="171"/>
    <col min="2817" max="2817" width="61.6640625" style="171" customWidth="1"/>
    <col min="2818" max="2818" width="18.5546875" style="171" customWidth="1"/>
    <col min="2819" max="2858" width="16.88671875" style="171" customWidth="1"/>
    <col min="2859" max="2860" width="18.5546875" style="171" customWidth="1"/>
    <col min="2861" max="2861" width="21.6640625" style="171" customWidth="1"/>
    <col min="2862" max="3072" width="9.109375" style="171"/>
    <col min="3073" max="3073" width="61.6640625" style="171" customWidth="1"/>
    <col min="3074" max="3074" width="18.5546875" style="171" customWidth="1"/>
    <col min="3075" max="3114" width="16.88671875" style="171" customWidth="1"/>
    <col min="3115" max="3116" width="18.5546875" style="171" customWidth="1"/>
    <col min="3117" max="3117" width="21.6640625" style="171" customWidth="1"/>
    <col min="3118" max="3328" width="9.109375" style="171"/>
    <col min="3329" max="3329" width="61.6640625" style="171" customWidth="1"/>
    <col min="3330" max="3330" width="18.5546875" style="171" customWidth="1"/>
    <col min="3331" max="3370" width="16.88671875" style="171" customWidth="1"/>
    <col min="3371" max="3372" width="18.5546875" style="171" customWidth="1"/>
    <col min="3373" max="3373" width="21.6640625" style="171" customWidth="1"/>
    <col min="3374" max="3584" width="9.109375" style="171"/>
    <col min="3585" max="3585" width="61.6640625" style="171" customWidth="1"/>
    <col min="3586" max="3586" width="18.5546875" style="171" customWidth="1"/>
    <col min="3587" max="3626" width="16.88671875" style="171" customWidth="1"/>
    <col min="3627" max="3628" width="18.5546875" style="171" customWidth="1"/>
    <col min="3629" max="3629" width="21.6640625" style="171" customWidth="1"/>
    <col min="3630" max="3840" width="9.109375" style="171"/>
    <col min="3841" max="3841" width="61.6640625" style="171" customWidth="1"/>
    <col min="3842" max="3842" width="18.5546875" style="171" customWidth="1"/>
    <col min="3843" max="3882" width="16.88671875" style="171" customWidth="1"/>
    <col min="3883" max="3884" width="18.5546875" style="171" customWidth="1"/>
    <col min="3885" max="3885" width="21.6640625" style="171" customWidth="1"/>
    <col min="3886" max="4096" width="9.109375" style="171"/>
    <col min="4097" max="4097" width="61.6640625" style="171" customWidth="1"/>
    <col min="4098" max="4098" width="18.5546875" style="171" customWidth="1"/>
    <col min="4099" max="4138" width="16.88671875" style="171" customWidth="1"/>
    <col min="4139" max="4140" width="18.5546875" style="171" customWidth="1"/>
    <col min="4141" max="4141" width="21.6640625" style="171" customWidth="1"/>
    <col min="4142" max="4352" width="9.109375" style="171"/>
    <col min="4353" max="4353" width="61.6640625" style="171" customWidth="1"/>
    <col min="4354" max="4354" width="18.5546875" style="171" customWidth="1"/>
    <col min="4355" max="4394" width="16.88671875" style="171" customWidth="1"/>
    <col min="4395" max="4396" width="18.5546875" style="171" customWidth="1"/>
    <col min="4397" max="4397" width="21.6640625" style="171" customWidth="1"/>
    <col min="4398" max="4608" width="9.109375" style="171"/>
    <col min="4609" max="4609" width="61.6640625" style="171" customWidth="1"/>
    <col min="4610" max="4610" width="18.5546875" style="171" customWidth="1"/>
    <col min="4611" max="4650" width="16.88671875" style="171" customWidth="1"/>
    <col min="4651" max="4652" width="18.5546875" style="171" customWidth="1"/>
    <col min="4653" max="4653" width="21.6640625" style="171" customWidth="1"/>
    <col min="4654" max="4864" width="9.109375" style="171"/>
    <col min="4865" max="4865" width="61.6640625" style="171" customWidth="1"/>
    <col min="4866" max="4866" width="18.5546875" style="171" customWidth="1"/>
    <col min="4867" max="4906" width="16.88671875" style="171" customWidth="1"/>
    <col min="4907" max="4908" width="18.5546875" style="171" customWidth="1"/>
    <col min="4909" max="4909" width="21.6640625" style="171" customWidth="1"/>
    <col min="4910" max="5120" width="9.109375" style="171"/>
    <col min="5121" max="5121" width="61.6640625" style="171" customWidth="1"/>
    <col min="5122" max="5122" width="18.5546875" style="171" customWidth="1"/>
    <col min="5123" max="5162" width="16.88671875" style="171" customWidth="1"/>
    <col min="5163" max="5164" width="18.5546875" style="171" customWidth="1"/>
    <col min="5165" max="5165" width="21.6640625" style="171" customWidth="1"/>
    <col min="5166" max="5376" width="9.109375" style="171"/>
    <col min="5377" max="5377" width="61.6640625" style="171" customWidth="1"/>
    <col min="5378" max="5378" width="18.5546875" style="171" customWidth="1"/>
    <col min="5379" max="5418" width="16.88671875" style="171" customWidth="1"/>
    <col min="5419" max="5420" width="18.5546875" style="171" customWidth="1"/>
    <col min="5421" max="5421" width="21.6640625" style="171" customWidth="1"/>
    <col min="5422" max="5632" width="9.109375" style="171"/>
    <col min="5633" max="5633" width="61.6640625" style="171" customWidth="1"/>
    <col min="5634" max="5634" width="18.5546875" style="171" customWidth="1"/>
    <col min="5635" max="5674" width="16.88671875" style="171" customWidth="1"/>
    <col min="5675" max="5676" width="18.5546875" style="171" customWidth="1"/>
    <col min="5677" max="5677" width="21.6640625" style="171" customWidth="1"/>
    <col min="5678" max="5888" width="9.109375" style="171"/>
    <col min="5889" max="5889" width="61.6640625" style="171" customWidth="1"/>
    <col min="5890" max="5890" width="18.5546875" style="171" customWidth="1"/>
    <col min="5891" max="5930" width="16.88671875" style="171" customWidth="1"/>
    <col min="5931" max="5932" width="18.5546875" style="171" customWidth="1"/>
    <col min="5933" max="5933" width="21.6640625" style="171" customWidth="1"/>
    <col min="5934" max="6144" width="9.109375" style="171"/>
    <col min="6145" max="6145" width="61.6640625" style="171" customWidth="1"/>
    <col min="6146" max="6146" width="18.5546875" style="171" customWidth="1"/>
    <col min="6147" max="6186" width="16.88671875" style="171" customWidth="1"/>
    <col min="6187" max="6188" width="18.5546875" style="171" customWidth="1"/>
    <col min="6189" max="6189" width="21.6640625" style="171" customWidth="1"/>
    <col min="6190" max="6400" width="9.109375" style="171"/>
    <col min="6401" max="6401" width="61.6640625" style="171" customWidth="1"/>
    <col min="6402" max="6402" width="18.5546875" style="171" customWidth="1"/>
    <col min="6403" max="6442" width="16.88671875" style="171" customWidth="1"/>
    <col min="6443" max="6444" width="18.5546875" style="171" customWidth="1"/>
    <col min="6445" max="6445" width="21.6640625" style="171" customWidth="1"/>
    <col min="6446" max="6656" width="9.109375" style="171"/>
    <col min="6657" max="6657" width="61.6640625" style="171" customWidth="1"/>
    <col min="6658" max="6658" width="18.5546875" style="171" customWidth="1"/>
    <col min="6659" max="6698" width="16.88671875" style="171" customWidth="1"/>
    <col min="6699" max="6700" width="18.5546875" style="171" customWidth="1"/>
    <col min="6701" max="6701" width="21.6640625" style="171" customWidth="1"/>
    <col min="6702" max="6912" width="9.109375" style="171"/>
    <col min="6913" max="6913" width="61.6640625" style="171" customWidth="1"/>
    <col min="6914" max="6914" width="18.5546875" style="171" customWidth="1"/>
    <col min="6915" max="6954" width="16.88671875" style="171" customWidth="1"/>
    <col min="6955" max="6956" width="18.5546875" style="171" customWidth="1"/>
    <col min="6957" max="6957" width="21.6640625" style="171" customWidth="1"/>
    <col min="6958" max="7168" width="9.109375" style="171"/>
    <col min="7169" max="7169" width="61.6640625" style="171" customWidth="1"/>
    <col min="7170" max="7170" width="18.5546875" style="171" customWidth="1"/>
    <col min="7171" max="7210" width="16.88671875" style="171" customWidth="1"/>
    <col min="7211" max="7212" width="18.5546875" style="171" customWidth="1"/>
    <col min="7213" max="7213" width="21.6640625" style="171" customWidth="1"/>
    <col min="7214" max="7424" width="9.109375" style="171"/>
    <col min="7425" max="7425" width="61.6640625" style="171" customWidth="1"/>
    <col min="7426" max="7426" width="18.5546875" style="171" customWidth="1"/>
    <col min="7427" max="7466" width="16.88671875" style="171" customWidth="1"/>
    <col min="7467" max="7468" width="18.5546875" style="171" customWidth="1"/>
    <col min="7469" max="7469" width="21.6640625" style="171" customWidth="1"/>
    <col min="7470" max="7680" width="9.109375" style="171"/>
    <col min="7681" max="7681" width="61.6640625" style="171" customWidth="1"/>
    <col min="7682" max="7682" width="18.5546875" style="171" customWidth="1"/>
    <col min="7683" max="7722" width="16.88671875" style="171" customWidth="1"/>
    <col min="7723" max="7724" width="18.5546875" style="171" customWidth="1"/>
    <col min="7725" max="7725" width="21.6640625" style="171" customWidth="1"/>
    <col min="7726" max="7936" width="9.109375" style="171"/>
    <col min="7937" max="7937" width="61.6640625" style="171" customWidth="1"/>
    <col min="7938" max="7938" width="18.5546875" style="171" customWidth="1"/>
    <col min="7939" max="7978" width="16.88671875" style="171" customWidth="1"/>
    <col min="7979" max="7980" width="18.5546875" style="171" customWidth="1"/>
    <col min="7981" max="7981" width="21.6640625" style="171" customWidth="1"/>
    <col min="7982" max="8192" width="9.109375" style="171"/>
    <col min="8193" max="8193" width="61.6640625" style="171" customWidth="1"/>
    <col min="8194" max="8194" width="18.5546875" style="171" customWidth="1"/>
    <col min="8195" max="8234" width="16.88671875" style="171" customWidth="1"/>
    <col min="8235" max="8236" width="18.5546875" style="171" customWidth="1"/>
    <col min="8237" max="8237" width="21.6640625" style="171" customWidth="1"/>
    <col min="8238" max="8448" width="9.109375" style="171"/>
    <col min="8449" max="8449" width="61.6640625" style="171" customWidth="1"/>
    <col min="8450" max="8450" width="18.5546875" style="171" customWidth="1"/>
    <col min="8451" max="8490" width="16.88671875" style="171" customWidth="1"/>
    <col min="8491" max="8492" width="18.5546875" style="171" customWidth="1"/>
    <col min="8493" max="8493" width="21.6640625" style="171" customWidth="1"/>
    <col min="8494" max="8704" width="9.109375" style="171"/>
    <col min="8705" max="8705" width="61.6640625" style="171" customWidth="1"/>
    <col min="8706" max="8706" width="18.5546875" style="171" customWidth="1"/>
    <col min="8707" max="8746" width="16.88671875" style="171" customWidth="1"/>
    <col min="8747" max="8748" width="18.5546875" style="171" customWidth="1"/>
    <col min="8749" max="8749" width="21.6640625" style="171" customWidth="1"/>
    <col min="8750" max="8960" width="9.109375" style="171"/>
    <col min="8961" max="8961" width="61.6640625" style="171" customWidth="1"/>
    <col min="8962" max="8962" width="18.5546875" style="171" customWidth="1"/>
    <col min="8963" max="9002" width="16.88671875" style="171" customWidth="1"/>
    <col min="9003" max="9004" width="18.5546875" style="171" customWidth="1"/>
    <col min="9005" max="9005" width="21.6640625" style="171" customWidth="1"/>
    <col min="9006" max="9216" width="9.109375" style="171"/>
    <col min="9217" max="9217" width="61.6640625" style="171" customWidth="1"/>
    <col min="9218" max="9218" width="18.5546875" style="171" customWidth="1"/>
    <col min="9219" max="9258" width="16.88671875" style="171" customWidth="1"/>
    <col min="9259" max="9260" width="18.5546875" style="171" customWidth="1"/>
    <col min="9261" max="9261" width="21.6640625" style="171" customWidth="1"/>
    <col min="9262" max="9472" width="9.109375" style="171"/>
    <col min="9473" max="9473" width="61.6640625" style="171" customWidth="1"/>
    <col min="9474" max="9474" width="18.5546875" style="171" customWidth="1"/>
    <col min="9475" max="9514" width="16.88671875" style="171" customWidth="1"/>
    <col min="9515" max="9516" width="18.5546875" style="171" customWidth="1"/>
    <col min="9517" max="9517" width="21.6640625" style="171" customWidth="1"/>
    <col min="9518" max="9728" width="9.109375" style="171"/>
    <col min="9729" max="9729" width="61.6640625" style="171" customWidth="1"/>
    <col min="9730" max="9730" width="18.5546875" style="171" customWidth="1"/>
    <col min="9731" max="9770" width="16.88671875" style="171" customWidth="1"/>
    <col min="9771" max="9772" width="18.5546875" style="171" customWidth="1"/>
    <col min="9773" max="9773" width="21.6640625" style="171" customWidth="1"/>
    <col min="9774" max="9984" width="9.109375" style="171"/>
    <col min="9985" max="9985" width="61.6640625" style="171" customWidth="1"/>
    <col min="9986" max="9986" width="18.5546875" style="171" customWidth="1"/>
    <col min="9987" max="10026" width="16.88671875" style="171" customWidth="1"/>
    <col min="10027" max="10028" width="18.5546875" style="171" customWidth="1"/>
    <col min="10029" max="10029" width="21.6640625" style="171" customWidth="1"/>
    <col min="10030" max="10240" width="9.109375" style="171"/>
    <col min="10241" max="10241" width="61.6640625" style="171" customWidth="1"/>
    <col min="10242" max="10242" width="18.5546875" style="171" customWidth="1"/>
    <col min="10243" max="10282" width="16.88671875" style="171" customWidth="1"/>
    <col min="10283" max="10284" width="18.5546875" style="171" customWidth="1"/>
    <col min="10285" max="10285" width="21.6640625" style="171" customWidth="1"/>
    <col min="10286" max="10496" width="9.109375" style="171"/>
    <col min="10497" max="10497" width="61.6640625" style="171" customWidth="1"/>
    <col min="10498" max="10498" width="18.5546875" style="171" customWidth="1"/>
    <col min="10499" max="10538" width="16.88671875" style="171" customWidth="1"/>
    <col min="10539" max="10540" width="18.5546875" style="171" customWidth="1"/>
    <col min="10541" max="10541" width="21.6640625" style="171" customWidth="1"/>
    <col min="10542" max="10752" width="9.109375" style="171"/>
    <col min="10753" max="10753" width="61.6640625" style="171" customWidth="1"/>
    <col min="10754" max="10754" width="18.5546875" style="171" customWidth="1"/>
    <col min="10755" max="10794" width="16.88671875" style="171" customWidth="1"/>
    <col min="10795" max="10796" width="18.5546875" style="171" customWidth="1"/>
    <col min="10797" max="10797" width="21.6640625" style="171" customWidth="1"/>
    <col min="10798" max="11008" width="9.109375" style="171"/>
    <col min="11009" max="11009" width="61.6640625" style="171" customWidth="1"/>
    <col min="11010" max="11010" width="18.5546875" style="171" customWidth="1"/>
    <col min="11011" max="11050" width="16.88671875" style="171" customWidth="1"/>
    <col min="11051" max="11052" width="18.5546875" style="171" customWidth="1"/>
    <col min="11053" max="11053" width="21.6640625" style="171" customWidth="1"/>
    <col min="11054" max="11264" width="9.109375" style="171"/>
    <col min="11265" max="11265" width="61.6640625" style="171" customWidth="1"/>
    <col min="11266" max="11266" width="18.5546875" style="171" customWidth="1"/>
    <col min="11267" max="11306" width="16.88671875" style="171" customWidth="1"/>
    <col min="11307" max="11308" width="18.5546875" style="171" customWidth="1"/>
    <col min="11309" max="11309" width="21.6640625" style="171" customWidth="1"/>
    <col min="11310" max="11520" width="9.109375" style="171"/>
    <col min="11521" max="11521" width="61.6640625" style="171" customWidth="1"/>
    <col min="11522" max="11522" width="18.5546875" style="171" customWidth="1"/>
    <col min="11523" max="11562" width="16.88671875" style="171" customWidth="1"/>
    <col min="11563" max="11564" width="18.5546875" style="171" customWidth="1"/>
    <col min="11565" max="11565" width="21.6640625" style="171" customWidth="1"/>
    <col min="11566" max="11776" width="9.109375" style="171"/>
    <col min="11777" max="11777" width="61.6640625" style="171" customWidth="1"/>
    <col min="11778" max="11778" width="18.5546875" style="171" customWidth="1"/>
    <col min="11779" max="11818" width="16.88671875" style="171" customWidth="1"/>
    <col min="11819" max="11820" width="18.5546875" style="171" customWidth="1"/>
    <col min="11821" max="11821" width="21.6640625" style="171" customWidth="1"/>
    <col min="11822" max="12032" width="9.109375" style="171"/>
    <col min="12033" max="12033" width="61.6640625" style="171" customWidth="1"/>
    <col min="12034" max="12034" width="18.5546875" style="171" customWidth="1"/>
    <col min="12035" max="12074" width="16.88671875" style="171" customWidth="1"/>
    <col min="12075" max="12076" width="18.5546875" style="171" customWidth="1"/>
    <col min="12077" max="12077" width="21.6640625" style="171" customWidth="1"/>
    <col min="12078" max="12288" width="9.109375" style="171"/>
    <col min="12289" max="12289" width="61.6640625" style="171" customWidth="1"/>
    <col min="12290" max="12290" width="18.5546875" style="171" customWidth="1"/>
    <col min="12291" max="12330" width="16.88671875" style="171" customWidth="1"/>
    <col min="12331" max="12332" width="18.5546875" style="171" customWidth="1"/>
    <col min="12333" max="12333" width="21.6640625" style="171" customWidth="1"/>
    <col min="12334" max="12544" width="9.109375" style="171"/>
    <col min="12545" max="12545" width="61.6640625" style="171" customWidth="1"/>
    <col min="12546" max="12546" width="18.5546875" style="171" customWidth="1"/>
    <col min="12547" max="12586" width="16.88671875" style="171" customWidth="1"/>
    <col min="12587" max="12588" width="18.5546875" style="171" customWidth="1"/>
    <col min="12589" max="12589" width="21.6640625" style="171" customWidth="1"/>
    <col min="12590" max="12800" width="9.109375" style="171"/>
    <col min="12801" max="12801" width="61.6640625" style="171" customWidth="1"/>
    <col min="12802" max="12802" width="18.5546875" style="171" customWidth="1"/>
    <col min="12803" max="12842" width="16.88671875" style="171" customWidth="1"/>
    <col min="12843" max="12844" width="18.5546875" style="171" customWidth="1"/>
    <col min="12845" max="12845" width="21.6640625" style="171" customWidth="1"/>
    <col min="12846" max="13056" width="9.109375" style="171"/>
    <col min="13057" max="13057" width="61.6640625" style="171" customWidth="1"/>
    <col min="13058" max="13058" width="18.5546875" style="171" customWidth="1"/>
    <col min="13059" max="13098" width="16.88671875" style="171" customWidth="1"/>
    <col min="13099" max="13100" width="18.5546875" style="171" customWidth="1"/>
    <col min="13101" max="13101" width="21.6640625" style="171" customWidth="1"/>
    <col min="13102" max="13312" width="9.109375" style="171"/>
    <col min="13313" max="13313" width="61.6640625" style="171" customWidth="1"/>
    <col min="13314" max="13314" width="18.5546875" style="171" customWidth="1"/>
    <col min="13315" max="13354" width="16.88671875" style="171" customWidth="1"/>
    <col min="13355" max="13356" width="18.5546875" style="171" customWidth="1"/>
    <col min="13357" max="13357" width="21.6640625" style="171" customWidth="1"/>
    <col min="13358" max="13568" width="9.109375" style="171"/>
    <col min="13569" max="13569" width="61.6640625" style="171" customWidth="1"/>
    <col min="13570" max="13570" width="18.5546875" style="171" customWidth="1"/>
    <col min="13571" max="13610" width="16.88671875" style="171" customWidth="1"/>
    <col min="13611" max="13612" width="18.5546875" style="171" customWidth="1"/>
    <col min="13613" max="13613" width="21.6640625" style="171" customWidth="1"/>
    <col min="13614" max="13824" width="9.109375" style="171"/>
    <col min="13825" max="13825" width="61.6640625" style="171" customWidth="1"/>
    <col min="13826" max="13826" width="18.5546875" style="171" customWidth="1"/>
    <col min="13827" max="13866" width="16.88671875" style="171" customWidth="1"/>
    <col min="13867" max="13868" width="18.5546875" style="171" customWidth="1"/>
    <col min="13869" max="13869" width="21.6640625" style="171" customWidth="1"/>
    <col min="13870" max="14080" width="9.109375" style="171"/>
    <col min="14081" max="14081" width="61.6640625" style="171" customWidth="1"/>
    <col min="14082" max="14082" width="18.5546875" style="171" customWidth="1"/>
    <col min="14083" max="14122" width="16.88671875" style="171" customWidth="1"/>
    <col min="14123" max="14124" width="18.5546875" style="171" customWidth="1"/>
    <col min="14125" max="14125" width="21.6640625" style="171" customWidth="1"/>
    <col min="14126" max="14336" width="9.109375" style="171"/>
    <col min="14337" max="14337" width="61.6640625" style="171" customWidth="1"/>
    <col min="14338" max="14338" width="18.5546875" style="171" customWidth="1"/>
    <col min="14339" max="14378" width="16.88671875" style="171" customWidth="1"/>
    <col min="14379" max="14380" width="18.5546875" style="171" customWidth="1"/>
    <col min="14381" max="14381" width="21.6640625" style="171" customWidth="1"/>
    <col min="14382" max="14592" width="9.109375" style="171"/>
    <col min="14593" max="14593" width="61.6640625" style="171" customWidth="1"/>
    <col min="14594" max="14594" width="18.5546875" style="171" customWidth="1"/>
    <col min="14595" max="14634" width="16.88671875" style="171" customWidth="1"/>
    <col min="14635" max="14636" width="18.5546875" style="171" customWidth="1"/>
    <col min="14637" max="14637" width="21.6640625" style="171" customWidth="1"/>
    <col min="14638" max="14848" width="9.109375" style="171"/>
    <col min="14849" max="14849" width="61.6640625" style="171" customWidth="1"/>
    <col min="14850" max="14850" width="18.5546875" style="171" customWidth="1"/>
    <col min="14851" max="14890" width="16.88671875" style="171" customWidth="1"/>
    <col min="14891" max="14892" width="18.5546875" style="171" customWidth="1"/>
    <col min="14893" max="14893" width="21.6640625" style="171" customWidth="1"/>
    <col min="14894" max="15104" width="9.109375" style="171"/>
    <col min="15105" max="15105" width="61.6640625" style="171" customWidth="1"/>
    <col min="15106" max="15106" width="18.5546875" style="171" customWidth="1"/>
    <col min="15107" max="15146" width="16.88671875" style="171" customWidth="1"/>
    <col min="15147" max="15148" width="18.5546875" style="171" customWidth="1"/>
    <col min="15149" max="15149" width="21.6640625" style="171" customWidth="1"/>
    <col min="15150" max="15360" width="9.109375" style="171"/>
    <col min="15361" max="15361" width="61.6640625" style="171" customWidth="1"/>
    <col min="15362" max="15362" width="18.5546875" style="171" customWidth="1"/>
    <col min="15363" max="15402" width="16.88671875" style="171" customWidth="1"/>
    <col min="15403" max="15404" width="18.5546875" style="171" customWidth="1"/>
    <col min="15405" max="15405" width="21.6640625" style="171" customWidth="1"/>
    <col min="15406" max="15616" width="9.109375" style="171"/>
    <col min="15617" max="15617" width="61.6640625" style="171" customWidth="1"/>
    <col min="15618" max="15618" width="18.5546875" style="171" customWidth="1"/>
    <col min="15619" max="15658" width="16.88671875" style="171" customWidth="1"/>
    <col min="15659" max="15660" width="18.5546875" style="171" customWidth="1"/>
    <col min="15661" max="15661" width="21.6640625" style="171" customWidth="1"/>
    <col min="15662" max="15872" width="9.109375" style="171"/>
    <col min="15873" max="15873" width="61.6640625" style="171" customWidth="1"/>
    <col min="15874" max="15874" width="18.5546875" style="171" customWidth="1"/>
    <col min="15875" max="15914" width="16.88671875" style="171" customWidth="1"/>
    <col min="15915" max="15916" width="18.5546875" style="171" customWidth="1"/>
    <col min="15917" max="15917" width="21.6640625" style="171" customWidth="1"/>
    <col min="15918" max="16128" width="9.109375" style="171"/>
    <col min="16129" max="16129" width="61.6640625" style="171" customWidth="1"/>
    <col min="16130" max="16130" width="18.5546875" style="171" customWidth="1"/>
    <col min="16131" max="16170" width="16.88671875" style="171" customWidth="1"/>
    <col min="16171" max="16172" width="18.5546875" style="171" customWidth="1"/>
    <col min="16173" max="16173" width="21.6640625" style="171" customWidth="1"/>
    <col min="16174" max="16384" width="9.109375" style="171"/>
  </cols>
  <sheetData>
    <row r="1" spans="1:44" ht="18" x14ac:dyDescent="0.25">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 x14ac:dyDescent="0.35">
      <c r="A2" s="17"/>
      <c r="B2" s="11"/>
      <c r="C2" s="11"/>
      <c r="D2" s="11"/>
      <c r="E2" s="171"/>
      <c r="F2" s="171"/>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2"/>
      <c r="AR2" s="172"/>
    </row>
    <row r="3" spans="1:44" ht="18" x14ac:dyDescent="0.35">
      <c r="A3" s="16"/>
      <c r="B3" s="11"/>
      <c r="C3" s="11"/>
      <c r="D3" s="11"/>
      <c r="E3" s="171"/>
      <c r="F3" s="171"/>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2"/>
      <c r="AR3" s="172"/>
    </row>
    <row r="4" spans="1:44" ht="18" x14ac:dyDescent="0.35">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3"/>
      <c r="AR4" s="173"/>
    </row>
    <row r="5" spans="1:44" x14ac:dyDescent="0.25">
      <c r="A5" s="402" t="str">
        <f>'1. паспорт местоположение'!A5:C5</f>
        <v>Год раскрытия информации: 2023 год</v>
      </c>
      <c r="B5" s="402"/>
      <c r="C5" s="402"/>
      <c r="D5" s="402"/>
      <c r="E5" s="402"/>
      <c r="F5" s="402"/>
      <c r="G5" s="402"/>
      <c r="H5" s="402"/>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 x14ac:dyDescent="0.35">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3"/>
      <c r="AR6" s="173"/>
    </row>
    <row r="7" spans="1:44" ht="17.399999999999999" x14ac:dyDescent="0.25">
      <c r="A7" s="352" t="s">
        <v>7</v>
      </c>
      <c r="B7" s="352"/>
      <c r="C7" s="352"/>
      <c r="D7" s="352"/>
      <c r="E7" s="352"/>
      <c r="F7" s="352"/>
      <c r="G7" s="352"/>
      <c r="H7" s="352"/>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7.399999999999999" x14ac:dyDescent="0.25">
      <c r="A8" s="339"/>
      <c r="B8" s="339"/>
      <c r="C8" s="339"/>
      <c r="D8" s="339"/>
      <c r="E8" s="339"/>
      <c r="F8" s="339"/>
      <c r="G8" s="339"/>
      <c r="H8" s="339"/>
      <c r="I8" s="339"/>
      <c r="J8" s="339"/>
      <c r="K8" s="339"/>
      <c r="L8" s="154"/>
      <c r="M8" s="154"/>
      <c r="N8" s="154"/>
      <c r="O8" s="154"/>
      <c r="P8" s="154"/>
      <c r="Q8" s="154"/>
      <c r="R8" s="154"/>
      <c r="S8" s="154"/>
      <c r="T8" s="154"/>
      <c r="U8" s="154"/>
      <c r="V8" s="154"/>
      <c r="W8" s="154"/>
      <c r="X8" s="154"/>
      <c r="Y8" s="154"/>
      <c r="Z8" s="11"/>
      <c r="AA8" s="11"/>
      <c r="AB8" s="11"/>
      <c r="AC8" s="11"/>
      <c r="AD8" s="11"/>
      <c r="AE8" s="11"/>
      <c r="AF8" s="11"/>
      <c r="AG8" s="11"/>
      <c r="AH8" s="11"/>
      <c r="AI8" s="11"/>
      <c r="AJ8" s="11"/>
      <c r="AK8" s="11"/>
      <c r="AL8" s="11"/>
      <c r="AM8" s="11"/>
      <c r="AN8" s="11"/>
      <c r="AO8" s="11"/>
      <c r="AP8" s="11"/>
      <c r="AQ8" s="173"/>
      <c r="AR8" s="173"/>
    </row>
    <row r="9" spans="1:44" ht="17.399999999999999" x14ac:dyDescent="0.25">
      <c r="A9" s="378" t="str">
        <f>'1. паспорт местоположение'!A9:C9</f>
        <v>Акционерное общество "Россети Янтарь"</v>
      </c>
      <c r="B9" s="378"/>
      <c r="C9" s="378"/>
      <c r="D9" s="378"/>
      <c r="E9" s="378"/>
      <c r="F9" s="378"/>
      <c r="G9" s="378"/>
      <c r="H9" s="37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5">
      <c r="A10" s="357" t="s">
        <v>6</v>
      </c>
      <c r="B10" s="357"/>
      <c r="C10" s="357"/>
      <c r="D10" s="357"/>
      <c r="E10" s="357"/>
      <c r="F10" s="357"/>
      <c r="G10" s="357"/>
      <c r="H10" s="357"/>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7.399999999999999" x14ac:dyDescent="0.25">
      <c r="A11" s="339"/>
      <c r="B11" s="339"/>
      <c r="C11" s="339"/>
      <c r="D11" s="339"/>
      <c r="E11" s="339"/>
      <c r="F11" s="339"/>
      <c r="G11" s="339"/>
      <c r="H11" s="339"/>
      <c r="I11" s="339"/>
      <c r="J11" s="339"/>
      <c r="K11" s="339"/>
      <c r="L11" s="154"/>
      <c r="M11" s="154"/>
      <c r="N11" s="154"/>
      <c r="O11" s="154"/>
      <c r="P11" s="154"/>
      <c r="Q11" s="154"/>
      <c r="R11" s="154"/>
      <c r="S11" s="154"/>
      <c r="T11" s="154"/>
      <c r="U11" s="154"/>
      <c r="V11" s="154"/>
      <c r="W11" s="154"/>
      <c r="X11" s="154"/>
      <c r="Y11" s="154"/>
      <c r="Z11" s="11"/>
      <c r="AA11" s="11"/>
      <c r="AB11" s="11"/>
      <c r="AC11" s="11"/>
      <c r="AD11" s="11"/>
      <c r="AE11" s="11"/>
      <c r="AF11" s="11"/>
      <c r="AG11" s="11"/>
      <c r="AH11" s="11"/>
      <c r="AI11" s="11"/>
      <c r="AJ11" s="11"/>
      <c r="AK11" s="11"/>
      <c r="AL11" s="11"/>
      <c r="AM11" s="11"/>
      <c r="AN11" s="11"/>
      <c r="AO11" s="11"/>
      <c r="AP11" s="11"/>
      <c r="AQ11" s="173"/>
      <c r="AR11" s="173"/>
    </row>
    <row r="12" spans="1:44" ht="17.399999999999999" x14ac:dyDescent="0.25">
      <c r="A12" s="378" t="str">
        <f>'1. паспорт местоположение'!A12:C12</f>
        <v>M_22-0650</v>
      </c>
      <c r="B12" s="378"/>
      <c r="C12" s="378"/>
      <c r="D12" s="378"/>
      <c r="E12" s="378"/>
      <c r="F12" s="378"/>
      <c r="G12" s="378"/>
      <c r="H12" s="37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5">
      <c r="A13" s="357" t="s">
        <v>5</v>
      </c>
      <c r="B13" s="357"/>
      <c r="C13" s="357"/>
      <c r="D13" s="357"/>
      <c r="E13" s="357"/>
      <c r="F13" s="357"/>
      <c r="G13" s="357"/>
      <c r="H13" s="357"/>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8"/>
      <c r="AA14" s="8"/>
      <c r="AB14" s="8"/>
      <c r="AC14" s="8"/>
      <c r="AD14" s="8"/>
      <c r="AE14" s="8"/>
      <c r="AF14" s="8"/>
      <c r="AG14" s="8"/>
      <c r="AH14" s="8"/>
      <c r="AI14" s="8"/>
      <c r="AJ14" s="8"/>
      <c r="AK14" s="8"/>
      <c r="AL14" s="8"/>
      <c r="AM14" s="8"/>
      <c r="AN14" s="8"/>
      <c r="AO14" s="8"/>
      <c r="AP14" s="8"/>
      <c r="AQ14" s="179"/>
      <c r="AR14" s="179"/>
    </row>
    <row r="15" spans="1:44" ht="96.75" customHeight="1" x14ac:dyDescent="0.25">
      <c r="A15" s="403" t="str">
        <f>'1. паспорт местоположение'!A15:C15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403"/>
      <c r="C15" s="403"/>
      <c r="D15" s="403"/>
      <c r="E15" s="403"/>
      <c r="F15" s="403"/>
      <c r="G15" s="403"/>
      <c r="H15" s="403"/>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5">
      <c r="A16" s="357" t="s">
        <v>4</v>
      </c>
      <c r="B16" s="357"/>
      <c r="C16" s="357"/>
      <c r="D16" s="357"/>
      <c r="E16" s="357"/>
      <c r="F16" s="357"/>
      <c r="G16" s="357"/>
      <c r="H16" s="357"/>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
      <c r="X17" s="3"/>
      <c r="Y17" s="3"/>
      <c r="Z17" s="3"/>
      <c r="AA17" s="3"/>
      <c r="AB17" s="3"/>
      <c r="AC17" s="3"/>
      <c r="AD17" s="3"/>
      <c r="AE17" s="3"/>
      <c r="AF17" s="3"/>
      <c r="AG17" s="3"/>
      <c r="AH17" s="3"/>
      <c r="AI17" s="3"/>
      <c r="AJ17" s="3"/>
      <c r="AK17" s="3"/>
      <c r="AL17" s="3"/>
      <c r="AM17" s="3"/>
      <c r="AN17" s="3"/>
      <c r="AO17" s="3"/>
      <c r="AP17" s="3"/>
      <c r="AQ17" s="180"/>
      <c r="AR17" s="180"/>
    </row>
    <row r="18" spans="1:44" ht="17.399999999999999" x14ac:dyDescent="0.25">
      <c r="A18" s="378" t="s">
        <v>494</v>
      </c>
      <c r="B18" s="378"/>
      <c r="C18" s="378"/>
      <c r="D18" s="378"/>
      <c r="E18" s="378"/>
      <c r="F18" s="378"/>
      <c r="G18" s="378"/>
      <c r="H18" s="37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1"/>
      <c r="AR18" s="181"/>
    </row>
    <row r="19" spans="1:44" x14ac:dyDescent="0.25">
      <c r="A19" s="182"/>
      <c r="Q19" s="183"/>
    </row>
    <row r="20" spans="1:44" x14ac:dyDescent="0.25">
      <c r="A20" s="182"/>
      <c r="Q20" s="183"/>
    </row>
    <row r="21" spans="1:44" x14ac:dyDescent="0.25">
      <c r="A21" s="182"/>
      <c r="Q21" s="183"/>
    </row>
    <row r="22" spans="1:44" x14ac:dyDescent="0.25">
      <c r="A22" s="182"/>
      <c r="Q22" s="183"/>
    </row>
    <row r="23" spans="1:44" x14ac:dyDescent="0.25">
      <c r="D23" s="185"/>
      <c r="Q23" s="183"/>
    </row>
    <row r="24" spans="1:44" ht="16.2" thickBot="1" x14ac:dyDescent="0.3">
      <c r="A24" s="186" t="s">
        <v>344</v>
      </c>
      <c r="B24" s="187" t="s">
        <v>1</v>
      </c>
      <c r="D24" s="188"/>
      <c r="E24" s="189"/>
      <c r="F24" s="189"/>
      <c r="G24" s="189"/>
      <c r="H24" s="189"/>
    </row>
    <row r="25" spans="1:44" x14ac:dyDescent="0.25">
      <c r="A25" s="190" t="s">
        <v>532</v>
      </c>
      <c r="B25" s="191">
        <f>$B$126/1.2</f>
        <v>100057156.29166667</v>
      </c>
    </row>
    <row r="26" spans="1:44" x14ac:dyDescent="0.25">
      <c r="A26" s="192" t="s">
        <v>342</v>
      </c>
      <c r="B26" s="475">
        <v>0</v>
      </c>
    </row>
    <row r="27" spans="1:44" x14ac:dyDescent="0.25">
      <c r="A27" s="192" t="s">
        <v>340</v>
      </c>
      <c r="B27" s="475">
        <f>$B$123</f>
        <v>35</v>
      </c>
      <c r="D27" s="185" t="s">
        <v>343</v>
      </c>
    </row>
    <row r="28" spans="1:44" ht="16.2" customHeight="1" thickBot="1" x14ac:dyDescent="0.3">
      <c r="A28" s="193" t="s">
        <v>338</v>
      </c>
      <c r="B28" s="194">
        <v>1</v>
      </c>
      <c r="D28" s="476" t="s">
        <v>341</v>
      </c>
      <c r="E28" s="477"/>
      <c r="F28" s="478"/>
      <c r="G28" s="479" t="str">
        <f ca="1">IF(SUM(B89:L89)=0,"не окупается",SUM(B89:L89))</f>
        <v>не окупается</v>
      </c>
      <c r="H28" s="480"/>
    </row>
    <row r="29" spans="1:44" ht="15.6" customHeight="1" x14ac:dyDescent="0.25">
      <c r="A29" s="190" t="s">
        <v>336</v>
      </c>
      <c r="B29" s="191">
        <f>$B$126*$B$127</f>
        <v>3602057.6264999998</v>
      </c>
      <c r="D29" s="476" t="s">
        <v>339</v>
      </c>
      <c r="E29" s="477"/>
      <c r="F29" s="478"/>
      <c r="G29" s="479" t="str">
        <f ca="1">IF(SUM(B90:L90)=0,"не окупается",SUM(B90:L90))</f>
        <v>не окупается</v>
      </c>
      <c r="H29" s="480"/>
    </row>
    <row r="30" spans="1:44" ht="27.6" customHeight="1" x14ac:dyDescent="0.25">
      <c r="A30" s="192" t="s">
        <v>533</v>
      </c>
      <c r="B30" s="475">
        <v>1</v>
      </c>
      <c r="D30" s="476" t="s">
        <v>337</v>
      </c>
      <c r="E30" s="477"/>
      <c r="F30" s="478"/>
      <c r="G30" s="481">
        <f ca="1">L87</f>
        <v>-18404074.695759993</v>
      </c>
      <c r="H30" s="482"/>
    </row>
    <row r="31" spans="1:44" x14ac:dyDescent="0.25">
      <c r="A31" s="192" t="s">
        <v>335</v>
      </c>
      <c r="B31" s="475">
        <v>1</v>
      </c>
      <c r="D31" s="483"/>
      <c r="E31" s="484"/>
      <c r="F31" s="485"/>
      <c r="G31" s="483"/>
      <c r="H31" s="485"/>
    </row>
    <row r="32" spans="1:44" x14ac:dyDescent="0.25">
      <c r="A32" s="192" t="s">
        <v>313</v>
      </c>
      <c r="B32" s="475"/>
    </row>
    <row r="33" spans="1:42" x14ac:dyDescent="0.25">
      <c r="A33" s="192" t="s">
        <v>334</v>
      </c>
      <c r="B33" s="475"/>
    </row>
    <row r="34" spans="1:42" x14ac:dyDescent="0.25">
      <c r="A34" s="192" t="s">
        <v>333</v>
      </c>
      <c r="B34" s="475"/>
    </row>
    <row r="35" spans="1:42" x14ac:dyDescent="0.25">
      <c r="A35" s="486"/>
      <c r="B35" s="475"/>
    </row>
    <row r="36" spans="1:42" ht="16.2" thickBot="1" x14ac:dyDescent="0.3">
      <c r="A36" s="193" t="s">
        <v>305</v>
      </c>
      <c r="B36" s="195">
        <v>0.2</v>
      </c>
    </row>
    <row r="37" spans="1:42" x14ac:dyDescent="0.25">
      <c r="A37" s="190" t="s">
        <v>534</v>
      </c>
      <c r="B37" s="191">
        <v>0</v>
      </c>
    </row>
    <row r="38" spans="1:42" x14ac:dyDescent="0.25">
      <c r="A38" s="192" t="s">
        <v>332</v>
      </c>
      <c r="B38" s="475"/>
    </row>
    <row r="39" spans="1:42" ht="16.2" thickBot="1" x14ac:dyDescent="0.3">
      <c r="A39" s="487" t="s">
        <v>331</v>
      </c>
      <c r="B39" s="488"/>
    </row>
    <row r="40" spans="1:42" x14ac:dyDescent="0.25">
      <c r="A40" s="196" t="s">
        <v>535</v>
      </c>
      <c r="B40" s="197">
        <v>1</v>
      </c>
    </row>
    <row r="41" spans="1:42" x14ac:dyDescent="0.25">
      <c r="A41" s="198" t="s">
        <v>330</v>
      </c>
      <c r="B41" s="199"/>
    </row>
    <row r="42" spans="1:42" x14ac:dyDescent="0.25">
      <c r="A42" s="198" t="s">
        <v>329</v>
      </c>
      <c r="B42" s="200"/>
    </row>
    <row r="43" spans="1:42" x14ac:dyDescent="0.25">
      <c r="A43" s="198" t="s">
        <v>328</v>
      </c>
      <c r="B43" s="200">
        <v>0</v>
      </c>
    </row>
    <row r="44" spans="1:42" x14ac:dyDescent="0.25">
      <c r="A44" s="198" t="s">
        <v>327</v>
      </c>
      <c r="B44" s="200">
        <f>B129</f>
        <v>0.20499999999999999</v>
      </c>
    </row>
    <row r="45" spans="1:42" x14ac:dyDescent="0.25">
      <c r="A45" s="198" t="s">
        <v>326</v>
      </c>
      <c r="B45" s="200">
        <f>1-B43</f>
        <v>1</v>
      </c>
    </row>
    <row r="46" spans="1:42" ht="16.2" thickBot="1" x14ac:dyDescent="0.3">
      <c r="A46" s="489" t="s">
        <v>325</v>
      </c>
      <c r="B46" s="490">
        <f>B45*B44+B43*B42*(1-B36)</f>
        <v>0.20499999999999999</v>
      </c>
      <c r="C46" s="201"/>
    </row>
    <row r="47" spans="1:42" s="204" customFormat="1" x14ac:dyDescent="0.25">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5">
      <c r="A48" s="205" t="s">
        <v>323</v>
      </c>
      <c r="B48" s="491">
        <f>H136</f>
        <v>4.2000000000000003E-2</v>
      </c>
      <c r="C48" s="491">
        <f t="shared" ref="C48:R49" si="1">I136</f>
        <v>4.2000000000000003E-2</v>
      </c>
      <c r="D48" s="491">
        <f t="shared" si="1"/>
        <v>4.2000000000000003E-2</v>
      </c>
      <c r="E48" s="491">
        <f t="shared" si="1"/>
        <v>4.2000000000000003E-2</v>
      </c>
      <c r="F48" s="491">
        <f t="shared" si="1"/>
        <v>4.2000000000000003E-2</v>
      </c>
      <c r="G48" s="491">
        <f t="shared" si="1"/>
        <v>4.2000000000000003E-2</v>
      </c>
      <c r="H48" s="491">
        <f t="shared" si="1"/>
        <v>4.2000000000000003E-2</v>
      </c>
      <c r="I48" s="491">
        <f t="shared" si="1"/>
        <v>4.2000000000000003E-2</v>
      </c>
      <c r="J48" s="491">
        <f t="shared" si="1"/>
        <v>4.2000000000000003E-2</v>
      </c>
      <c r="K48" s="491">
        <f t="shared" si="1"/>
        <v>4.2000000000000003E-2</v>
      </c>
      <c r="L48" s="491">
        <f t="shared" si="1"/>
        <v>4.2000000000000003E-2</v>
      </c>
      <c r="M48" s="491">
        <f t="shared" si="1"/>
        <v>4.2000000000000003E-2</v>
      </c>
      <c r="N48" s="491">
        <f t="shared" si="1"/>
        <v>4.2000000000000003E-2</v>
      </c>
      <c r="O48" s="491">
        <f t="shared" si="1"/>
        <v>4.2000000000000003E-2</v>
      </c>
      <c r="P48" s="491">
        <f t="shared" si="1"/>
        <v>4.2000000000000003E-2</v>
      </c>
      <c r="Q48" s="491">
        <f t="shared" si="1"/>
        <v>4.2000000000000003E-2</v>
      </c>
      <c r="R48" s="491">
        <f t="shared" si="1"/>
        <v>4.2000000000000003E-2</v>
      </c>
      <c r="S48" s="491">
        <f t="shared" ref="S48:AH49" si="2">Y136</f>
        <v>4.2000000000000003E-2</v>
      </c>
      <c r="T48" s="491">
        <f t="shared" si="2"/>
        <v>4.2000000000000003E-2</v>
      </c>
      <c r="U48" s="491">
        <f t="shared" si="2"/>
        <v>4.2000000000000003E-2</v>
      </c>
      <c r="V48" s="491">
        <f t="shared" si="2"/>
        <v>4.2000000000000003E-2</v>
      </c>
      <c r="W48" s="491">
        <f t="shared" si="2"/>
        <v>4.2000000000000003E-2</v>
      </c>
      <c r="X48" s="491">
        <f t="shared" si="2"/>
        <v>4.2000000000000003E-2</v>
      </c>
      <c r="Y48" s="491">
        <f t="shared" si="2"/>
        <v>4.2000000000000003E-2</v>
      </c>
      <c r="Z48" s="491">
        <f t="shared" si="2"/>
        <v>4.2000000000000003E-2</v>
      </c>
      <c r="AA48" s="491">
        <f t="shared" si="2"/>
        <v>4.2000000000000003E-2</v>
      </c>
      <c r="AB48" s="491">
        <f t="shared" si="2"/>
        <v>4.2000000000000003E-2</v>
      </c>
      <c r="AC48" s="491">
        <f t="shared" si="2"/>
        <v>4.2000000000000003E-2</v>
      </c>
      <c r="AD48" s="491">
        <f t="shared" si="2"/>
        <v>4.2000000000000003E-2</v>
      </c>
      <c r="AE48" s="491">
        <f t="shared" si="2"/>
        <v>4.2000000000000003E-2</v>
      </c>
      <c r="AF48" s="491">
        <f t="shared" si="2"/>
        <v>4.2000000000000003E-2</v>
      </c>
      <c r="AG48" s="491">
        <f t="shared" si="2"/>
        <v>4.2000000000000003E-2</v>
      </c>
      <c r="AH48" s="491">
        <f t="shared" si="2"/>
        <v>4.2000000000000003E-2</v>
      </c>
      <c r="AI48" s="491">
        <f t="shared" ref="AI48:AP49" si="3">AO136</f>
        <v>4.2000000000000003E-2</v>
      </c>
      <c r="AJ48" s="491">
        <f t="shared" si="3"/>
        <v>4.2000000000000003E-2</v>
      </c>
      <c r="AK48" s="491">
        <f t="shared" si="3"/>
        <v>4.2000000000000003E-2</v>
      </c>
      <c r="AL48" s="491">
        <f t="shared" si="3"/>
        <v>4.2000000000000003E-2</v>
      </c>
      <c r="AM48" s="491">
        <f t="shared" si="3"/>
        <v>4.2000000000000003E-2</v>
      </c>
      <c r="AN48" s="491">
        <f t="shared" si="3"/>
        <v>4.2000000000000003E-2</v>
      </c>
      <c r="AO48" s="491">
        <f t="shared" si="3"/>
        <v>4.2000000000000003E-2</v>
      </c>
      <c r="AP48" s="491">
        <f t="shared" si="3"/>
        <v>4.2000000000000003E-2</v>
      </c>
    </row>
    <row r="49" spans="1:45" s="204" customFormat="1" x14ac:dyDescent="0.25">
      <c r="A49" s="205" t="s">
        <v>322</v>
      </c>
      <c r="B49" s="491">
        <f>H137</f>
        <v>0.2354789208821122</v>
      </c>
      <c r="C49" s="491">
        <f t="shared" si="1"/>
        <v>0.28736903555916093</v>
      </c>
      <c r="D49" s="491">
        <f t="shared" si="1"/>
        <v>0.34143853505264565</v>
      </c>
      <c r="E49" s="491">
        <f t="shared" si="1"/>
        <v>0.39777895352485682</v>
      </c>
      <c r="F49" s="491">
        <f t="shared" si="1"/>
        <v>0.45648566957290093</v>
      </c>
      <c r="G49" s="491">
        <f t="shared" si="1"/>
        <v>0.51765806769496292</v>
      </c>
      <c r="H49" s="491">
        <f t="shared" si="1"/>
        <v>0.58139970653815132</v>
      </c>
      <c r="I49" s="491">
        <f t="shared" si="1"/>
        <v>0.64781849421275384</v>
      </c>
      <c r="J49" s="491">
        <f t="shared" si="1"/>
        <v>0.71702687096968964</v>
      </c>
      <c r="K49" s="491">
        <f t="shared" si="1"/>
        <v>0.78914199955041675</v>
      </c>
      <c r="L49" s="491">
        <f t="shared" si="1"/>
        <v>0.86428596353153431</v>
      </c>
      <c r="M49" s="491">
        <f t="shared" si="1"/>
        <v>0.94258597399985877</v>
      </c>
      <c r="N49" s="491">
        <f t="shared" si="1"/>
        <v>1.0241745849078527</v>
      </c>
      <c r="O49" s="491">
        <f t="shared" si="1"/>
        <v>1.1091899174739828</v>
      </c>
      <c r="P49" s="491">
        <f t="shared" si="1"/>
        <v>1.19777589400789</v>
      </c>
      <c r="Q49" s="491">
        <f t="shared" si="1"/>
        <v>1.2900824815562215</v>
      </c>
      <c r="R49" s="491">
        <f t="shared" si="1"/>
        <v>1.3862659457815827</v>
      </c>
      <c r="S49" s="491">
        <f t="shared" si="2"/>
        <v>1.4864891155044093</v>
      </c>
      <c r="T49" s="491">
        <f t="shared" si="2"/>
        <v>1.5909216583555947</v>
      </c>
      <c r="U49" s="491">
        <f t="shared" si="2"/>
        <v>1.6997403680065299</v>
      </c>
      <c r="V49" s="491">
        <f t="shared" si="2"/>
        <v>1.8131294634628041</v>
      </c>
      <c r="W49" s="491">
        <f t="shared" si="2"/>
        <v>1.9312809009282419</v>
      </c>
      <c r="X49" s="491">
        <f t="shared" si="2"/>
        <v>2.0543946987672284</v>
      </c>
      <c r="Y49" s="491">
        <f t="shared" si="2"/>
        <v>2.1826792761154521</v>
      </c>
      <c r="Z49" s="491">
        <f t="shared" si="2"/>
        <v>2.3163518057123014</v>
      </c>
      <c r="AA49" s="491">
        <f t="shared" si="2"/>
        <v>2.4556385815522184</v>
      </c>
      <c r="AB49" s="491">
        <f t="shared" si="2"/>
        <v>2.6007754019774119</v>
      </c>
      <c r="AC49" s="491">
        <f t="shared" si="2"/>
        <v>2.7520079688604633</v>
      </c>
      <c r="AD49" s="491">
        <f t="shared" si="2"/>
        <v>2.909592303552603</v>
      </c>
      <c r="AE49" s="491">
        <f t="shared" si="2"/>
        <v>3.0737951803018122</v>
      </c>
      <c r="AF49" s="491">
        <f t="shared" si="2"/>
        <v>3.2448945778744882</v>
      </c>
      <c r="AG49" s="491">
        <f t="shared" si="2"/>
        <v>3.4231801501452166</v>
      </c>
      <c r="AH49" s="491">
        <f t="shared" si="2"/>
        <v>3.6089537164513157</v>
      </c>
      <c r="AI49" s="491">
        <f t="shared" si="3"/>
        <v>3.8025297725422709</v>
      </c>
      <c r="AJ49" s="491">
        <f t="shared" si="3"/>
        <v>4.0042360229890468</v>
      </c>
      <c r="AK49" s="491">
        <f t="shared" si="3"/>
        <v>4.2144139359545871</v>
      </c>
      <c r="AL49" s="491">
        <f t="shared" si="3"/>
        <v>4.4334193212646804</v>
      </c>
      <c r="AM49" s="491">
        <f t="shared" si="3"/>
        <v>4.6616229327577976</v>
      </c>
      <c r="AN49" s="491">
        <f t="shared" si="3"/>
        <v>4.8994110959336252</v>
      </c>
      <c r="AO49" s="491">
        <f t="shared" si="3"/>
        <v>5.147186361962838</v>
      </c>
      <c r="AP49" s="491">
        <f t="shared" si="3"/>
        <v>5.4053681891652774</v>
      </c>
    </row>
    <row r="50" spans="1:45" s="204" customFormat="1" ht="16.2" thickBot="1" x14ac:dyDescent="0.3">
      <c r="A50" s="206" t="s">
        <v>536</v>
      </c>
      <c r="B50" s="207">
        <f>IF($B$124="да",($B$126-0.05),0)</f>
        <v>120068587.5</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2" thickBot="1" x14ac:dyDescent="0.3"/>
    <row r="52" spans="1:45" x14ac:dyDescent="0.25">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5">
      <c r="A53" s="210" t="s">
        <v>320</v>
      </c>
      <c r="B53" s="492">
        <v>0</v>
      </c>
      <c r="C53" s="492">
        <f t="shared" ref="C53:AP53" si="6">B53+B54-B55</f>
        <v>0</v>
      </c>
      <c r="D53" s="492">
        <f t="shared" si="6"/>
        <v>0</v>
      </c>
      <c r="E53" s="492">
        <f t="shared" si="6"/>
        <v>0</v>
      </c>
      <c r="F53" s="492">
        <f t="shared" si="6"/>
        <v>0</v>
      </c>
      <c r="G53" s="492">
        <f t="shared" si="6"/>
        <v>0</v>
      </c>
      <c r="H53" s="492">
        <f t="shared" si="6"/>
        <v>0</v>
      </c>
      <c r="I53" s="492">
        <f t="shared" si="6"/>
        <v>0</v>
      </c>
      <c r="J53" s="492">
        <f t="shared" si="6"/>
        <v>0</v>
      </c>
      <c r="K53" s="492">
        <f t="shared" si="6"/>
        <v>0</v>
      </c>
      <c r="L53" s="492">
        <f t="shared" si="6"/>
        <v>0</v>
      </c>
      <c r="M53" s="492">
        <f t="shared" si="6"/>
        <v>0</v>
      </c>
      <c r="N53" s="492">
        <f t="shared" si="6"/>
        <v>0</v>
      </c>
      <c r="O53" s="492">
        <f t="shared" si="6"/>
        <v>0</v>
      </c>
      <c r="P53" s="492">
        <f t="shared" si="6"/>
        <v>0</v>
      </c>
      <c r="Q53" s="492">
        <f t="shared" si="6"/>
        <v>0</v>
      </c>
      <c r="R53" s="492">
        <f t="shared" si="6"/>
        <v>0</v>
      </c>
      <c r="S53" s="492">
        <f t="shared" si="6"/>
        <v>0</v>
      </c>
      <c r="T53" s="492">
        <f t="shared" si="6"/>
        <v>0</v>
      </c>
      <c r="U53" s="492">
        <f t="shared" si="6"/>
        <v>0</v>
      </c>
      <c r="V53" s="492">
        <f t="shared" si="6"/>
        <v>0</v>
      </c>
      <c r="W53" s="492">
        <f t="shared" si="6"/>
        <v>0</v>
      </c>
      <c r="X53" s="492">
        <f t="shared" si="6"/>
        <v>0</v>
      </c>
      <c r="Y53" s="492">
        <f t="shared" si="6"/>
        <v>0</v>
      </c>
      <c r="Z53" s="492">
        <f t="shared" si="6"/>
        <v>0</v>
      </c>
      <c r="AA53" s="492">
        <f t="shared" si="6"/>
        <v>0</v>
      </c>
      <c r="AB53" s="492">
        <f t="shared" si="6"/>
        <v>0</v>
      </c>
      <c r="AC53" s="492">
        <f t="shared" si="6"/>
        <v>0</v>
      </c>
      <c r="AD53" s="492">
        <f t="shared" si="6"/>
        <v>0</v>
      </c>
      <c r="AE53" s="492">
        <f t="shared" si="6"/>
        <v>0</v>
      </c>
      <c r="AF53" s="492">
        <f t="shared" si="6"/>
        <v>0</v>
      </c>
      <c r="AG53" s="492">
        <f t="shared" si="6"/>
        <v>0</v>
      </c>
      <c r="AH53" s="492">
        <f t="shared" si="6"/>
        <v>0</v>
      </c>
      <c r="AI53" s="492">
        <f t="shared" si="6"/>
        <v>0</v>
      </c>
      <c r="AJ53" s="492">
        <f t="shared" si="6"/>
        <v>0</v>
      </c>
      <c r="AK53" s="492">
        <f t="shared" si="6"/>
        <v>0</v>
      </c>
      <c r="AL53" s="492">
        <f t="shared" si="6"/>
        <v>0</v>
      </c>
      <c r="AM53" s="492">
        <f t="shared" si="6"/>
        <v>0</v>
      </c>
      <c r="AN53" s="492">
        <f t="shared" si="6"/>
        <v>0</v>
      </c>
      <c r="AO53" s="492">
        <f t="shared" si="6"/>
        <v>0</v>
      </c>
      <c r="AP53" s="492">
        <f t="shared" si="6"/>
        <v>0</v>
      </c>
    </row>
    <row r="54" spans="1:45" x14ac:dyDescent="0.25">
      <c r="A54" s="210" t="s">
        <v>319</v>
      </c>
      <c r="B54" s="492">
        <f>B25*B28*B43*1.18</f>
        <v>0</v>
      </c>
      <c r="C54" s="492">
        <v>0</v>
      </c>
      <c r="D54" s="492">
        <v>0</v>
      </c>
      <c r="E54" s="492">
        <v>0</v>
      </c>
      <c r="F54" s="492">
        <v>0</v>
      </c>
      <c r="G54" s="492">
        <v>0</v>
      </c>
      <c r="H54" s="492">
        <v>0</v>
      </c>
      <c r="I54" s="492">
        <v>0</v>
      </c>
      <c r="J54" s="492">
        <v>0</v>
      </c>
      <c r="K54" s="492">
        <v>0</v>
      </c>
      <c r="L54" s="492">
        <v>0</v>
      </c>
      <c r="M54" s="492">
        <v>0</v>
      </c>
      <c r="N54" s="492">
        <v>0</v>
      </c>
      <c r="O54" s="492">
        <v>0</v>
      </c>
      <c r="P54" s="492">
        <v>0</v>
      </c>
      <c r="Q54" s="492">
        <v>0</v>
      </c>
      <c r="R54" s="492">
        <v>0</v>
      </c>
      <c r="S54" s="492">
        <v>0</v>
      </c>
      <c r="T54" s="492">
        <v>0</v>
      </c>
      <c r="U54" s="492">
        <v>0</v>
      </c>
      <c r="V54" s="492">
        <v>0</v>
      </c>
      <c r="W54" s="492">
        <v>0</v>
      </c>
      <c r="X54" s="492">
        <v>0</v>
      </c>
      <c r="Y54" s="492">
        <v>0</v>
      </c>
      <c r="Z54" s="492">
        <v>0</v>
      </c>
      <c r="AA54" s="492">
        <v>0</v>
      </c>
      <c r="AB54" s="492">
        <v>0</v>
      </c>
      <c r="AC54" s="492">
        <v>0</v>
      </c>
      <c r="AD54" s="492">
        <v>0</v>
      </c>
      <c r="AE54" s="492">
        <v>0</v>
      </c>
      <c r="AF54" s="492">
        <v>0</v>
      </c>
      <c r="AG54" s="492">
        <v>0</v>
      </c>
      <c r="AH54" s="492">
        <v>0</v>
      </c>
      <c r="AI54" s="492">
        <v>0</v>
      </c>
      <c r="AJ54" s="492">
        <v>0</v>
      </c>
      <c r="AK54" s="492">
        <v>0</v>
      </c>
      <c r="AL54" s="492">
        <v>0</v>
      </c>
      <c r="AM54" s="492">
        <v>0</v>
      </c>
      <c r="AN54" s="492">
        <v>0</v>
      </c>
      <c r="AO54" s="492">
        <v>0</v>
      </c>
      <c r="AP54" s="492">
        <v>0</v>
      </c>
    </row>
    <row r="55" spans="1:45" x14ac:dyDescent="0.25">
      <c r="A55" s="210" t="s">
        <v>318</v>
      </c>
      <c r="B55" s="492">
        <f>$B$54/$B$40</f>
        <v>0</v>
      </c>
      <c r="C55" s="492">
        <f t="shared" ref="C55:AP55" si="7">IF(ROUND(C53,1)=0,0,B55+C54/$B$40)</f>
        <v>0</v>
      </c>
      <c r="D55" s="492">
        <f t="shared" si="7"/>
        <v>0</v>
      </c>
      <c r="E55" s="492">
        <f t="shared" si="7"/>
        <v>0</v>
      </c>
      <c r="F55" s="492">
        <f t="shared" si="7"/>
        <v>0</v>
      </c>
      <c r="G55" s="492">
        <f t="shared" si="7"/>
        <v>0</v>
      </c>
      <c r="H55" s="492">
        <f t="shared" si="7"/>
        <v>0</v>
      </c>
      <c r="I55" s="492">
        <f t="shared" si="7"/>
        <v>0</v>
      </c>
      <c r="J55" s="492">
        <f t="shared" si="7"/>
        <v>0</v>
      </c>
      <c r="K55" s="492">
        <f t="shared" si="7"/>
        <v>0</v>
      </c>
      <c r="L55" s="492">
        <f t="shared" si="7"/>
        <v>0</v>
      </c>
      <c r="M55" s="492">
        <f t="shared" si="7"/>
        <v>0</v>
      </c>
      <c r="N55" s="492">
        <f t="shared" si="7"/>
        <v>0</v>
      </c>
      <c r="O55" s="492">
        <f t="shared" si="7"/>
        <v>0</v>
      </c>
      <c r="P55" s="492">
        <f t="shared" si="7"/>
        <v>0</v>
      </c>
      <c r="Q55" s="492">
        <f t="shared" si="7"/>
        <v>0</v>
      </c>
      <c r="R55" s="492">
        <f t="shared" si="7"/>
        <v>0</v>
      </c>
      <c r="S55" s="492">
        <f t="shared" si="7"/>
        <v>0</v>
      </c>
      <c r="T55" s="492">
        <f t="shared" si="7"/>
        <v>0</v>
      </c>
      <c r="U55" s="492">
        <f t="shared" si="7"/>
        <v>0</v>
      </c>
      <c r="V55" s="492">
        <f t="shared" si="7"/>
        <v>0</v>
      </c>
      <c r="W55" s="492">
        <f t="shared" si="7"/>
        <v>0</v>
      </c>
      <c r="X55" s="492">
        <f t="shared" si="7"/>
        <v>0</v>
      </c>
      <c r="Y55" s="492">
        <f t="shared" si="7"/>
        <v>0</v>
      </c>
      <c r="Z55" s="492">
        <f t="shared" si="7"/>
        <v>0</v>
      </c>
      <c r="AA55" s="492">
        <f t="shared" si="7"/>
        <v>0</v>
      </c>
      <c r="AB55" s="492">
        <f t="shared" si="7"/>
        <v>0</v>
      </c>
      <c r="AC55" s="492">
        <f t="shared" si="7"/>
        <v>0</v>
      </c>
      <c r="AD55" s="492">
        <f t="shared" si="7"/>
        <v>0</v>
      </c>
      <c r="AE55" s="492">
        <f t="shared" si="7"/>
        <v>0</v>
      </c>
      <c r="AF55" s="492">
        <f t="shared" si="7"/>
        <v>0</v>
      </c>
      <c r="AG55" s="492">
        <f t="shared" si="7"/>
        <v>0</v>
      </c>
      <c r="AH55" s="492">
        <f t="shared" si="7"/>
        <v>0</v>
      </c>
      <c r="AI55" s="492">
        <f t="shared" si="7"/>
        <v>0</v>
      </c>
      <c r="AJ55" s="492">
        <f t="shared" si="7"/>
        <v>0</v>
      </c>
      <c r="AK55" s="492">
        <f t="shared" si="7"/>
        <v>0</v>
      </c>
      <c r="AL55" s="492">
        <f t="shared" si="7"/>
        <v>0</v>
      </c>
      <c r="AM55" s="492">
        <f t="shared" si="7"/>
        <v>0</v>
      </c>
      <c r="AN55" s="492">
        <f t="shared" si="7"/>
        <v>0</v>
      </c>
      <c r="AO55" s="492">
        <f t="shared" si="7"/>
        <v>0</v>
      </c>
      <c r="AP55" s="492">
        <f t="shared" si="7"/>
        <v>0</v>
      </c>
    </row>
    <row r="56" spans="1:45" ht="16.2" thickBot="1" x14ac:dyDescent="0.3">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2" thickBot="1" x14ac:dyDescent="0.3">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5">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3.8" x14ac:dyDescent="0.25">
      <c r="A59" s="216" t="s">
        <v>316</v>
      </c>
      <c r="B59" s="493">
        <f t="shared" ref="B59:AP59" si="10">B50*$B$28</f>
        <v>120068587.5</v>
      </c>
      <c r="C59" s="493">
        <f t="shared" si="10"/>
        <v>0</v>
      </c>
      <c r="D59" s="493">
        <f t="shared" si="10"/>
        <v>0</v>
      </c>
      <c r="E59" s="493">
        <f t="shared" si="10"/>
        <v>0</v>
      </c>
      <c r="F59" s="493">
        <f t="shared" si="10"/>
        <v>0</v>
      </c>
      <c r="G59" s="493">
        <f t="shared" si="10"/>
        <v>0</v>
      </c>
      <c r="H59" s="493">
        <f t="shared" si="10"/>
        <v>0</v>
      </c>
      <c r="I59" s="493">
        <f t="shared" si="10"/>
        <v>0</v>
      </c>
      <c r="J59" s="493">
        <f t="shared" si="10"/>
        <v>0</v>
      </c>
      <c r="K59" s="493">
        <f t="shared" si="10"/>
        <v>0</v>
      </c>
      <c r="L59" s="493">
        <f t="shared" si="10"/>
        <v>0</v>
      </c>
      <c r="M59" s="493">
        <f t="shared" si="10"/>
        <v>0</v>
      </c>
      <c r="N59" s="493">
        <f t="shared" si="10"/>
        <v>0</v>
      </c>
      <c r="O59" s="493">
        <f t="shared" si="10"/>
        <v>0</v>
      </c>
      <c r="P59" s="493">
        <f t="shared" si="10"/>
        <v>0</v>
      </c>
      <c r="Q59" s="493">
        <f t="shared" si="10"/>
        <v>0</v>
      </c>
      <c r="R59" s="493">
        <f t="shared" si="10"/>
        <v>0</v>
      </c>
      <c r="S59" s="493">
        <f t="shared" si="10"/>
        <v>0</v>
      </c>
      <c r="T59" s="493">
        <f t="shared" si="10"/>
        <v>0</v>
      </c>
      <c r="U59" s="493">
        <f t="shared" si="10"/>
        <v>0</v>
      </c>
      <c r="V59" s="493">
        <f t="shared" si="10"/>
        <v>0</v>
      </c>
      <c r="W59" s="493">
        <f t="shared" si="10"/>
        <v>0</v>
      </c>
      <c r="X59" s="493">
        <f t="shared" si="10"/>
        <v>0</v>
      </c>
      <c r="Y59" s="493">
        <f t="shared" si="10"/>
        <v>0</v>
      </c>
      <c r="Z59" s="493">
        <f t="shared" si="10"/>
        <v>0</v>
      </c>
      <c r="AA59" s="493">
        <f t="shared" si="10"/>
        <v>0</v>
      </c>
      <c r="AB59" s="493">
        <f t="shared" si="10"/>
        <v>0</v>
      </c>
      <c r="AC59" s="493">
        <f t="shared" si="10"/>
        <v>0</v>
      </c>
      <c r="AD59" s="493">
        <f t="shared" si="10"/>
        <v>0</v>
      </c>
      <c r="AE59" s="493">
        <f t="shared" si="10"/>
        <v>0</v>
      </c>
      <c r="AF59" s="493">
        <f t="shared" si="10"/>
        <v>0</v>
      </c>
      <c r="AG59" s="493">
        <f t="shared" si="10"/>
        <v>0</v>
      </c>
      <c r="AH59" s="493">
        <f t="shared" si="10"/>
        <v>0</v>
      </c>
      <c r="AI59" s="493">
        <f t="shared" si="10"/>
        <v>0</v>
      </c>
      <c r="AJ59" s="493">
        <f t="shared" si="10"/>
        <v>0</v>
      </c>
      <c r="AK59" s="493">
        <f t="shared" si="10"/>
        <v>0</v>
      </c>
      <c r="AL59" s="493">
        <f t="shared" si="10"/>
        <v>0</v>
      </c>
      <c r="AM59" s="493">
        <f t="shared" si="10"/>
        <v>0</v>
      </c>
      <c r="AN59" s="493">
        <f t="shared" si="10"/>
        <v>0</v>
      </c>
      <c r="AO59" s="493">
        <f t="shared" si="10"/>
        <v>0</v>
      </c>
      <c r="AP59" s="493">
        <f t="shared" si="10"/>
        <v>0</v>
      </c>
    </row>
    <row r="60" spans="1:45" x14ac:dyDescent="0.25">
      <c r="A60" s="210" t="s">
        <v>315</v>
      </c>
      <c r="B60" s="492">
        <f t="shared" ref="B60:Z60" si="11">SUM(B61:B65)</f>
        <v>0</v>
      </c>
      <c r="C60" s="492">
        <f t="shared" si="11"/>
        <v>-4637177.4526558248</v>
      </c>
      <c r="D60" s="492">
        <f>SUM(D61:D65)</f>
        <v>-4831938.9056673693</v>
      </c>
      <c r="E60" s="492">
        <f t="shared" si="11"/>
        <v>-5034880.3397053992</v>
      </c>
      <c r="F60" s="492">
        <f t="shared" si="11"/>
        <v>-5246345.3139730264</v>
      </c>
      <c r="G60" s="492">
        <f t="shared" si="11"/>
        <v>-5466691.8171598939</v>
      </c>
      <c r="H60" s="492">
        <f t="shared" si="11"/>
        <v>-5696292.8734806096</v>
      </c>
      <c r="I60" s="492">
        <f t="shared" si="11"/>
        <v>-5935537.1741667958</v>
      </c>
      <c r="J60" s="492">
        <f t="shared" si="11"/>
        <v>-6184829.7354818014</v>
      </c>
      <c r="K60" s="492">
        <f t="shared" si="11"/>
        <v>-6444592.584372038</v>
      </c>
      <c r="L60" s="492">
        <f t="shared" si="11"/>
        <v>-6715265.4729156634</v>
      </c>
      <c r="M60" s="492">
        <f t="shared" si="11"/>
        <v>-6997306.6227781214</v>
      </c>
      <c r="N60" s="492">
        <f t="shared" si="11"/>
        <v>-7291193.500934802</v>
      </c>
      <c r="O60" s="492">
        <f t="shared" si="11"/>
        <v>-7597423.627974065</v>
      </c>
      <c r="P60" s="492">
        <f t="shared" si="11"/>
        <v>-7916515.4203489749</v>
      </c>
      <c r="Q60" s="492">
        <f t="shared" si="11"/>
        <v>-8249009.0680036331</v>
      </c>
      <c r="R60" s="492">
        <f t="shared" si="11"/>
        <v>-8595467.4488597848</v>
      </c>
      <c r="S60" s="492">
        <f t="shared" si="11"/>
        <v>-8956477.0817118958</v>
      </c>
      <c r="T60" s="492">
        <f t="shared" si="11"/>
        <v>-9332649.1191437971</v>
      </c>
      <c r="U60" s="492">
        <f t="shared" si="11"/>
        <v>-9724620.3821478374</v>
      </c>
      <c r="V60" s="492">
        <f t="shared" si="11"/>
        <v>-10133054.438198047</v>
      </c>
      <c r="W60" s="492">
        <f t="shared" si="11"/>
        <v>-10558642.724602364</v>
      </c>
      <c r="X60" s="492">
        <f t="shared" si="11"/>
        <v>-11002105.719035665</v>
      </c>
      <c r="Y60" s="492">
        <f t="shared" si="11"/>
        <v>-11464194.159235163</v>
      </c>
      <c r="Z60" s="492">
        <f t="shared" si="11"/>
        <v>-11945690.31392304</v>
      </c>
      <c r="AA60" s="492">
        <f t="shared" ref="AA60:AP60" si="12">SUM(AA61:AA65)</f>
        <v>-12447409.30710781</v>
      </c>
      <c r="AB60" s="492">
        <f t="shared" si="12"/>
        <v>-12970200.498006338</v>
      </c>
      <c r="AC60" s="492">
        <f t="shared" si="12"/>
        <v>-13514948.918922605</v>
      </c>
      <c r="AD60" s="492">
        <f t="shared" si="12"/>
        <v>-14082576.773517355</v>
      </c>
      <c r="AE60" s="492">
        <f t="shared" si="12"/>
        <v>-14674044.998005085</v>
      </c>
      <c r="AF60" s="492">
        <f t="shared" si="12"/>
        <v>-15290354.887921298</v>
      </c>
      <c r="AG60" s="492">
        <f t="shared" si="12"/>
        <v>-15932549.793213991</v>
      </c>
      <c r="AH60" s="492">
        <f t="shared" si="12"/>
        <v>-16601716.88452898</v>
      </c>
      <c r="AI60" s="492">
        <f t="shared" si="12"/>
        <v>-17298988.993679196</v>
      </c>
      <c r="AJ60" s="492">
        <f t="shared" si="12"/>
        <v>-18025546.531413723</v>
      </c>
      <c r="AK60" s="492">
        <f t="shared" si="12"/>
        <v>-18782619.485733103</v>
      </c>
      <c r="AL60" s="492">
        <f t="shared" si="12"/>
        <v>-19571489.504133895</v>
      </c>
      <c r="AM60" s="492">
        <f t="shared" si="12"/>
        <v>-20393492.06330752</v>
      </c>
      <c r="AN60" s="492">
        <f t="shared" si="12"/>
        <v>-21250018.729966436</v>
      </c>
      <c r="AO60" s="492">
        <f t="shared" si="12"/>
        <v>-22142519.516625028</v>
      </c>
      <c r="AP60" s="492">
        <f t="shared" si="12"/>
        <v>-23072505.33632328</v>
      </c>
    </row>
    <row r="61" spans="1:45" x14ac:dyDescent="0.25">
      <c r="A61" s="217" t="s">
        <v>314</v>
      </c>
      <c r="B61" s="492"/>
      <c r="C61" s="492">
        <f>-IF(C$47&lt;=$B$30,0,$B$29*(1+C$49)*$B$28)</f>
        <v>-4637177.4526558248</v>
      </c>
      <c r="D61" s="492">
        <f>-IF(D$47&lt;=$B$30,0,$B$29*(1+D$49)*$B$28)</f>
        <v>-4831938.9056673693</v>
      </c>
      <c r="E61" s="492">
        <f t="shared" ref="E61:AP61" si="13">-IF(E$47&lt;=$B$30,0,$B$29*(1+E$49)*$B$28)</f>
        <v>-5034880.3397053992</v>
      </c>
      <c r="F61" s="492">
        <f t="shared" si="13"/>
        <v>-5246345.3139730264</v>
      </c>
      <c r="G61" s="492">
        <f t="shared" si="13"/>
        <v>-5466691.8171598939</v>
      </c>
      <c r="H61" s="492">
        <f t="shared" si="13"/>
        <v>-5696292.8734806096</v>
      </c>
      <c r="I61" s="492">
        <f t="shared" si="13"/>
        <v>-5935537.1741667958</v>
      </c>
      <c r="J61" s="492">
        <f t="shared" si="13"/>
        <v>-6184829.7354818014</v>
      </c>
      <c r="K61" s="492">
        <f t="shared" si="13"/>
        <v>-6444592.584372038</v>
      </c>
      <c r="L61" s="492">
        <f t="shared" si="13"/>
        <v>-6715265.4729156634</v>
      </c>
      <c r="M61" s="492">
        <f t="shared" si="13"/>
        <v>-6997306.6227781214</v>
      </c>
      <c r="N61" s="492">
        <f t="shared" si="13"/>
        <v>-7291193.500934802</v>
      </c>
      <c r="O61" s="492">
        <f t="shared" si="13"/>
        <v>-7597423.627974065</v>
      </c>
      <c r="P61" s="492">
        <f t="shared" si="13"/>
        <v>-7916515.4203489749</v>
      </c>
      <c r="Q61" s="492">
        <f t="shared" si="13"/>
        <v>-8249009.0680036331</v>
      </c>
      <c r="R61" s="492">
        <f t="shared" si="13"/>
        <v>-8595467.4488597848</v>
      </c>
      <c r="S61" s="492">
        <f t="shared" si="13"/>
        <v>-8956477.0817118958</v>
      </c>
      <c r="T61" s="492">
        <f t="shared" si="13"/>
        <v>-9332649.1191437971</v>
      </c>
      <c r="U61" s="492">
        <f t="shared" si="13"/>
        <v>-9724620.3821478374</v>
      </c>
      <c r="V61" s="492">
        <f t="shared" si="13"/>
        <v>-10133054.438198047</v>
      </c>
      <c r="W61" s="492">
        <f t="shared" si="13"/>
        <v>-10558642.724602364</v>
      </c>
      <c r="X61" s="492">
        <f t="shared" si="13"/>
        <v>-11002105.719035665</v>
      </c>
      <c r="Y61" s="492">
        <f t="shared" si="13"/>
        <v>-11464194.159235163</v>
      </c>
      <c r="Z61" s="492">
        <f t="shared" si="13"/>
        <v>-11945690.31392304</v>
      </c>
      <c r="AA61" s="492">
        <f t="shared" si="13"/>
        <v>-12447409.30710781</v>
      </c>
      <c r="AB61" s="492">
        <f t="shared" si="13"/>
        <v>-12970200.498006338</v>
      </c>
      <c r="AC61" s="492">
        <f t="shared" si="13"/>
        <v>-13514948.918922605</v>
      </c>
      <c r="AD61" s="492">
        <f t="shared" si="13"/>
        <v>-14082576.773517355</v>
      </c>
      <c r="AE61" s="492">
        <f t="shared" si="13"/>
        <v>-14674044.998005085</v>
      </c>
      <c r="AF61" s="492">
        <f t="shared" si="13"/>
        <v>-15290354.887921298</v>
      </c>
      <c r="AG61" s="492">
        <f t="shared" si="13"/>
        <v>-15932549.793213991</v>
      </c>
      <c r="AH61" s="492">
        <f t="shared" si="13"/>
        <v>-16601716.88452898</v>
      </c>
      <c r="AI61" s="492">
        <f t="shared" si="13"/>
        <v>-17298988.993679196</v>
      </c>
      <c r="AJ61" s="492">
        <f t="shared" si="13"/>
        <v>-18025546.531413723</v>
      </c>
      <c r="AK61" s="492">
        <f t="shared" si="13"/>
        <v>-18782619.485733103</v>
      </c>
      <c r="AL61" s="492">
        <f t="shared" si="13"/>
        <v>-19571489.504133895</v>
      </c>
      <c r="AM61" s="492">
        <f t="shared" si="13"/>
        <v>-20393492.06330752</v>
      </c>
      <c r="AN61" s="492">
        <f t="shared" si="13"/>
        <v>-21250018.729966436</v>
      </c>
      <c r="AO61" s="492">
        <f t="shared" si="13"/>
        <v>-22142519.516625028</v>
      </c>
      <c r="AP61" s="492">
        <f t="shared" si="13"/>
        <v>-23072505.33632328</v>
      </c>
    </row>
    <row r="62" spans="1:45" x14ac:dyDescent="0.25">
      <c r="A62" s="217" t="str">
        <f>A32</f>
        <v>Прочие расходы при эксплуатации объекта, руб. без НДС</v>
      </c>
      <c r="B62" s="492"/>
      <c r="C62" s="492"/>
      <c r="D62" s="492"/>
      <c r="E62" s="492"/>
      <c r="F62" s="492"/>
      <c r="G62" s="492"/>
      <c r="H62" s="492"/>
      <c r="I62" s="492"/>
      <c r="J62" s="492"/>
      <c r="K62" s="492"/>
      <c r="L62" s="492"/>
      <c r="M62" s="492"/>
      <c r="N62" s="492"/>
      <c r="O62" s="492"/>
      <c r="P62" s="492"/>
      <c r="Q62" s="492"/>
      <c r="R62" s="492"/>
      <c r="S62" s="492"/>
      <c r="T62" s="492"/>
      <c r="U62" s="492"/>
      <c r="V62" s="492"/>
      <c r="W62" s="492"/>
      <c r="X62" s="492"/>
      <c r="Y62" s="492"/>
      <c r="Z62" s="492"/>
      <c r="AA62" s="492"/>
      <c r="AB62" s="492"/>
      <c r="AC62" s="492"/>
      <c r="AD62" s="492"/>
      <c r="AE62" s="492"/>
      <c r="AF62" s="492"/>
      <c r="AG62" s="492"/>
      <c r="AH62" s="492"/>
      <c r="AI62" s="492"/>
      <c r="AJ62" s="492"/>
      <c r="AK62" s="492"/>
      <c r="AL62" s="492"/>
      <c r="AM62" s="492"/>
      <c r="AN62" s="492"/>
      <c r="AO62" s="492"/>
      <c r="AP62" s="492"/>
    </row>
    <row r="63" spans="1:45" x14ac:dyDescent="0.25">
      <c r="A63" s="217" t="s">
        <v>534</v>
      </c>
      <c r="B63" s="492"/>
      <c r="C63" s="492"/>
      <c r="D63" s="492"/>
      <c r="E63" s="492"/>
      <c r="F63" s="492"/>
      <c r="G63" s="492"/>
      <c r="H63" s="492"/>
      <c r="I63" s="492"/>
      <c r="J63" s="492"/>
      <c r="K63" s="492"/>
      <c r="L63" s="492"/>
      <c r="M63" s="492"/>
      <c r="N63" s="492"/>
      <c r="O63" s="492"/>
      <c r="P63" s="492"/>
      <c r="Q63" s="492"/>
      <c r="R63" s="492"/>
      <c r="S63" s="492"/>
      <c r="T63" s="492"/>
      <c r="U63" s="492"/>
      <c r="V63" s="492"/>
      <c r="W63" s="492"/>
      <c r="X63" s="492"/>
      <c r="Y63" s="492"/>
      <c r="Z63" s="492"/>
      <c r="AA63" s="492"/>
      <c r="AB63" s="492"/>
      <c r="AC63" s="492"/>
      <c r="AD63" s="492"/>
      <c r="AE63" s="492"/>
      <c r="AF63" s="492"/>
      <c r="AG63" s="492"/>
      <c r="AH63" s="492"/>
      <c r="AI63" s="492"/>
      <c r="AJ63" s="492"/>
      <c r="AK63" s="492"/>
      <c r="AL63" s="492"/>
      <c r="AM63" s="492"/>
      <c r="AN63" s="492"/>
      <c r="AO63" s="492"/>
      <c r="AP63" s="492"/>
    </row>
    <row r="64" spans="1:45" x14ac:dyDescent="0.25">
      <c r="A64" s="217" t="s">
        <v>534</v>
      </c>
      <c r="B64" s="492"/>
      <c r="C64" s="492"/>
      <c r="D64" s="492"/>
      <c r="E64" s="492"/>
      <c r="F64" s="492"/>
      <c r="G64" s="492"/>
      <c r="H64" s="492"/>
      <c r="I64" s="492"/>
      <c r="J64" s="492"/>
      <c r="K64" s="492"/>
      <c r="L64" s="492"/>
      <c r="M64" s="492"/>
      <c r="N64" s="492"/>
      <c r="O64" s="492"/>
      <c r="P64" s="492"/>
      <c r="Q64" s="492"/>
      <c r="R64" s="492"/>
      <c r="S64" s="492"/>
      <c r="T64" s="492"/>
      <c r="U64" s="492"/>
      <c r="V64" s="492"/>
      <c r="W64" s="492"/>
      <c r="X64" s="492"/>
      <c r="Y64" s="492"/>
      <c r="Z64" s="492"/>
      <c r="AA64" s="492"/>
      <c r="AB64" s="492"/>
      <c r="AC64" s="492"/>
      <c r="AD64" s="492"/>
      <c r="AE64" s="492"/>
      <c r="AF64" s="492"/>
      <c r="AG64" s="492"/>
      <c r="AH64" s="492"/>
      <c r="AI64" s="492"/>
      <c r="AJ64" s="492"/>
      <c r="AK64" s="492"/>
      <c r="AL64" s="492"/>
      <c r="AM64" s="492"/>
      <c r="AN64" s="492"/>
      <c r="AO64" s="492"/>
      <c r="AP64" s="492"/>
    </row>
    <row r="65" spans="1:45" ht="31.2" x14ac:dyDescent="0.25">
      <c r="A65" s="217" t="s">
        <v>538</v>
      </c>
      <c r="B65" s="492"/>
      <c r="C65" s="492"/>
      <c r="D65" s="492"/>
      <c r="E65" s="492"/>
      <c r="F65" s="492"/>
      <c r="G65" s="492"/>
      <c r="H65" s="492"/>
      <c r="I65" s="492"/>
      <c r="J65" s="492"/>
      <c r="K65" s="492"/>
      <c r="L65" s="492"/>
      <c r="M65" s="492"/>
      <c r="N65" s="492"/>
      <c r="O65" s="492"/>
      <c r="P65" s="492"/>
      <c r="Q65" s="492"/>
      <c r="R65" s="492"/>
      <c r="S65" s="492"/>
      <c r="T65" s="492"/>
      <c r="U65" s="492"/>
      <c r="V65" s="492"/>
      <c r="W65" s="492"/>
      <c r="X65" s="492"/>
      <c r="Y65" s="492"/>
      <c r="Z65" s="492"/>
      <c r="AA65" s="492"/>
      <c r="AB65" s="492"/>
      <c r="AC65" s="492"/>
      <c r="AD65" s="492"/>
      <c r="AE65" s="492"/>
      <c r="AF65" s="492"/>
      <c r="AG65" s="492"/>
      <c r="AH65" s="492"/>
      <c r="AI65" s="492"/>
      <c r="AJ65" s="492"/>
      <c r="AK65" s="492"/>
      <c r="AL65" s="492"/>
      <c r="AM65" s="492"/>
      <c r="AN65" s="492"/>
      <c r="AO65" s="492"/>
      <c r="AP65" s="492"/>
    </row>
    <row r="66" spans="1:45" ht="27.6" x14ac:dyDescent="0.25">
      <c r="A66" s="218" t="s">
        <v>312</v>
      </c>
      <c r="B66" s="493">
        <f t="shared" ref="B66:AO66" si="14">B59+B60</f>
        <v>120068587.5</v>
      </c>
      <c r="C66" s="493">
        <f t="shared" si="14"/>
        <v>-4637177.4526558248</v>
      </c>
      <c r="D66" s="493">
        <f t="shared" si="14"/>
        <v>-4831938.9056673693</v>
      </c>
      <c r="E66" s="493">
        <f t="shared" si="14"/>
        <v>-5034880.3397053992</v>
      </c>
      <c r="F66" s="493">
        <f t="shared" si="14"/>
        <v>-5246345.3139730264</v>
      </c>
      <c r="G66" s="493">
        <f t="shared" si="14"/>
        <v>-5466691.8171598939</v>
      </c>
      <c r="H66" s="493">
        <f t="shared" si="14"/>
        <v>-5696292.8734806096</v>
      </c>
      <c r="I66" s="493">
        <f t="shared" si="14"/>
        <v>-5935537.1741667958</v>
      </c>
      <c r="J66" s="493">
        <f t="shared" si="14"/>
        <v>-6184829.7354818014</v>
      </c>
      <c r="K66" s="493">
        <f t="shared" si="14"/>
        <v>-6444592.584372038</v>
      </c>
      <c r="L66" s="493">
        <f t="shared" si="14"/>
        <v>-6715265.4729156634</v>
      </c>
      <c r="M66" s="493">
        <f t="shared" si="14"/>
        <v>-6997306.6227781214</v>
      </c>
      <c r="N66" s="493">
        <f t="shared" si="14"/>
        <v>-7291193.500934802</v>
      </c>
      <c r="O66" s="493">
        <f t="shared" si="14"/>
        <v>-7597423.627974065</v>
      </c>
      <c r="P66" s="493">
        <f t="shared" si="14"/>
        <v>-7916515.4203489749</v>
      </c>
      <c r="Q66" s="493">
        <f t="shared" si="14"/>
        <v>-8249009.0680036331</v>
      </c>
      <c r="R66" s="493">
        <f t="shared" si="14"/>
        <v>-8595467.4488597848</v>
      </c>
      <c r="S66" s="493">
        <f t="shared" si="14"/>
        <v>-8956477.0817118958</v>
      </c>
      <c r="T66" s="493">
        <f t="shared" si="14"/>
        <v>-9332649.1191437971</v>
      </c>
      <c r="U66" s="493">
        <f t="shared" si="14"/>
        <v>-9724620.3821478374</v>
      </c>
      <c r="V66" s="493">
        <f t="shared" si="14"/>
        <v>-10133054.438198047</v>
      </c>
      <c r="W66" s="493">
        <f t="shared" si="14"/>
        <v>-10558642.724602364</v>
      </c>
      <c r="X66" s="493">
        <f t="shared" si="14"/>
        <v>-11002105.719035665</v>
      </c>
      <c r="Y66" s="493">
        <f t="shared" si="14"/>
        <v>-11464194.159235163</v>
      </c>
      <c r="Z66" s="493">
        <f t="shared" si="14"/>
        <v>-11945690.31392304</v>
      </c>
      <c r="AA66" s="493">
        <f t="shared" si="14"/>
        <v>-12447409.30710781</v>
      </c>
      <c r="AB66" s="493">
        <f t="shared" si="14"/>
        <v>-12970200.498006338</v>
      </c>
      <c r="AC66" s="493">
        <f t="shared" si="14"/>
        <v>-13514948.918922605</v>
      </c>
      <c r="AD66" s="493">
        <f t="shared" si="14"/>
        <v>-14082576.773517355</v>
      </c>
      <c r="AE66" s="493">
        <f t="shared" si="14"/>
        <v>-14674044.998005085</v>
      </c>
      <c r="AF66" s="493">
        <f t="shared" si="14"/>
        <v>-15290354.887921298</v>
      </c>
      <c r="AG66" s="493">
        <f t="shared" si="14"/>
        <v>-15932549.793213991</v>
      </c>
      <c r="AH66" s="493">
        <f t="shared" si="14"/>
        <v>-16601716.88452898</v>
      </c>
      <c r="AI66" s="493">
        <f t="shared" si="14"/>
        <v>-17298988.993679196</v>
      </c>
      <c r="AJ66" s="493">
        <f t="shared" si="14"/>
        <v>-18025546.531413723</v>
      </c>
      <c r="AK66" s="493">
        <f t="shared" si="14"/>
        <v>-18782619.485733103</v>
      </c>
      <c r="AL66" s="493">
        <f t="shared" si="14"/>
        <v>-19571489.504133895</v>
      </c>
      <c r="AM66" s="493">
        <f t="shared" si="14"/>
        <v>-20393492.06330752</v>
      </c>
      <c r="AN66" s="493">
        <f t="shared" si="14"/>
        <v>-21250018.729966436</v>
      </c>
      <c r="AO66" s="493">
        <f t="shared" si="14"/>
        <v>-22142519.516625028</v>
      </c>
      <c r="AP66" s="493">
        <f>AP59+AP60</f>
        <v>-23072505.33632328</v>
      </c>
    </row>
    <row r="67" spans="1:45" x14ac:dyDescent="0.25">
      <c r="A67" s="217" t="s">
        <v>307</v>
      </c>
      <c r="B67" s="219"/>
      <c r="C67" s="492">
        <f>-($B$25)*1.18*$B$28/$B$27</f>
        <v>-3373355.5549761904</v>
      </c>
      <c r="D67" s="492">
        <f>C67</f>
        <v>-3373355.5549761904</v>
      </c>
      <c r="E67" s="492">
        <f t="shared" ref="E67:AP67" si="15">D67</f>
        <v>-3373355.5549761904</v>
      </c>
      <c r="F67" s="492">
        <f t="shared" si="15"/>
        <v>-3373355.5549761904</v>
      </c>
      <c r="G67" s="492">
        <f t="shared" si="15"/>
        <v>-3373355.5549761904</v>
      </c>
      <c r="H67" s="492">
        <f t="shared" si="15"/>
        <v>-3373355.5549761904</v>
      </c>
      <c r="I67" s="492">
        <f t="shared" si="15"/>
        <v>-3373355.5549761904</v>
      </c>
      <c r="J67" s="492">
        <f t="shared" si="15"/>
        <v>-3373355.5549761904</v>
      </c>
      <c r="K67" s="492">
        <f t="shared" si="15"/>
        <v>-3373355.5549761904</v>
      </c>
      <c r="L67" s="492">
        <f t="shared" si="15"/>
        <v>-3373355.5549761904</v>
      </c>
      <c r="M67" s="492">
        <f t="shared" si="15"/>
        <v>-3373355.5549761904</v>
      </c>
      <c r="N67" s="492">
        <f t="shared" si="15"/>
        <v>-3373355.5549761904</v>
      </c>
      <c r="O67" s="492">
        <f t="shared" si="15"/>
        <v>-3373355.5549761904</v>
      </c>
      <c r="P67" s="492">
        <f t="shared" si="15"/>
        <v>-3373355.5549761904</v>
      </c>
      <c r="Q67" s="492">
        <f t="shared" si="15"/>
        <v>-3373355.5549761904</v>
      </c>
      <c r="R67" s="492">
        <f t="shared" si="15"/>
        <v>-3373355.5549761904</v>
      </c>
      <c r="S67" s="492">
        <f t="shared" si="15"/>
        <v>-3373355.5549761904</v>
      </c>
      <c r="T67" s="492">
        <f t="shared" si="15"/>
        <v>-3373355.5549761904</v>
      </c>
      <c r="U67" s="492">
        <f t="shared" si="15"/>
        <v>-3373355.5549761904</v>
      </c>
      <c r="V67" s="492">
        <f t="shared" si="15"/>
        <v>-3373355.5549761904</v>
      </c>
      <c r="W67" s="492">
        <f t="shared" si="15"/>
        <v>-3373355.5549761904</v>
      </c>
      <c r="X67" s="492">
        <f t="shared" si="15"/>
        <v>-3373355.5549761904</v>
      </c>
      <c r="Y67" s="492">
        <f t="shared" si="15"/>
        <v>-3373355.5549761904</v>
      </c>
      <c r="Z67" s="492">
        <f t="shared" si="15"/>
        <v>-3373355.5549761904</v>
      </c>
      <c r="AA67" s="492">
        <f t="shared" si="15"/>
        <v>-3373355.5549761904</v>
      </c>
      <c r="AB67" s="492">
        <f t="shared" si="15"/>
        <v>-3373355.5549761904</v>
      </c>
      <c r="AC67" s="492">
        <f t="shared" si="15"/>
        <v>-3373355.5549761904</v>
      </c>
      <c r="AD67" s="492">
        <f t="shared" si="15"/>
        <v>-3373355.5549761904</v>
      </c>
      <c r="AE67" s="492">
        <f t="shared" si="15"/>
        <v>-3373355.5549761904</v>
      </c>
      <c r="AF67" s="492">
        <f t="shared" si="15"/>
        <v>-3373355.5549761904</v>
      </c>
      <c r="AG67" s="492">
        <f t="shared" si="15"/>
        <v>-3373355.5549761904</v>
      </c>
      <c r="AH67" s="492">
        <f t="shared" si="15"/>
        <v>-3373355.5549761904</v>
      </c>
      <c r="AI67" s="492">
        <f t="shared" si="15"/>
        <v>-3373355.5549761904</v>
      </c>
      <c r="AJ67" s="492">
        <f t="shared" si="15"/>
        <v>-3373355.5549761904</v>
      </c>
      <c r="AK67" s="492">
        <f t="shared" si="15"/>
        <v>-3373355.5549761904</v>
      </c>
      <c r="AL67" s="492">
        <f t="shared" si="15"/>
        <v>-3373355.5549761904</v>
      </c>
      <c r="AM67" s="492">
        <f t="shared" si="15"/>
        <v>-3373355.5549761904</v>
      </c>
      <c r="AN67" s="492">
        <f t="shared" si="15"/>
        <v>-3373355.5549761904</v>
      </c>
      <c r="AO67" s="492">
        <f t="shared" si="15"/>
        <v>-3373355.5549761904</v>
      </c>
      <c r="AP67" s="492">
        <f t="shared" si="15"/>
        <v>-3373355.5549761904</v>
      </c>
      <c r="AQ67" s="220">
        <f>SUM(B67:AA67)/1.18</f>
        <v>-71469397.351190478</v>
      </c>
      <c r="AR67" s="221">
        <f>SUM(B67:AF67)/1.18</f>
        <v>-85763276.821428597</v>
      </c>
      <c r="AS67" s="221">
        <f>SUM(B67:AP67)/1.18</f>
        <v>-114351035.76190482</v>
      </c>
    </row>
    <row r="68" spans="1:45" ht="27.6" x14ac:dyDescent="0.25">
      <c r="A68" s="218" t="s">
        <v>308</v>
      </c>
      <c r="B68" s="493">
        <f t="shared" ref="B68:J68" si="16">B66+B67</f>
        <v>120068587.5</v>
      </c>
      <c r="C68" s="493">
        <f>C66+C67</f>
        <v>-8010533.0076320153</v>
      </c>
      <c r="D68" s="493">
        <f>D66+D67</f>
        <v>-8205294.4606435597</v>
      </c>
      <c r="E68" s="493">
        <f t="shared" si="16"/>
        <v>-8408235.8946815897</v>
      </c>
      <c r="F68" s="493">
        <f>F66+C67</f>
        <v>-8619700.8689492159</v>
      </c>
      <c r="G68" s="493">
        <f t="shared" si="16"/>
        <v>-8840047.3721360844</v>
      </c>
      <c r="H68" s="493">
        <f t="shared" si="16"/>
        <v>-9069648.4284568001</v>
      </c>
      <c r="I68" s="493">
        <f t="shared" si="16"/>
        <v>-9308892.7291429862</v>
      </c>
      <c r="J68" s="493">
        <f t="shared" si="16"/>
        <v>-9558185.2904579919</v>
      </c>
      <c r="K68" s="493">
        <f>K66+K67</f>
        <v>-9817948.1393482275</v>
      </c>
      <c r="L68" s="493">
        <f>L66+L67</f>
        <v>-10088621.027891854</v>
      </c>
      <c r="M68" s="493">
        <f t="shared" ref="M68:AO68" si="17">M66+M67</f>
        <v>-10370662.177754313</v>
      </c>
      <c r="N68" s="493">
        <f t="shared" si="17"/>
        <v>-10664549.055910993</v>
      </c>
      <c r="O68" s="493">
        <f t="shared" si="17"/>
        <v>-10970779.182950255</v>
      </c>
      <c r="P68" s="493">
        <f t="shared" si="17"/>
        <v>-11289870.975325165</v>
      </c>
      <c r="Q68" s="493">
        <f t="shared" si="17"/>
        <v>-11622364.622979823</v>
      </c>
      <c r="R68" s="493">
        <f t="shared" si="17"/>
        <v>-11968823.003835976</v>
      </c>
      <c r="S68" s="493">
        <f t="shared" si="17"/>
        <v>-12329832.636688087</v>
      </c>
      <c r="T68" s="493">
        <f t="shared" si="17"/>
        <v>-12706004.674119987</v>
      </c>
      <c r="U68" s="493">
        <f t="shared" si="17"/>
        <v>-13097975.937124029</v>
      </c>
      <c r="V68" s="493">
        <f t="shared" si="17"/>
        <v>-13506409.993174236</v>
      </c>
      <c r="W68" s="493">
        <f t="shared" si="17"/>
        <v>-13931998.279578555</v>
      </c>
      <c r="X68" s="493">
        <f t="shared" si="17"/>
        <v>-14375461.274011854</v>
      </c>
      <c r="Y68" s="493">
        <f t="shared" si="17"/>
        <v>-14837549.714211352</v>
      </c>
      <c r="Z68" s="493">
        <f t="shared" si="17"/>
        <v>-15319045.86889923</v>
      </c>
      <c r="AA68" s="493">
        <f t="shared" si="17"/>
        <v>-15820764.862084001</v>
      </c>
      <c r="AB68" s="493">
        <f t="shared" si="17"/>
        <v>-16343556.052982528</v>
      </c>
      <c r="AC68" s="493">
        <f t="shared" si="17"/>
        <v>-16888304.473898795</v>
      </c>
      <c r="AD68" s="493">
        <f t="shared" si="17"/>
        <v>-17455932.328493547</v>
      </c>
      <c r="AE68" s="493">
        <f t="shared" si="17"/>
        <v>-18047400.552981276</v>
      </c>
      <c r="AF68" s="493">
        <f t="shared" si="17"/>
        <v>-18663710.442897487</v>
      </c>
      <c r="AG68" s="493">
        <f t="shared" si="17"/>
        <v>-19305905.348190181</v>
      </c>
      <c r="AH68" s="493">
        <f t="shared" si="17"/>
        <v>-19975072.439505171</v>
      </c>
      <c r="AI68" s="493">
        <f t="shared" si="17"/>
        <v>-20672344.548655387</v>
      </c>
      <c r="AJ68" s="493">
        <f t="shared" si="17"/>
        <v>-21398902.086389914</v>
      </c>
      <c r="AK68" s="493">
        <f t="shared" si="17"/>
        <v>-22155975.040709294</v>
      </c>
      <c r="AL68" s="493">
        <f t="shared" si="17"/>
        <v>-22944845.059110086</v>
      </c>
      <c r="AM68" s="493">
        <f t="shared" si="17"/>
        <v>-23766847.618283711</v>
      </c>
      <c r="AN68" s="493">
        <f t="shared" si="17"/>
        <v>-24623374.284942627</v>
      </c>
      <c r="AO68" s="493">
        <f t="shared" si="17"/>
        <v>-25515875.071601219</v>
      </c>
      <c r="AP68" s="493">
        <f>AP66+AP67</f>
        <v>-26445860.891299471</v>
      </c>
      <c r="AQ68" s="170">
        <v>25</v>
      </c>
      <c r="AR68" s="170">
        <v>30</v>
      </c>
      <c r="AS68" s="170">
        <v>40</v>
      </c>
    </row>
    <row r="69" spans="1:45" x14ac:dyDescent="0.25">
      <c r="A69" s="217" t="s">
        <v>306</v>
      </c>
      <c r="B69" s="492">
        <f t="shared" ref="B69:AO69" si="18">-B56</f>
        <v>0</v>
      </c>
      <c r="C69" s="492">
        <f t="shared" si="18"/>
        <v>0</v>
      </c>
      <c r="D69" s="492">
        <f t="shared" si="18"/>
        <v>0</v>
      </c>
      <c r="E69" s="492">
        <f t="shared" si="18"/>
        <v>0</v>
      </c>
      <c r="F69" s="492">
        <f t="shared" si="18"/>
        <v>0</v>
      </c>
      <c r="G69" s="492">
        <f t="shared" si="18"/>
        <v>0</v>
      </c>
      <c r="H69" s="492">
        <f t="shared" si="18"/>
        <v>0</v>
      </c>
      <c r="I69" s="492">
        <f t="shared" si="18"/>
        <v>0</v>
      </c>
      <c r="J69" s="492">
        <f t="shared" si="18"/>
        <v>0</v>
      </c>
      <c r="K69" s="492">
        <f t="shared" si="18"/>
        <v>0</v>
      </c>
      <c r="L69" s="492">
        <f t="shared" si="18"/>
        <v>0</v>
      </c>
      <c r="M69" s="492">
        <f t="shared" si="18"/>
        <v>0</v>
      </c>
      <c r="N69" s="492">
        <f t="shared" si="18"/>
        <v>0</v>
      </c>
      <c r="O69" s="492">
        <f t="shared" si="18"/>
        <v>0</v>
      </c>
      <c r="P69" s="492">
        <f t="shared" si="18"/>
        <v>0</v>
      </c>
      <c r="Q69" s="492">
        <f t="shared" si="18"/>
        <v>0</v>
      </c>
      <c r="R69" s="492">
        <f t="shared" si="18"/>
        <v>0</v>
      </c>
      <c r="S69" s="492">
        <f t="shared" si="18"/>
        <v>0</v>
      </c>
      <c r="T69" s="492">
        <f t="shared" si="18"/>
        <v>0</v>
      </c>
      <c r="U69" s="492">
        <f t="shared" si="18"/>
        <v>0</v>
      </c>
      <c r="V69" s="492">
        <f t="shared" si="18"/>
        <v>0</v>
      </c>
      <c r="W69" s="492">
        <f t="shared" si="18"/>
        <v>0</v>
      </c>
      <c r="X69" s="492">
        <f t="shared" si="18"/>
        <v>0</v>
      </c>
      <c r="Y69" s="492">
        <f t="shared" si="18"/>
        <v>0</v>
      </c>
      <c r="Z69" s="492">
        <f t="shared" si="18"/>
        <v>0</v>
      </c>
      <c r="AA69" s="492">
        <f t="shared" si="18"/>
        <v>0</v>
      </c>
      <c r="AB69" s="492">
        <f t="shared" si="18"/>
        <v>0</v>
      </c>
      <c r="AC69" s="492">
        <f t="shared" si="18"/>
        <v>0</v>
      </c>
      <c r="AD69" s="492">
        <f t="shared" si="18"/>
        <v>0</v>
      </c>
      <c r="AE69" s="492">
        <f t="shared" si="18"/>
        <v>0</v>
      </c>
      <c r="AF69" s="492">
        <f t="shared" si="18"/>
        <v>0</v>
      </c>
      <c r="AG69" s="492">
        <f t="shared" si="18"/>
        <v>0</v>
      </c>
      <c r="AH69" s="492">
        <f t="shared" si="18"/>
        <v>0</v>
      </c>
      <c r="AI69" s="492">
        <f t="shared" si="18"/>
        <v>0</v>
      </c>
      <c r="AJ69" s="492">
        <f t="shared" si="18"/>
        <v>0</v>
      </c>
      <c r="AK69" s="492">
        <f t="shared" si="18"/>
        <v>0</v>
      </c>
      <c r="AL69" s="492">
        <f t="shared" si="18"/>
        <v>0</v>
      </c>
      <c r="AM69" s="492">
        <f t="shared" si="18"/>
        <v>0</v>
      </c>
      <c r="AN69" s="492">
        <f t="shared" si="18"/>
        <v>0</v>
      </c>
      <c r="AO69" s="492">
        <f t="shared" si="18"/>
        <v>0</v>
      </c>
      <c r="AP69" s="492">
        <f>-AP56</f>
        <v>0</v>
      </c>
    </row>
    <row r="70" spans="1:45" ht="13.8" x14ac:dyDescent="0.25">
      <c r="A70" s="218" t="s">
        <v>311</v>
      </c>
      <c r="B70" s="493">
        <f t="shared" ref="B70:AO70" si="19">B68+B69</f>
        <v>120068587.5</v>
      </c>
      <c r="C70" s="493">
        <f t="shared" si="19"/>
        <v>-8010533.0076320153</v>
      </c>
      <c r="D70" s="493">
        <f t="shared" si="19"/>
        <v>-8205294.4606435597</v>
      </c>
      <c r="E70" s="493">
        <f t="shared" si="19"/>
        <v>-8408235.8946815897</v>
      </c>
      <c r="F70" s="493">
        <f t="shared" si="19"/>
        <v>-8619700.8689492159</v>
      </c>
      <c r="G70" s="493">
        <f t="shared" si="19"/>
        <v>-8840047.3721360844</v>
      </c>
      <c r="H70" s="493">
        <f t="shared" si="19"/>
        <v>-9069648.4284568001</v>
      </c>
      <c r="I70" s="493">
        <f t="shared" si="19"/>
        <v>-9308892.7291429862</v>
      </c>
      <c r="J70" s="493">
        <f t="shared" si="19"/>
        <v>-9558185.2904579919</v>
      </c>
      <c r="K70" s="493">
        <f t="shared" si="19"/>
        <v>-9817948.1393482275</v>
      </c>
      <c r="L70" s="493">
        <f t="shared" si="19"/>
        <v>-10088621.027891854</v>
      </c>
      <c r="M70" s="493">
        <f t="shared" si="19"/>
        <v>-10370662.177754313</v>
      </c>
      <c r="N70" s="493">
        <f t="shared" si="19"/>
        <v>-10664549.055910993</v>
      </c>
      <c r="O70" s="493">
        <f t="shared" si="19"/>
        <v>-10970779.182950255</v>
      </c>
      <c r="P70" s="493">
        <f t="shared" si="19"/>
        <v>-11289870.975325165</v>
      </c>
      <c r="Q70" s="493">
        <f t="shared" si="19"/>
        <v>-11622364.622979823</v>
      </c>
      <c r="R70" s="493">
        <f t="shared" si="19"/>
        <v>-11968823.003835976</v>
      </c>
      <c r="S70" s="493">
        <f t="shared" si="19"/>
        <v>-12329832.636688087</v>
      </c>
      <c r="T70" s="493">
        <f t="shared" si="19"/>
        <v>-12706004.674119987</v>
      </c>
      <c r="U70" s="493">
        <f t="shared" si="19"/>
        <v>-13097975.937124029</v>
      </c>
      <c r="V70" s="493">
        <f t="shared" si="19"/>
        <v>-13506409.993174236</v>
      </c>
      <c r="W70" s="493">
        <f t="shared" si="19"/>
        <v>-13931998.279578555</v>
      </c>
      <c r="X70" s="493">
        <f t="shared" si="19"/>
        <v>-14375461.274011854</v>
      </c>
      <c r="Y70" s="493">
        <f t="shared" si="19"/>
        <v>-14837549.714211352</v>
      </c>
      <c r="Z70" s="493">
        <f t="shared" si="19"/>
        <v>-15319045.86889923</v>
      </c>
      <c r="AA70" s="493">
        <f t="shared" si="19"/>
        <v>-15820764.862084001</v>
      </c>
      <c r="AB70" s="493">
        <f t="shared" si="19"/>
        <v>-16343556.052982528</v>
      </c>
      <c r="AC70" s="493">
        <f t="shared" si="19"/>
        <v>-16888304.473898795</v>
      </c>
      <c r="AD70" s="493">
        <f t="shared" si="19"/>
        <v>-17455932.328493547</v>
      </c>
      <c r="AE70" s="493">
        <f t="shared" si="19"/>
        <v>-18047400.552981276</v>
      </c>
      <c r="AF70" s="493">
        <f t="shared" si="19"/>
        <v>-18663710.442897487</v>
      </c>
      <c r="AG70" s="493">
        <f t="shared" si="19"/>
        <v>-19305905.348190181</v>
      </c>
      <c r="AH70" s="493">
        <f t="shared" si="19"/>
        <v>-19975072.439505171</v>
      </c>
      <c r="AI70" s="493">
        <f t="shared" si="19"/>
        <v>-20672344.548655387</v>
      </c>
      <c r="AJ70" s="493">
        <f t="shared" si="19"/>
        <v>-21398902.086389914</v>
      </c>
      <c r="AK70" s="493">
        <f t="shared" si="19"/>
        <v>-22155975.040709294</v>
      </c>
      <c r="AL70" s="493">
        <f t="shared" si="19"/>
        <v>-22944845.059110086</v>
      </c>
      <c r="AM70" s="493">
        <f t="shared" si="19"/>
        <v>-23766847.618283711</v>
      </c>
      <c r="AN70" s="493">
        <f t="shared" si="19"/>
        <v>-24623374.284942627</v>
      </c>
      <c r="AO70" s="493">
        <f t="shared" si="19"/>
        <v>-25515875.071601219</v>
      </c>
      <c r="AP70" s="493">
        <f>AP68+AP69</f>
        <v>-26445860.891299471</v>
      </c>
    </row>
    <row r="71" spans="1:45" x14ac:dyDescent="0.25">
      <c r="A71" s="217" t="s">
        <v>305</v>
      </c>
      <c r="B71" s="492">
        <f t="shared" ref="B71:AP71" si="20">-B70*$B$36</f>
        <v>-24013717.5</v>
      </c>
      <c r="C71" s="492">
        <f t="shared" si="20"/>
        <v>1602106.6015264031</v>
      </c>
      <c r="D71" s="492">
        <f t="shared" si="20"/>
        <v>1641058.892128712</v>
      </c>
      <c r="E71" s="492">
        <f t="shared" si="20"/>
        <v>1681647.178936318</v>
      </c>
      <c r="F71" s="492">
        <f t="shared" si="20"/>
        <v>1723940.1737898432</v>
      </c>
      <c r="G71" s="492">
        <f t="shared" si="20"/>
        <v>1768009.4744272169</v>
      </c>
      <c r="H71" s="492">
        <f t="shared" si="20"/>
        <v>1813929.6856913602</v>
      </c>
      <c r="I71" s="492">
        <f t="shared" si="20"/>
        <v>1861778.5458285974</v>
      </c>
      <c r="J71" s="492">
        <f t="shared" si="20"/>
        <v>1911637.0580915986</v>
      </c>
      <c r="K71" s="492">
        <f t="shared" si="20"/>
        <v>1963589.6278696456</v>
      </c>
      <c r="L71" s="492">
        <f t="shared" si="20"/>
        <v>2017724.205578371</v>
      </c>
      <c r="M71" s="492">
        <f t="shared" si="20"/>
        <v>2074132.4355508627</v>
      </c>
      <c r="N71" s="492">
        <f t="shared" si="20"/>
        <v>2132909.8111821986</v>
      </c>
      <c r="O71" s="492">
        <f t="shared" si="20"/>
        <v>2194155.8365900512</v>
      </c>
      <c r="P71" s="492">
        <f t="shared" si="20"/>
        <v>2257974.1950650332</v>
      </c>
      <c r="Q71" s="492">
        <f t="shared" si="20"/>
        <v>2324472.9245959646</v>
      </c>
      <c r="R71" s="492">
        <f t="shared" si="20"/>
        <v>2393764.6007671952</v>
      </c>
      <c r="S71" s="492">
        <f t="shared" si="20"/>
        <v>2465966.5273376177</v>
      </c>
      <c r="T71" s="492">
        <f t="shared" si="20"/>
        <v>2541200.9348239973</v>
      </c>
      <c r="U71" s="492">
        <f t="shared" si="20"/>
        <v>2619595.1874248059</v>
      </c>
      <c r="V71" s="492">
        <f t="shared" si="20"/>
        <v>2701281.9986348473</v>
      </c>
      <c r="W71" s="492">
        <f t="shared" si="20"/>
        <v>2786399.6559157111</v>
      </c>
      <c r="X71" s="492">
        <f t="shared" si="20"/>
        <v>2875092.2548023709</v>
      </c>
      <c r="Y71" s="492">
        <f t="shared" si="20"/>
        <v>2967509.9428422707</v>
      </c>
      <c r="Z71" s="492">
        <f t="shared" si="20"/>
        <v>3063809.1737798462</v>
      </c>
      <c r="AA71" s="492">
        <f t="shared" si="20"/>
        <v>3164152.9724168004</v>
      </c>
      <c r="AB71" s="492">
        <f t="shared" si="20"/>
        <v>3268711.2105965056</v>
      </c>
      <c r="AC71" s="492">
        <f t="shared" si="20"/>
        <v>3377660.894779759</v>
      </c>
      <c r="AD71" s="492">
        <f t="shared" si="20"/>
        <v>3491186.4656987097</v>
      </c>
      <c r="AE71" s="492">
        <f t="shared" si="20"/>
        <v>3609480.1105962554</v>
      </c>
      <c r="AF71" s="492">
        <f t="shared" si="20"/>
        <v>3732742.0885794978</v>
      </c>
      <c r="AG71" s="492">
        <f t="shared" si="20"/>
        <v>3861181.0696380362</v>
      </c>
      <c r="AH71" s="492">
        <f t="shared" si="20"/>
        <v>3995014.4879010343</v>
      </c>
      <c r="AI71" s="492">
        <f t="shared" si="20"/>
        <v>4134468.9097310775</v>
      </c>
      <c r="AJ71" s="492">
        <f t="shared" si="20"/>
        <v>4279780.4172779834</v>
      </c>
      <c r="AK71" s="492">
        <f t="shared" si="20"/>
        <v>4431195.0081418594</v>
      </c>
      <c r="AL71" s="492">
        <f t="shared" si="20"/>
        <v>4588969.0118220178</v>
      </c>
      <c r="AM71" s="492">
        <f t="shared" si="20"/>
        <v>4753369.5236567426</v>
      </c>
      <c r="AN71" s="492">
        <f t="shared" si="20"/>
        <v>4924674.8569885259</v>
      </c>
      <c r="AO71" s="492">
        <f t="shared" si="20"/>
        <v>5103175.0143202441</v>
      </c>
      <c r="AP71" s="492">
        <f t="shared" si="20"/>
        <v>5289172.1782598943</v>
      </c>
    </row>
    <row r="72" spans="1:45" ht="14.4" thickBot="1" x14ac:dyDescent="0.3">
      <c r="A72" s="222" t="s">
        <v>310</v>
      </c>
      <c r="B72" s="223">
        <f t="shared" ref="B72:AO72" si="21">B70+B71</f>
        <v>96054870</v>
      </c>
      <c r="C72" s="223">
        <f t="shared" si="21"/>
        <v>-6408426.4061056124</v>
      </c>
      <c r="D72" s="223">
        <f t="shared" si="21"/>
        <v>-6564235.5685148481</v>
      </c>
      <c r="E72" s="223">
        <f t="shared" si="21"/>
        <v>-6726588.7157452721</v>
      </c>
      <c r="F72" s="223">
        <f t="shared" si="21"/>
        <v>-6895760.6951593729</v>
      </c>
      <c r="G72" s="223">
        <f t="shared" si="21"/>
        <v>-7072037.8977088677</v>
      </c>
      <c r="H72" s="223">
        <f t="shared" si="21"/>
        <v>-7255718.7427654397</v>
      </c>
      <c r="I72" s="223">
        <f t="shared" si="21"/>
        <v>-7447114.1833143886</v>
      </c>
      <c r="J72" s="223">
        <f t="shared" si="21"/>
        <v>-7646548.2323663933</v>
      </c>
      <c r="K72" s="223">
        <f t="shared" si="21"/>
        <v>-7854358.5114785824</v>
      </c>
      <c r="L72" s="223">
        <f t="shared" si="21"/>
        <v>-8070896.8223134829</v>
      </c>
      <c r="M72" s="223">
        <f t="shared" si="21"/>
        <v>-8296529.7422034498</v>
      </c>
      <c r="N72" s="223">
        <f t="shared" si="21"/>
        <v>-8531639.2447287943</v>
      </c>
      <c r="O72" s="223">
        <f t="shared" si="21"/>
        <v>-8776623.3463602029</v>
      </c>
      <c r="P72" s="223">
        <f t="shared" si="21"/>
        <v>-9031896.7802601326</v>
      </c>
      <c r="Q72" s="223">
        <f t="shared" si="21"/>
        <v>-9297891.6983838584</v>
      </c>
      <c r="R72" s="223">
        <f t="shared" si="21"/>
        <v>-9575058.4030687809</v>
      </c>
      <c r="S72" s="223">
        <f t="shared" si="21"/>
        <v>-9863866.109350469</v>
      </c>
      <c r="T72" s="223">
        <f t="shared" si="21"/>
        <v>-10164803.739295989</v>
      </c>
      <c r="U72" s="223">
        <f t="shared" si="21"/>
        <v>-10478380.749699224</v>
      </c>
      <c r="V72" s="223">
        <f t="shared" si="21"/>
        <v>-10805127.994539389</v>
      </c>
      <c r="W72" s="223">
        <f t="shared" si="21"/>
        <v>-11145598.623662844</v>
      </c>
      <c r="X72" s="223">
        <f t="shared" si="21"/>
        <v>-11500369.019209484</v>
      </c>
      <c r="Y72" s="223">
        <f t="shared" si="21"/>
        <v>-11870039.771369081</v>
      </c>
      <c r="Z72" s="223">
        <f t="shared" si="21"/>
        <v>-12255236.695119385</v>
      </c>
      <c r="AA72" s="223">
        <f t="shared" si="21"/>
        <v>-12656611.889667202</v>
      </c>
      <c r="AB72" s="223">
        <f t="shared" si="21"/>
        <v>-13074844.842386022</v>
      </c>
      <c r="AC72" s="223">
        <f t="shared" si="21"/>
        <v>-13510643.579119036</v>
      </c>
      <c r="AD72" s="223">
        <f t="shared" si="21"/>
        <v>-13964745.862794837</v>
      </c>
      <c r="AE72" s="223">
        <f t="shared" si="21"/>
        <v>-14437920.442385022</v>
      </c>
      <c r="AF72" s="223">
        <f t="shared" si="21"/>
        <v>-14930968.354317989</v>
      </c>
      <c r="AG72" s="223">
        <f t="shared" si="21"/>
        <v>-15444724.278552145</v>
      </c>
      <c r="AH72" s="223">
        <f t="shared" si="21"/>
        <v>-15980057.951604137</v>
      </c>
      <c r="AI72" s="223">
        <f t="shared" si="21"/>
        <v>-16537875.63892431</v>
      </c>
      <c r="AJ72" s="223">
        <f t="shared" si="21"/>
        <v>-17119121.66911193</v>
      </c>
      <c r="AK72" s="223">
        <f t="shared" si="21"/>
        <v>-17724780.032567434</v>
      </c>
      <c r="AL72" s="223">
        <f t="shared" si="21"/>
        <v>-18355876.047288068</v>
      </c>
      <c r="AM72" s="223">
        <f t="shared" si="21"/>
        <v>-19013478.094626971</v>
      </c>
      <c r="AN72" s="223">
        <f t="shared" si="21"/>
        <v>-19698699.4279541</v>
      </c>
      <c r="AO72" s="223">
        <f t="shared" si="21"/>
        <v>-20412700.057280976</v>
      </c>
      <c r="AP72" s="223">
        <f>AP70+AP71</f>
        <v>-21156688.713039577</v>
      </c>
    </row>
    <row r="73" spans="1:45" s="225" customFormat="1" ht="16.2" thickBot="1" x14ac:dyDescent="0.3">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5">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7.6" x14ac:dyDescent="0.25">
      <c r="A75" s="216" t="s">
        <v>308</v>
      </c>
      <c r="B75" s="493">
        <f t="shared" ref="B75:AO75" si="24">B68</f>
        <v>120068587.5</v>
      </c>
      <c r="C75" s="493">
        <f t="shared" si="24"/>
        <v>-8010533.0076320153</v>
      </c>
      <c r="D75" s="493">
        <f>D68</f>
        <v>-8205294.4606435597</v>
      </c>
      <c r="E75" s="493">
        <f t="shared" si="24"/>
        <v>-8408235.8946815897</v>
      </c>
      <c r="F75" s="493">
        <f t="shared" si="24"/>
        <v>-8619700.8689492159</v>
      </c>
      <c r="G75" s="493">
        <f t="shared" si="24"/>
        <v>-8840047.3721360844</v>
      </c>
      <c r="H75" s="493">
        <f t="shared" si="24"/>
        <v>-9069648.4284568001</v>
      </c>
      <c r="I75" s="493">
        <f t="shared" si="24"/>
        <v>-9308892.7291429862</v>
      </c>
      <c r="J75" s="493">
        <f t="shared" si="24"/>
        <v>-9558185.2904579919</v>
      </c>
      <c r="K75" s="493">
        <f t="shared" si="24"/>
        <v>-9817948.1393482275</v>
      </c>
      <c r="L75" s="493">
        <f t="shared" si="24"/>
        <v>-10088621.027891854</v>
      </c>
      <c r="M75" s="493">
        <f t="shared" si="24"/>
        <v>-10370662.177754313</v>
      </c>
      <c r="N75" s="493">
        <f t="shared" si="24"/>
        <v>-10664549.055910993</v>
      </c>
      <c r="O75" s="493">
        <f t="shared" si="24"/>
        <v>-10970779.182950255</v>
      </c>
      <c r="P75" s="493">
        <f t="shared" si="24"/>
        <v>-11289870.975325165</v>
      </c>
      <c r="Q75" s="493">
        <f t="shared" si="24"/>
        <v>-11622364.622979823</v>
      </c>
      <c r="R75" s="493">
        <f t="shared" si="24"/>
        <v>-11968823.003835976</v>
      </c>
      <c r="S75" s="493">
        <f t="shared" si="24"/>
        <v>-12329832.636688087</v>
      </c>
      <c r="T75" s="493">
        <f t="shared" si="24"/>
        <v>-12706004.674119987</v>
      </c>
      <c r="U75" s="493">
        <f t="shared" si="24"/>
        <v>-13097975.937124029</v>
      </c>
      <c r="V75" s="493">
        <f t="shared" si="24"/>
        <v>-13506409.993174236</v>
      </c>
      <c r="W75" s="493">
        <f t="shared" si="24"/>
        <v>-13931998.279578555</v>
      </c>
      <c r="X75" s="493">
        <f t="shared" si="24"/>
        <v>-14375461.274011854</v>
      </c>
      <c r="Y75" s="493">
        <f t="shared" si="24"/>
        <v>-14837549.714211352</v>
      </c>
      <c r="Z75" s="493">
        <f t="shared" si="24"/>
        <v>-15319045.86889923</v>
      </c>
      <c r="AA75" s="493">
        <f t="shared" si="24"/>
        <v>-15820764.862084001</v>
      </c>
      <c r="AB75" s="493">
        <f t="shared" si="24"/>
        <v>-16343556.052982528</v>
      </c>
      <c r="AC75" s="493">
        <f t="shared" si="24"/>
        <v>-16888304.473898795</v>
      </c>
      <c r="AD75" s="493">
        <f t="shared" si="24"/>
        <v>-17455932.328493547</v>
      </c>
      <c r="AE75" s="493">
        <f t="shared" si="24"/>
        <v>-18047400.552981276</v>
      </c>
      <c r="AF75" s="493">
        <f t="shared" si="24"/>
        <v>-18663710.442897487</v>
      </c>
      <c r="AG75" s="493">
        <f t="shared" si="24"/>
        <v>-19305905.348190181</v>
      </c>
      <c r="AH75" s="493">
        <f t="shared" si="24"/>
        <v>-19975072.439505171</v>
      </c>
      <c r="AI75" s="493">
        <f t="shared" si="24"/>
        <v>-20672344.548655387</v>
      </c>
      <c r="AJ75" s="493">
        <f t="shared" si="24"/>
        <v>-21398902.086389914</v>
      </c>
      <c r="AK75" s="493">
        <f t="shared" si="24"/>
        <v>-22155975.040709294</v>
      </c>
      <c r="AL75" s="493">
        <f t="shared" si="24"/>
        <v>-22944845.059110086</v>
      </c>
      <c r="AM75" s="493">
        <f t="shared" si="24"/>
        <v>-23766847.618283711</v>
      </c>
      <c r="AN75" s="493">
        <f t="shared" si="24"/>
        <v>-24623374.284942627</v>
      </c>
      <c r="AO75" s="493">
        <f t="shared" si="24"/>
        <v>-25515875.071601219</v>
      </c>
      <c r="AP75" s="493">
        <f>AP68</f>
        <v>-26445860.891299471</v>
      </c>
    </row>
    <row r="76" spans="1:45" x14ac:dyDescent="0.25">
      <c r="A76" s="217" t="s">
        <v>307</v>
      </c>
      <c r="B76" s="492">
        <f t="shared" ref="B76:AO76" si="25">-B67</f>
        <v>0</v>
      </c>
      <c r="C76" s="492">
        <f>-C67</f>
        <v>3373355.5549761904</v>
      </c>
      <c r="D76" s="492">
        <f t="shared" si="25"/>
        <v>3373355.5549761904</v>
      </c>
      <c r="E76" s="492">
        <f t="shared" si="25"/>
        <v>3373355.5549761904</v>
      </c>
      <c r="F76" s="492">
        <f>-C67</f>
        <v>3373355.5549761904</v>
      </c>
      <c r="G76" s="492">
        <f t="shared" si="25"/>
        <v>3373355.5549761904</v>
      </c>
      <c r="H76" s="492">
        <f t="shared" si="25"/>
        <v>3373355.5549761904</v>
      </c>
      <c r="I76" s="492">
        <f t="shared" si="25"/>
        <v>3373355.5549761904</v>
      </c>
      <c r="J76" s="492">
        <f t="shared" si="25"/>
        <v>3373355.5549761904</v>
      </c>
      <c r="K76" s="492">
        <f t="shared" si="25"/>
        <v>3373355.5549761904</v>
      </c>
      <c r="L76" s="492">
        <f>-L67</f>
        <v>3373355.5549761904</v>
      </c>
      <c r="M76" s="492">
        <f>-M67</f>
        <v>3373355.5549761904</v>
      </c>
      <c r="N76" s="492">
        <f t="shared" si="25"/>
        <v>3373355.5549761904</v>
      </c>
      <c r="O76" s="492">
        <f t="shared" si="25"/>
        <v>3373355.5549761904</v>
      </c>
      <c r="P76" s="492">
        <f t="shared" si="25"/>
        <v>3373355.5549761904</v>
      </c>
      <c r="Q76" s="492">
        <f t="shared" si="25"/>
        <v>3373355.5549761904</v>
      </c>
      <c r="R76" s="492">
        <f t="shared" si="25"/>
        <v>3373355.5549761904</v>
      </c>
      <c r="S76" s="492">
        <f t="shared" si="25"/>
        <v>3373355.5549761904</v>
      </c>
      <c r="T76" s="492">
        <f t="shared" si="25"/>
        <v>3373355.5549761904</v>
      </c>
      <c r="U76" s="492">
        <f t="shared" si="25"/>
        <v>3373355.5549761904</v>
      </c>
      <c r="V76" s="492">
        <f t="shared" si="25"/>
        <v>3373355.5549761904</v>
      </c>
      <c r="W76" s="492">
        <f t="shared" si="25"/>
        <v>3373355.5549761904</v>
      </c>
      <c r="X76" s="492">
        <f t="shared" si="25"/>
        <v>3373355.5549761904</v>
      </c>
      <c r="Y76" s="492">
        <f t="shared" si="25"/>
        <v>3373355.5549761904</v>
      </c>
      <c r="Z76" s="492">
        <f t="shared" si="25"/>
        <v>3373355.5549761904</v>
      </c>
      <c r="AA76" s="492">
        <f t="shared" si="25"/>
        <v>3373355.5549761904</v>
      </c>
      <c r="AB76" s="492">
        <f t="shared" si="25"/>
        <v>3373355.5549761904</v>
      </c>
      <c r="AC76" s="492">
        <f t="shared" si="25"/>
        <v>3373355.5549761904</v>
      </c>
      <c r="AD76" s="492">
        <f t="shared" si="25"/>
        <v>3373355.5549761904</v>
      </c>
      <c r="AE76" s="492">
        <f t="shared" si="25"/>
        <v>3373355.5549761904</v>
      </c>
      <c r="AF76" s="492">
        <f t="shared" si="25"/>
        <v>3373355.5549761904</v>
      </c>
      <c r="AG76" s="492">
        <f t="shared" si="25"/>
        <v>3373355.5549761904</v>
      </c>
      <c r="AH76" s="492">
        <f t="shared" si="25"/>
        <v>3373355.5549761904</v>
      </c>
      <c r="AI76" s="492">
        <f t="shared" si="25"/>
        <v>3373355.5549761904</v>
      </c>
      <c r="AJ76" s="492">
        <f t="shared" si="25"/>
        <v>3373355.5549761904</v>
      </c>
      <c r="AK76" s="492">
        <f t="shared" si="25"/>
        <v>3373355.5549761904</v>
      </c>
      <c r="AL76" s="492">
        <f t="shared" si="25"/>
        <v>3373355.5549761904</v>
      </c>
      <c r="AM76" s="492">
        <f t="shared" si="25"/>
        <v>3373355.5549761904</v>
      </c>
      <c r="AN76" s="492">
        <f t="shared" si="25"/>
        <v>3373355.5549761904</v>
      </c>
      <c r="AO76" s="492">
        <f t="shared" si="25"/>
        <v>3373355.5549761904</v>
      </c>
      <c r="AP76" s="492">
        <f>-AP67</f>
        <v>3373355.5549761904</v>
      </c>
    </row>
    <row r="77" spans="1:45" x14ac:dyDescent="0.25">
      <c r="A77" s="217" t="s">
        <v>306</v>
      </c>
      <c r="B77" s="492">
        <f t="shared" ref="B77:AO77" si="26">B69</f>
        <v>0</v>
      </c>
      <c r="C77" s="492">
        <f t="shared" si="26"/>
        <v>0</v>
      </c>
      <c r="D77" s="492">
        <f t="shared" si="26"/>
        <v>0</v>
      </c>
      <c r="E77" s="492">
        <f t="shared" si="26"/>
        <v>0</v>
      </c>
      <c r="F77" s="492">
        <f t="shared" si="26"/>
        <v>0</v>
      </c>
      <c r="G77" s="492">
        <f t="shared" si="26"/>
        <v>0</v>
      </c>
      <c r="H77" s="492">
        <f t="shared" si="26"/>
        <v>0</v>
      </c>
      <c r="I77" s="492">
        <f t="shared" si="26"/>
        <v>0</v>
      </c>
      <c r="J77" s="492">
        <f t="shared" si="26"/>
        <v>0</v>
      </c>
      <c r="K77" s="492">
        <f t="shared" si="26"/>
        <v>0</v>
      </c>
      <c r="L77" s="492">
        <f t="shared" si="26"/>
        <v>0</v>
      </c>
      <c r="M77" s="492">
        <f t="shared" si="26"/>
        <v>0</v>
      </c>
      <c r="N77" s="492">
        <f t="shared" si="26"/>
        <v>0</v>
      </c>
      <c r="O77" s="492">
        <f t="shared" si="26"/>
        <v>0</v>
      </c>
      <c r="P77" s="492">
        <f t="shared" si="26"/>
        <v>0</v>
      </c>
      <c r="Q77" s="492">
        <f t="shared" si="26"/>
        <v>0</v>
      </c>
      <c r="R77" s="492">
        <f t="shared" si="26"/>
        <v>0</v>
      </c>
      <c r="S77" s="492">
        <f t="shared" si="26"/>
        <v>0</v>
      </c>
      <c r="T77" s="492">
        <f t="shared" si="26"/>
        <v>0</v>
      </c>
      <c r="U77" s="492">
        <f t="shared" si="26"/>
        <v>0</v>
      </c>
      <c r="V77" s="492">
        <f t="shared" si="26"/>
        <v>0</v>
      </c>
      <c r="W77" s="492">
        <f t="shared" si="26"/>
        <v>0</v>
      </c>
      <c r="X77" s="492">
        <f t="shared" si="26"/>
        <v>0</v>
      </c>
      <c r="Y77" s="492">
        <f t="shared" si="26"/>
        <v>0</v>
      </c>
      <c r="Z77" s="492">
        <f t="shared" si="26"/>
        <v>0</v>
      </c>
      <c r="AA77" s="492">
        <f t="shared" si="26"/>
        <v>0</v>
      </c>
      <c r="AB77" s="492">
        <f t="shared" si="26"/>
        <v>0</v>
      </c>
      <c r="AC77" s="492">
        <f t="shared" si="26"/>
        <v>0</v>
      </c>
      <c r="AD77" s="492">
        <f t="shared" si="26"/>
        <v>0</v>
      </c>
      <c r="AE77" s="492">
        <f t="shared" si="26"/>
        <v>0</v>
      </c>
      <c r="AF77" s="492">
        <f t="shared" si="26"/>
        <v>0</v>
      </c>
      <c r="AG77" s="492">
        <f t="shared" si="26"/>
        <v>0</v>
      </c>
      <c r="AH77" s="492">
        <f t="shared" si="26"/>
        <v>0</v>
      </c>
      <c r="AI77" s="492">
        <f t="shared" si="26"/>
        <v>0</v>
      </c>
      <c r="AJ77" s="492">
        <f t="shared" si="26"/>
        <v>0</v>
      </c>
      <c r="AK77" s="492">
        <f t="shared" si="26"/>
        <v>0</v>
      </c>
      <c r="AL77" s="492">
        <f t="shared" si="26"/>
        <v>0</v>
      </c>
      <c r="AM77" s="492">
        <f t="shared" si="26"/>
        <v>0</v>
      </c>
      <c r="AN77" s="492">
        <f t="shared" si="26"/>
        <v>0</v>
      </c>
      <c r="AO77" s="492">
        <f t="shared" si="26"/>
        <v>0</v>
      </c>
      <c r="AP77" s="492">
        <f>AP69</f>
        <v>0</v>
      </c>
    </row>
    <row r="78" spans="1:45" x14ac:dyDescent="0.25">
      <c r="A78" s="217" t="s">
        <v>305</v>
      </c>
      <c r="B78" s="492">
        <f>IF(SUM($B$71:B71)+SUM($A$78:A78)&gt;0,0,SUM($B$71:B71)-SUM($A$78:A78))</f>
        <v>-24013717.5</v>
      </c>
      <c r="C78" s="492">
        <f>IF(SUM($B$71:C71)+SUM($A$78:B78)&gt;0,0,SUM($B$71:C71)-SUM($A$78:B78))</f>
        <v>1602106.6015264019</v>
      </c>
      <c r="D78" s="492">
        <f>IF(SUM($B$71:D71)+SUM($A$78:C78)&gt;0,0,SUM($B$71:D71)-SUM($A$78:C78))</f>
        <v>1641058.8921287134</v>
      </c>
      <c r="E78" s="492">
        <f>IF(SUM($B$71:E71)+SUM($A$78:D78)&gt;0,0,SUM($B$71:E71)-SUM($A$78:D78))</f>
        <v>1681647.1789363176</v>
      </c>
      <c r="F78" s="492">
        <f>IF(SUM($B$71:F71)+SUM($A$78:E78)&gt;0,0,SUM($B$71:F71)-SUM($A$78:E78))</f>
        <v>1723940.1737898439</v>
      </c>
      <c r="G78" s="492">
        <f>IF(SUM($B$71:G71)+SUM($A$78:F78)&gt;0,0,SUM($B$71:G71)-SUM($A$78:F78))</f>
        <v>1768009.4744272176</v>
      </c>
      <c r="H78" s="492">
        <f>IF(SUM($B$71:H71)+SUM($A$78:G78)&gt;0,0,SUM($B$71:H71)-SUM($A$78:G78))</f>
        <v>1813929.6856913604</v>
      </c>
      <c r="I78" s="492">
        <f>IF(SUM($B$71:I71)+SUM($A$78:H78)&gt;0,0,SUM($B$71:I71)-SUM($A$78:H78))</f>
        <v>1861778.5458285976</v>
      </c>
      <c r="J78" s="492">
        <f>IF(SUM($B$71:J71)+SUM($A$78:I78)&gt;0,0,SUM($B$71:J71)-SUM($A$78:I78))</f>
        <v>1911637.0580915995</v>
      </c>
      <c r="K78" s="492">
        <f>IF(SUM($B$71:K71)+SUM($A$78:J78)&gt;0,0,SUM($B$71:K71)-SUM($A$78:J78))</f>
        <v>1963589.6278696451</v>
      </c>
      <c r="L78" s="492">
        <f>IF(SUM($B$71:L71)+SUM($A$78:K78)&gt;0,0,SUM($B$71:L71)-SUM($A$78:K78))</f>
        <v>2017724.205578371</v>
      </c>
      <c r="M78" s="492">
        <f>IF(SUM($B$71:M71)+SUM($A$78:L78)&gt;0,0,SUM($B$71:M71)-SUM($A$78:L78))</f>
        <v>2074132.4355508629</v>
      </c>
      <c r="N78" s="492">
        <f>IF(SUM($B$71:N71)+SUM($A$78:M78)&gt;0,0,SUM($B$71:N71)-SUM($A$78:M78))</f>
        <v>2132909.8111821986</v>
      </c>
      <c r="O78" s="492">
        <f>IF(SUM($B$71:O71)+SUM($A$78:N78)&gt;0,0,SUM($B$71:O71)-SUM($A$78:N78))</f>
        <v>2194155.8365900512</v>
      </c>
      <c r="P78" s="492">
        <f>IF(SUM($B$71:P71)+SUM($A$78:O78)&gt;0,0,SUM($B$71:P71)-SUM($A$78:O78))</f>
        <v>0</v>
      </c>
      <c r="Q78" s="492">
        <f>IF(SUM($B$71:Q71)+SUM($A$78:P78)&gt;0,0,SUM($B$71:Q71)-SUM($A$78:P78))</f>
        <v>0</v>
      </c>
      <c r="R78" s="492">
        <f>IF(SUM($B$71:R71)+SUM($A$78:Q78)&gt;0,0,SUM($B$71:R71)-SUM($A$78:Q78))</f>
        <v>0</v>
      </c>
      <c r="S78" s="492">
        <f>IF(SUM($B$71:S71)+SUM($A$78:R78)&gt;0,0,SUM($B$71:S71)-SUM($A$78:R78))</f>
        <v>0</v>
      </c>
      <c r="T78" s="492">
        <f>IF(SUM($B$71:T71)+SUM($A$78:S78)&gt;0,0,SUM($B$71:T71)-SUM($A$78:S78))</f>
        <v>0</v>
      </c>
      <c r="U78" s="492">
        <f>IF(SUM($B$71:U71)+SUM($A$78:T78)&gt;0,0,SUM($B$71:U71)-SUM($A$78:T78))</f>
        <v>0</v>
      </c>
      <c r="V78" s="492">
        <f>IF(SUM($B$71:V71)+SUM($A$78:U78)&gt;0,0,SUM($B$71:V71)-SUM($A$78:U78))</f>
        <v>0</v>
      </c>
      <c r="W78" s="492">
        <f>IF(SUM($B$71:W71)+SUM($A$78:V78)&gt;0,0,SUM($B$71:W71)-SUM($A$78:V78))</f>
        <v>0</v>
      </c>
      <c r="X78" s="492">
        <f>IF(SUM($B$71:X71)+SUM($A$78:W78)&gt;0,0,SUM($B$71:X71)-SUM($A$78:W78))</f>
        <v>0</v>
      </c>
      <c r="Y78" s="492">
        <f>IF(SUM($B$71:Y71)+SUM($A$78:X78)&gt;0,0,SUM($B$71:Y71)-SUM($A$78:X78))</f>
        <v>0</v>
      </c>
      <c r="Z78" s="492">
        <f>IF(SUM($B$71:Z71)+SUM($A$78:Y78)&gt;0,0,SUM($B$71:Z71)-SUM($A$78:Y78))</f>
        <v>0</v>
      </c>
      <c r="AA78" s="492">
        <f>IF(SUM($B$71:AA71)+SUM($A$78:Z78)&gt;0,0,SUM($B$71:AA71)-SUM($A$78:Z78))</f>
        <v>0</v>
      </c>
      <c r="AB78" s="492">
        <f>IF(SUM($B$71:AB71)+SUM($A$78:AA78)&gt;0,0,SUM($B$71:AB71)-SUM($A$78:AA78))</f>
        <v>0</v>
      </c>
      <c r="AC78" s="492">
        <f>IF(SUM($B$71:AC71)+SUM($A$78:AB78)&gt;0,0,SUM($B$71:AC71)-SUM($A$78:AB78))</f>
        <v>0</v>
      </c>
      <c r="AD78" s="492">
        <f>IF(SUM($B$71:AD71)+SUM($A$78:AC78)&gt;0,0,SUM($B$71:AD71)-SUM($A$78:AC78))</f>
        <v>0</v>
      </c>
      <c r="AE78" s="492">
        <f>IF(SUM($B$71:AE71)+SUM($A$78:AD78)&gt;0,0,SUM($B$71:AE71)-SUM($A$78:AD78))</f>
        <v>0</v>
      </c>
      <c r="AF78" s="492">
        <f>IF(SUM($B$71:AF71)+SUM($A$78:AE78)&gt;0,0,SUM($B$71:AF71)-SUM($A$78:AE78))</f>
        <v>0</v>
      </c>
      <c r="AG78" s="492">
        <f>IF(SUM($B$71:AG71)+SUM($A$78:AF78)&gt;0,0,SUM($B$71:AG71)-SUM($A$78:AF78))</f>
        <v>0</v>
      </c>
      <c r="AH78" s="492">
        <f>IF(SUM($B$71:AH71)+SUM($A$78:AG78)&gt;0,0,SUM($B$71:AH71)-SUM($A$78:AG78))</f>
        <v>0</v>
      </c>
      <c r="AI78" s="492">
        <f>IF(SUM($B$71:AI71)+SUM($A$78:AH78)&gt;0,0,SUM($B$71:AI71)-SUM($A$78:AH78))</f>
        <v>0</v>
      </c>
      <c r="AJ78" s="492">
        <f>IF(SUM($B$71:AJ71)+SUM($A$78:AI78)&gt;0,0,SUM($B$71:AJ71)-SUM($A$78:AI78))</f>
        <v>0</v>
      </c>
      <c r="AK78" s="492">
        <f>IF(SUM($B$71:AK71)+SUM($A$78:AJ78)&gt;0,0,SUM($B$71:AK71)-SUM($A$78:AJ78))</f>
        <v>0</v>
      </c>
      <c r="AL78" s="492">
        <f>IF(SUM($B$71:AL71)+SUM($A$78:AK78)&gt;0,0,SUM($B$71:AL71)-SUM($A$78:AK78))</f>
        <v>0</v>
      </c>
      <c r="AM78" s="492">
        <f>IF(SUM($B$71:AM71)+SUM($A$78:AL78)&gt;0,0,SUM($B$71:AM71)-SUM($A$78:AL78))</f>
        <v>0</v>
      </c>
      <c r="AN78" s="492">
        <f>IF(SUM($B$71:AN71)+SUM($A$78:AM78)&gt;0,0,SUM($B$71:AN71)-SUM($A$78:AM78))</f>
        <v>0</v>
      </c>
      <c r="AO78" s="492">
        <f>IF(SUM($B$71:AO71)+SUM($A$78:AN78)&gt;0,0,SUM($B$71:AO71)-SUM($A$78:AN78))</f>
        <v>0</v>
      </c>
      <c r="AP78" s="492">
        <f>IF(SUM($B$71:AP71)+SUM($A$78:AO78)&gt;0,0,SUM($B$71:AP71)-SUM($A$78:AO78))</f>
        <v>0</v>
      </c>
    </row>
    <row r="79" spans="1:45" x14ac:dyDescent="0.25">
      <c r="A79" s="217" t="s">
        <v>304</v>
      </c>
      <c r="B79" s="492">
        <f ca="1">IF(((SUM($B$59:B59)+SUM($B$61:B64))+SUM($B$81:B81))&lt;0,((SUM($B$59:B59)+SUM($B$61:B64))+SUM($B$81:B81))*0.18-SUM($A$79:A79),IF(SUM(A$79:$B79)&lt;0,0-SUM(A$79:$B79),0))</f>
        <v>-8.9999994635581969E-3</v>
      </c>
      <c r="C79" s="492">
        <f ca="1">IF(((SUM($B$59:C59)+SUM($B$61:C64))+SUM($B$81:C81))&lt;0,((SUM($B$59:C59)+SUM($B$61:C64))+SUM($B$81:C81))*0.18-SUM($A$79:B79),IF(SUM($B$79:B79)&lt;0,0-SUM($B$79:B79),0))</f>
        <v>-834691.94147804787</v>
      </c>
      <c r="D79" s="492">
        <f ca="1">IF(((SUM($B$59:D59)+SUM($B$61:D64))+SUM($B$81:D81))&lt;0,((SUM($B$59:D59)+SUM($B$61:D64))+SUM($B$81:D81))*0.18-SUM($A$79:C79),IF(SUM($B$79:C79)&lt;0,0-SUM($B$79:C79),0))</f>
        <v>-869749.00302012567</v>
      </c>
      <c r="E79" s="492">
        <f ca="1">IF(((SUM($B$59:E59)+SUM($B$61:E64))+SUM($B$81:E81))&lt;0,((SUM($B$59:E59)+SUM($B$61:E64))+SUM($B$81:E81))*0.18-SUM($A$79:D79),IF(SUM($B$79:D79)&lt;0,0-SUM($B$79:D79),0))</f>
        <v>-906278.46114697307</v>
      </c>
      <c r="F79" s="492">
        <f ca="1">IF(((SUM($B$59:F59)+SUM($B$61:F64))+SUM($B$81:F81))&lt;0,((SUM($B$59:F59)+SUM($B$61:F64))+SUM($B$81:F81))*0.18-SUM($A$79:E79),IF(SUM($B$79:E79)&lt;0,0-SUM($B$79:E79),0))</f>
        <v>-944342.15651514474</v>
      </c>
      <c r="G79" s="492">
        <f ca="1">IF(((SUM($B$59:G59)+SUM($B$61:G64))+SUM($B$81:G81))&lt;0,((SUM($B$59:G59)+SUM($B$61:G64))+SUM($B$81:G81))*0.18-SUM($A$79:F79),IF(SUM($B$79:F79)&lt;0,0-SUM($B$79:F79),0))</f>
        <v>-984004.52708878042</v>
      </c>
      <c r="H79" s="492">
        <f ca="1">IF(((SUM($B$59:H59)+SUM($B$61:H64))+SUM($B$81:H81))&lt;0,((SUM($B$59:H59)+SUM($B$61:H64))+SUM($B$81:H81))*0.18-SUM($A$79:G79),IF(SUM($B$79:G79)&lt;0,0-SUM($B$79:G79),0))</f>
        <v>-1025332.7172265109</v>
      </c>
      <c r="I79" s="492">
        <f ca="1">IF(((SUM($B$59:I59)+SUM($B$61:I64))+SUM($B$81:I81))&lt;0,((SUM($B$59:I59)+SUM($B$61:I64))+SUM($B$81:I81))*0.18-SUM($A$79:H79),IF(SUM($B$79:H79)&lt;0,0-SUM($B$79:H79),0))</f>
        <v>-1068396.6913500214</v>
      </c>
      <c r="J79" s="492">
        <f ca="1">IF(((SUM($B$59:J59)+SUM($B$61:J64))+SUM($B$81:J81))&lt;0,((SUM($B$59:J59)+SUM($B$61:J64))+SUM($B$81:J81))*0.18-SUM($A$79:I79),IF(SUM($B$79:I79)&lt;0,0-SUM($B$79:I79),0))</f>
        <v>-1113269.3523867233</v>
      </c>
      <c r="K79" s="492">
        <f ca="1">IF(((SUM($B$59:K59)+SUM($B$61:K64))+SUM($B$81:K81))&lt;0,((SUM($B$59:K59)+SUM($B$61:K64))+SUM($B$81:K81))*0.18-SUM($A$79:J79),IF(SUM($B$79:J79)&lt;0,0-SUM($B$79:J79),0))</f>
        <v>-1160026.6651869686</v>
      </c>
      <c r="L79" s="492">
        <f ca="1">IF(((SUM($B$59:L59)+SUM($B$61:L64))+SUM($B$81:L81))&lt;0,((SUM($B$59:L59)+SUM($B$61:L64))+SUM($B$81:L81))*0.18-SUM($A$79:K79),IF(SUM($B$79:K79)&lt;0,0-SUM($B$79:K79),0))</f>
        <v>-1208747.7851248197</v>
      </c>
      <c r="M79" s="492">
        <f ca="1">IF(((SUM($B$59:M59)+SUM($B$61:M64))+SUM($B$81:M81))&lt;0,((SUM($B$59:M59)+SUM($B$61:M64))+SUM($B$81:M81))*0.18-SUM($A$79:L79),IF(SUM($B$79:L79)&lt;0,0-SUM($B$79:L79),0))</f>
        <v>-1259515.1921000611</v>
      </c>
      <c r="N79" s="492">
        <f ca="1">IF(((SUM($B$59:N59)+SUM($B$61:N64))+SUM($B$81:N81))&lt;0,((SUM($B$59:N59)+SUM($B$61:N64))+SUM($B$81:N81))*0.18-SUM($A$79:M79),IF(SUM($B$79:M79)&lt;0,0-SUM($B$79:M79),0))</f>
        <v>-1312414.8301682621</v>
      </c>
      <c r="O79" s="492">
        <f ca="1">IF(((SUM($B$59:O59)+SUM($B$61:O64))+SUM($B$81:O81))&lt;0,((SUM($B$59:O59)+SUM($B$61:O64))+SUM($B$81:O81))*0.18-SUM($A$79:N79),IF(SUM($B$79:N79)&lt;0,0-SUM($B$79:N79),0))</f>
        <v>-1367536.2530353311</v>
      </c>
      <c r="P79" s="492">
        <f ca="1">IF(((SUM($B$59:P59)+SUM($B$61:P64))+SUM($B$81:P81))&lt;0,((SUM($B$59:P59)+SUM($B$61:P64))+SUM($B$81:P81))*0.18-SUM($A$79:O79),IF(SUM($B$79:O79)&lt;0,0-SUM($B$79:O79),0))</f>
        <v>-1424972.7756628152</v>
      </c>
      <c r="Q79" s="492">
        <f ca="1">IF(((SUM($B$59:Q59)+SUM($B$61:Q64))+SUM($B$81:Q81))&lt;0,((SUM($B$59:Q59)+SUM($B$61:Q64))+SUM($B$81:Q81))*0.18-SUM($A$79:P79),IF(SUM($B$79:P79)&lt;0,0-SUM($B$79:P79),0))</f>
        <v>-1484821.6322406549</v>
      </c>
      <c r="R79" s="492">
        <f ca="1">IF(((SUM($B$59:R59)+SUM($B$61:R64))+SUM($B$81:R81))&lt;0,((SUM($B$59:R59)+SUM($B$61:R64))+SUM($B$81:R81))*0.18-SUM($A$79:Q79),IF(SUM($B$79:Q79)&lt;0,0-SUM($B$79:Q79),0))</f>
        <v>-1547184.1407947615</v>
      </c>
      <c r="S79" s="492">
        <f ca="1">IF(((SUM($B$59:S59)+SUM($B$61:S64))+SUM($B$81:S81))&lt;0,((SUM($B$59:S59)+SUM($B$61:S64))+SUM($B$81:S81))*0.18-SUM($A$79:R79),IF(SUM($B$79:R79)&lt;0,0-SUM($B$79:R79),0))</f>
        <v>-1612165.8747081421</v>
      </c>
      <c r="T79" s="492">
        <f ca="1">IF(((SUM($B$59:T59)+SUM($B$61:T64))+SUM($B$81:T81))&lt;0,((SUM($B$59:T59)+SUM($B$61:T64))+SUM($B$81:T81))*0.18-SUM($A$79:S79),IF(SUM($B$79:S79)&lt;0,0-SUM($B$79:S79),0))</f>
        <v>-1679876.8414458819</v>
      </c>
      <c r="U79" s="492">
        <f ca="1">IF(((SUM($B$59:U59)+SUM($B$61:U64))+SUM($B$81:U81))&lt;0,((SUM($B$59:U59)+SUM($B$61:U64))+SUM($B$81:U81))*0.18-SUM($A$79:T79),IF(SUM($B$79:T79)&lt;0,0-SUM($B$79:T79),0))</f>
        <v>-1750431.6687866114</v>
      </c>
      <c r="V79" s="492">
        <f ca="1">IF(((SUM($B$59:V59)+SUM($B$61:V64))+SUM($B$81:V81))&lt;0,((SUM($B$59:V59)+SUM($B$61:V64))+SUM($B$81:V81))*0.18-SUM($A$79:U79),IF(SUM($B$79:U79)&lt;0,0-SUM($B$79:U79),0))</f>
        <v>-1823949.7988756523</v>
      </c>
      <c r="W79" s="492">
        <f ca="1">IF(((SUM($B$59:W59)+SUM($B$61:W64))+SUM($B$81:W81))&lt;0,((SUM($B$59:W59)+SUM($B$61:W64))+SUM($B$81:W81))*0.18-SUM($A$79:V79),IF(SUM($B$79:V79)&lt;0,0-SUM($B$79:V79),0))</f>
        <v>-1900555.6904284209</v>
      </c>
      <c r="X79" s="492">
        <f ca="1">IF(((SUM($B$59:X59)+SUM($B$61:X64))+SUM($B$81:X81))&lt;0,((SUM($B$59:X59)+SUM($B$61:X64))+SUM($B$81:X81))*0.18-SUM($A$79:W79),IF(SUM($B$79:W79)&lt;0,0-SUM($B$79:W79),0))</f>
        <v>-1980379.0294264257</v>
      </c>
      <c r="Y79" s="492">
        <f ca="1">IF(((SUM($B$59:Y59)+SUM($B$61:Y64))+SUM($B$81:Y81))&lt;0,((SUM($B$59:Y59)+SUM($B$61:Y64))+SUM($B$81:Y81))*0.18-SUM($A$79:X79),IF(SUM($B$79:X79)&lt;0,0-SUM($B$79:X79),0))</f>
        <v>-2063554.948662322</v>
      </c>
      <c r="Z79" s="492">
        <f ca="1">IF(((SUM($B$59:Z59)+SUM($B$61:Z64))+SUM($B$81:Z81))&lt;0,((SUM($B$59:Z59)+SUM($B$61:Z64))+SUM($B$81:Z81))*0.18-SUM($A$79:Y79),IF(SUM($B$79:Y79)&lt;0,0-SUM($B$79:Y79),0))</f>
        <v>-2150224.2565061487</v>
      </c>
      <c r="AA79" s="492">
        <f ca="1">IF(((SUM($B$59:AA59)+SUM($B$61:AA64))+SUM($B$81:AA81))&lt;0,((SUM($B$59:AA59)+SUM($B$61:AA64))+SUM($B$81:AA81))*0.18-SUM($A$79:Z79),IF(SUM($B$79:Z79)&lt;0,0-SUM($B$79:Z79),0))</f>
        <v>-2240533.6752794087</v>
      </c>
      <c r="AB79" s="492">
        <f ca="1">IF(((SUM($B$59:AB59)+SUM($B$61:AB64))+SUM($B$81:AB81))&lt;0,((SUM($B$59:AB59)+SUM($B$61:AB64))+SUM($B$81:AB81))*0.18-SUM($A$79:AA79),IF(SUM($B$79:AA79)&lt;0,0-SUM($B$79:AA79),0))</f>
        <v>-2334636.0896411389</v>
      </c>
      <c r="AC79" s="492">
        <f ca="1">IF(((SUM($B$59:AC59)+SUM($B$61:AC64))+SUM($B$81:AC81))&lt;0,((SUM($B$59:AC59)+SUM($B$61:AC64))+SUM($B$81:AC81))*0.18-SUM($A$79:AB79),IF(SUM($B$79:AB79)&lt;0,0-SUM($B$79:AB79),0))</f>
        <v>-2432690.8054060712</v>
      </c>
      <c r="AD79" s="492">
        <f ca="1">IF(((SUM($B$59:AD59)+SUM($B$61:AD64))+SUM($B$81:AD81))&lt;0,((SUM($B$59:AD59)+SUM($B$61:AD64))+SUM($B$81:AD81))*0.18-SUM($A$79:AC79),IF(SUM($B$79:AC79)&lt;0,0-SUM($B$79:AC79),0))</f>
        <v>-2534863.8192331269</v>
      </c>
      <c r="AE79" s="492">
        <f ca="1">IF(((SUM($B$59:AE59)+SUM($B$61:AE64))+SUM($B$81:AE81))&lt;0,((SUM($B$59:AE59)+SUM($B$61:AE64))+SUM($B$81:AE81))*0.18-SUM($A$79:AD79),IF(SUM($B$79:AD79)&lt;0,0-SUM($B$79:AD79),0))</f>
        <v>-2641328.0996409133</v>
      </c>
      <c r="AF79" s="492">
        <f ca="1">IF(((SUM($B$59:AF59)+SUM($B$61:AF64))+SUM($B$81:AF81))&lt;0,((SUM($B$59:AF59)+SUM($B$61:AF64))+SUM($B$81:AF81))*0.18-SUM($A$79:AE79),IF(SUM($B$79:AE79)&lt;0,0-SUM($B$79:AE79),0))</f>
        <v>-2752263.8798258305</v>
      </c>
      <c r="AG79" s="492">
        <f ca="1">IF(((SUM($B$59:AG59)+SUM($B$61:AG64))+SUM($B$81:AG81))&lt;0,((SUM($B$59:AG59)+SUM($B$61:AG64))+SUM($B$81:AG81))*0.18-SUM($A$79:AF79),IF(SUM($B$79:AF79)&lt;0,0-SUM($B$79:AF79),0))</f>
        <v>-2867858.9627785087</v>
      </c>
      <c r="AH79" s="492">
        <f ca="1">IF(((SUM($B$59:AH59)+SUM($B$61:AH64))+SUM($B$81:AH81))&lt;0,((SUM($B$59:AH59)+SUM($B$61:AH64))+SUM($B$81:AH81))*0.18-SUM($A$79:AG79),IF(SUM($B$79:AG79)&lt;0,0-SUM($B$79:AG79),0))</f>
        <v>-2988309.039215222</v>
      </c>
      <c r="AI79" s="492">
        <f ca="1">IF(((SUM($B$59:AI59)+SUM($B$61:AI64))+SUM($B$81:AI81))&lt;0,((SUM($B$59:AI59)+SUM($B$61:AI64))+SUM($B$81:AI81))*0.18-SUM($A$79:AH79),IF(SUM($B$79:AH79)&lt;0,0-SUM($B$79:AH79),0))</f>
        <v>-3113818.0188622475</v>
      </c>
      <c r="AJ79" s="492">
        <f ca="1">IF(((SUM($B$59:AJ59)+SUM($B$61:AJ64))+SUM($B$81:AJ81))&lt;0,((SUM($B$59:AJ59)+SUM($B$61:AJ64))+SUM($B$81:AJ81))*0.18-SUM($A$79:AI79),IF(SUM($B$79:AI79)&lt;0,0-SUM($B$79:AI79),0))</f>
        <v>-3244598.3756544739</v>
      </c>
      <c r="AK79" s="492">
        <f ca="1">IF(((SUM($B$59:AK59)+SUM($B$61:AK64))+SUM($B$81:AK81))&lt;0,((SUM($B$59:AK59)+SUM($B$61:AK64))+SUM($B$81:AK81))*0.18-SUM($A$79:AJ79),IF(SUM($B$79:AJ79)&lt;0,0-SUM($B$79:AJ79),0))</f>
        <v>-3380871.5074319541</v>
      </c>
      <c r="AL79" s="492">
        <f ca="1">IF(((SUM($B$59:AL59)+SUM($B$61:AL64))+SUM($B$81:AL81))&lt;0,((SUM($B$59:AL59)+SUM($B$61:AL64))+SUM($B$81:AL81))*0.18-SUM($A$79:AK79),IF(SUM($B$79:AK79)&lt;0,0-SUM($B$79:AK79),0))</f>
        <v>-3522868.1107441038</v>
      </c>
      <c r="AM79" s="492">
        <f ca="1">IF(((SUM($B$59:AM59)+SUM($B$61:AM64))+SUM($B$81:AM81))&lt;0,((SUM($B$59:AM59)+SUM($B$61:AM64))+SUM($B$81:AM81))*0.18-SUM($A$79:AL79),IF(SUM($B$79:AL79)&lt;0,0-SUM($B$79:AL79),0))</f>
        <v>-3670828.5713953525</v>
      </c>
      <c r="AN79" s="492">
        <f ca="1">IF(((SUM($B$59:AN59)+SUM($B$61:AN64))+SUM($B$81:AN81))&lt;0,((SUM($B$59:AN59)+SUM($B$61:AN64))+SUM($B$81:AN81))*0.18-SUM($A$79:AM79),IF(SUM($B$79:AM79)&lt;0,0-SUM($B$79:AM79),0))</f>
        <v>-3825003.3713939637</v>
      </c>
      <c r="AO79" s="492">
        <f ca="1">IF(((SUM($B$59:AO59)+SUM($B$61:AO64))+SUM($B$81:AO81))&lt;0,((SUM($B$59:AO59)+SUM($B$61:AO64))+SUM($B$81:AO81))*0.18-SUM($A$79:AN79),IF(SUM($B$79:AN79)&lt;0,0-SUM($B$79:AN79),0))</f>
        <v>-3985653.5129925013</v>
      </c>
      <c r="AP79" s="492">
        <f ca="1">IF(((SUM($B$59:AP59)+SUM($B$61:AP64))+SUM($B$81:AP81))&lt;0,((SUM($B$59:AP59)+SUM($B$61:AP64))+SUM($B$81:AP81))*0.18-SUM($A$79:AO79),IF(SUM($B$79:AO79)&lt;0,0-SUM($B$79:AO79),0))</f>
        <v>-4153050.9605381936</v>
      </c>
    </row>
    <row r="80" spans="1:45" x14ac:dyDescent="0.25">
      <c r="A80" s="217" t="s">
        <v>303</v>
      </c>
      <c r="B80" s="492">
        <f>-B59*(B39)</f>
        <v>0</v>
      </c>
      <c r="C80" s="492">
        <f t="shared" ref="C80:AP80" si="27">-(C59-B59)*$B$39</f>
        <v>0</v>
      </c>
      <c r="D80" s="492">
        <f t="shared" si="27"/>
        <v>0</v>
      </c>
      <c r="E80" s="492">
        <f t="shared" si="27"/>
        <v>0</v>
      </c>
      <c r="F80" s="492">
        <f t="shared" si="27"/>
        <v>0</v>
      </c>
      <c r="G80" s="492">
        <f t="shared" si="27"/>
        <v>0</v>
      </c>
      <c r="H80" s="492">
        <f t="shared" si="27"/>
        <v>0</v>
      </c>
      <c r="I80" s="492">
        <f t="shared" si="27"/>
        <v>0</v>
      </c>
      <c r="J80" s="492">
        <f t="shared" si="27"/>
        <v>0</v>
      </c>
      <c r="K80" s="492">
        <f t="shared" si="27"/>
        <v>0</v>
      </c>
      <c r="L80" s="492">
        <f t="shared" si="27"/>
        <v>0</v>
      </c>
      <c r="M80" s="492">
        <f t="shared" si="27"/>
        <v>0</v>
      </c>
      <c r="N80" s="492">
        <f t="shared" si="27"/>
        <v>0</v>
      </c>
      <c r="O80" s="492">
        <f t="shared" si="27"/>
        <v>0</v>
      </c>
      <c r="P80" s="492">
        <f t="shared" si="27"/>
        <v>0</v>
      </c>
      <c r="Q80" s="492">
        <f t="shared" si="27"/>
        <v>0</v>
      </c>
      <c r="R80" s="492">
        <f t="shared" si="27"/>
        <v>0</v>
      </c>
      <c r="S80" s="492">
        <f t="shared" si="27"/>
        <v>0</v>
      </c>
      <c r="T80" s="492">
        <f t="shared" si="27"/>
        <v>0</v>
      </c>
      <c r="U80" s="492">
        <f t="shared" si="27"/>
        <v>0</v>
      </c>
      <c r="V80" s="492">
        <f t="shared" si="27"/>
        <v>0</v>
      </c>
      <c r="W80" s="492">
        <f t="shared" si="27"/>
        <v>0</v>
      </c>
      <c r="X80" s="492">
        <f t="shared" si="27"/>
        <v>0</v>
      </c>
      <c r="Y80" s="492">
        <f t="shared" si="27"/>
        <v>0</v>
      </c>
      <c r="Z80" s="492">
        <f t="shared" si="27"/>
        <v>0</v>
      </c>
      <c r="AA80" s="492">
        <f t="shared" si="27"/>
        <v>0</v>
      </c>
      <c r="AB80" s="492">
        <f t="shared" si="27"/>
        <v>0</v>
      </c>
      <c r="AC80" s="492">
        <f t="shared" si="27"/>
        <v>0</v>
      </c>
      <c r="AD80" s="492">
        <f t="shared" si="27"/>
        <v>0</v>
      </c>
      <c r="AE80" s="492">
        <f t="shared" si="27"/>
        <v>0</v>
      </c>
      <c r="AF80" s="492">
        <f t="shared" si="27"/>
        <v>0</v>
      </c>
      <c r="AG80" s="492">
        <f t="shared" si="27"/>
        <v>0</v>
      </c>
      <c r="AH80" s="492">
        <f t="shared" si="27"/>
        <v>0</v>
      </c>
      <c r="AI80" s="492">
        <f t="shared" si="27"/>
        <v>0</v>
      </c>
      <c r="AJ80" s="492">
        <f t="shared" si="27"/>
        <v>0</v>
      </c>
      <c r="AK80" s="492">
        <f t="shared" si="27"/>
        <v>0</v>
      </c>
      <c r="AL80" s="492">
        <f t="shared" si="27"/>
        <v>0</v>
      </c>
      <c r="AM80" s="492">
        <f t="shared" si="27"/>
        <v>0</v>
      </c>
      <c r="AN80" s="492">
        <f t="shared" si="27"/>
        <v>0</v>
      </c>
      <c r="AO80" s="492">
        <f t="shared" si="27"/>
        <v>0</v>
      </c>
      <c r="AP80" s="492">
        <f t="shared" si="27"/>
        <v>0</v>
      </c>
    </row>
    <row r="81" spans="1:45" x14ac:dyDescent="0.25">
      <c r="A81" s="217" t="s">
        <v>539</v>
      </c>
      <c r="B81" s="492">
        <v>-995429.4</v>
      </c>
      <c r="C81" s="492">
        <f>'[4]6.2. Паспорт фин осв ввод'!G30*-1*1000000</f>
        <v>-5072934.09</v>
      </c>
      <c r="D81" s="492">
        <f>'[4]6.2. Паспорт фин осв ввод'!H30*-1*1000000</f>
        <v>-93990459.469999984</v>
      </c>
      <c r="E81" s="492"/>
      <c r="F81" s="492"/>
      <c r="G81" s="492"/>
      <c r="H81" s="492"/>
      <c r="I81" s="492"/>
      <c r="J81" s="492"/>
      <c r="K81" s="492"/>
      <c r="L81" s="492"/>
      <c r="M81" s="492"/>
      <c r="N81" s="492"/>
      <c r="O81" s="492"/>
      <c r="P81" s="492"/>
      <c r="Q81" s="492"/>
      <c r="R81" s="492"/>
      <c r="S81" s="492"/>
      <c r="T81" s="492"/>
      <c r="U81" s="492"/>
      <c r="V81" s="492"/>
      <c r="W81" s="492"/>
      <c r="X81" s="492"/>
      <c r="Y81" s="492"/>
      <c r="Z81" s="492"/>
      <c r="AA81" s="492"/>
      <c r="AB81" s="492"/>
      <c r="AC81" s="492"/>
      <c r="AD81" s="492"/>
      <c r="AE81" s="492"/>
      <c r="AF81" s="492"/>
      <c r="AG81" s="492"/>
      <c r="AH81" s="492"/>
      <c r="AI81" s="492"/>
      <c r="AJ81" s="492"/>
      <c r="AK81" s="492"/>
      <c r="AL81" s="492"/>
      <c r="AM81" s="492"/>
      <c r="AN81" s="492"/>
      <c r="AO81" s="492"/>
      <c r="AP81" s="492"/>
      <c r="AQ81" s="220">
        <f>SUM(B81:AP81)</f>
        <v>-100058822.95999998</v>
      </c>
      <c r="AR81" s="221"/>
    </row>
    <row r="82" spans="1:45" x14ac:dyDescent="0.25">
      <c r="A82" s="217" t="s">
        <v>302</v>
      </c>
      <c r="B82" s="492">
        <f t="shared" ref="B82:AO82" si="28">B54-B55</f>
        <v>0</v>
      </c>
      <c r="C82" s="492">
        <f t="shared" si="28"/>
        <v>0</v>
      </c>
      <c r="D82" s="492">
        <f t="shared" si="28"/>
        <v>0</v>
      </c>
      <c r="E82" s="492">
        <f t="shared" si="28"/>
        <v>0</v>
      </c>
      <c r="F82" s="492">
        <f t="shared" si="28"/>
        <v>0</v>
      </c>
      <c r="G82" s="492">
        <f t="shared" si="28"/>
        <v>0</v>
      </c>
      <c r="H82" s="492">
        <f t="shared" si="28"/>
        <v>0</v>
      </c>
      <c r="I82" s="492">
        <f t="shared" si="28"/>
        <v>0</v>
      </c>
      <c r="J82" s="492">
        <f t="shared" si="28"/>
        <v>0</v>
      </c>
      <c r="K82" s="492">
        <f t="shared" si="28"/>
        <v>0</v>
      </c>
      <c r="L82" s="492">
        <f t="shared" si="28"/>
        <v>0</v>
      </c>
      <c r="M82" s="492">
        <f t="shared" si="28"/>
        <v>0</v>
      </c>
      <c r="N82" s="492">
        <f t="shared" si="28"/>
        <v>0</v>
      </c>
      <c r="O82" s="492">
        <f t="shared" si="28"/>
        <v>0</v>
      </c>
      <c r="P82" s="492">
        <f t="shared" si="28"/>
        <v>0</v>
      </c>
      <c r="Q82" s="492">
        <f t="shared" si="28"/>
        <v>0</v>
      </c>
      <c r="R82" s="492">
        <f t="shared" si="28"/>
        <v>0</v>
      </c>
      <c r="S82" s="492">
        <f t="shared" si="28"/>
        <v>0</v>
      </c>
      <c r="T82" s="492">
        <f t="shared" si="28"/>
        <v>0</v>
      </c>
      <c r="U82" s="492">
        <f t="shared" si="28"/>
        <v>0</v>
      </c>
      <c r="V82" s="492">
        <f t="shared" si="28"/>
        <v>0</v>
      </c>
      <c r="W82" s="492">
        <f t="shared" si="28"/>
        <v>0</v>
      </c>
      <c r="X82" s="492">
        <f t="shared" si="28"/>
        <v>0</v>
      </c>
      <c r="Y82" s="492">
        <f t="shared" si="28"/>
        <v>0</v>
      </c>
      <c r="Z82" s="492">
        <f t="shared" si="28"/>
        <v>0</v>
      </c>
      <c r="AA82" s="492">
        <f t="shared" si="28"/>
        <v>0</v>
      </c>
      <c r="AB82" s="492">
        <f t="shared" si="28"/>
        <v>0</v>
      </c>
      <c r="AC82" s="492">
        <f t="shared" si="28"/>
        <v>0</v>
      </c>
      <c r="AD82" s="492">
        <f t="shared" si="28"/>
        <v>0</v>
      </c>
      <c r="AE82" s="492">
        <f t="shared" si="28"/>
        <v>0</v>
      </c>
      <c r="AF82" s="492">
        <f t="shared" si="28"/>
        <v>0</v>
      </c>
      <c r="AG82" s="492">
        <f t="shared" si="28"/>
        <v>0</v>
      </c>
      <c r="AH82" s="492">
        <f t="shared" si="28"/>
        <v>0</v>
      </c>
      <c r="AI82" s="492">
        <f t="shared" si="28"/>
        <v>0</v>
      </c>
      <c r="AJ82" s="492">
        <f t="shared" si="28"/>
        <v>0</v>
      </c>
      <c r="AK82" s="492">
        <f t="shared" si="28"/>
        <v>0</v>
      </c>
      <c r="AL82" s="492">
        <f t="shared" si="28"/>
        <v>0</v>
      </c>
      <c r="AM82" s="492">
        <f t="shared" si="28"/>
        <v>0</v>
      </c>
      <c r="AN82" s="492">
        <f t="shared" si="28"/>
        <v>0</v>
      </c>
      <c r="AO82" s="492">
        <f t="shared" si="28"/>
        <v>0</v>
      </c>
      <c r="AP82" s="492">
        <f>AP54-AP55</f>
        <v>0</v>
      </c>
    </row>
    <row r="83" spans="1:45" ht="13.8" x14ac:dyDescent="0.25">
      <c r="A83" s="218" t="s">
        <v>301</v>
      </c>
      <c r="B83" s="493">
        <f ca="1">SUM(B75:B82)</f>
        <v>-24013717.559</v>
      </c>
      <c r="C83" s="493">
        <f t="shared" ref="C83:V83" ca="1" si="29">SUM(C75:C82)</f>
        <v>-3869762.7926074709</v>
      </c>
      <c r="D83" s="493">
        <f t="shared" ca="1" si="29"/>
        <v>-4060629.0165587813</v>
      </c>
      <c r="E83" s="493">
        <f t="shared" ca="1" si="29"/>
        <v>-4259511.6219160547</v>
      </c>
      <c r="F83" s="493">
        <f t="shared" ca="1" si="29"/>
        <v>-4466747.2966983262</v>
      </c>
      <c r="G83" s="493">
        <f t="shared" ca="1" si="29"/>
        <v>-4682686.8698214572</v>
      </c>
      <c r="H83" s="493">
        <f t="shared" ca="1" si="29"/>
        <v>-4907695.9050157601</v>
      </c>
      <c r="I83" s="493">
        <f t="shared" ca="1" si="29"/>
        <v>-5142155.3196882196</v>
      </c>
      <c r="J83" s="493">
        <f t="shared" ca="1" si="29"/>
        <v>-5386462.0297769252</v>
      </c>
      <c r="K83" s="493">
        <f t="shared" ca="1" si="29"/>
        <v>-5641029.6216893606</v>
      </c>
      <c r="L83" s="493">
        <f t="shared" ca="1" si="29"/>
        <v>-5906289.0524621122</v>
      </c>
      <c r="M83" s="493">
        <f t="shared" ca="1" si="29"/>
        <v>-6182689.3793273205</v>
      </c>
      <c r="N83" s="493">
        <f t="shared" ca="1" si="29"/>
        <v>-6470698.5199208669</v>
      </c>
      <c r="O83" s="493">
        <f t="shared" ca="1" si="29"/>
        <v>-6770804.0444193445</v>
      </c>
      <c r="P83" s="493">
        <f t="shared" ca="1" si="29"/>
        <v>-9341488.1960117891</v>
      </c>
      <c r="Q83" s="493">
        <f t="shared" ca="1" si="29"/>
        <v>-9733830.7002442889</v>
      </c>
      <c r="R83" s="493">
        <f t="shared" ca="1" si="29"/>
        <v>-10142651.589654546</v>
      </c>
      <c r="S83" s="493">
        <f t="shared" ca="1" si="29"/>
        <v>-10568642.956420038</v>
      </c>
      <c r="T83" s="493">
        <f t="shared" ca="1" si="29"/>
        <v>-11012525.960589677</v>
      </c>
      <c r="U83" s="493">
        <f t="shared" ca="1" si="29"/>
        <v>-11475052.050934449</v>
      </c>
      <c r="V83" s="493">
        <f t="shared" ca="1" si="29"/>
        <v>-11957004.237073697</v>
      </c>
      <c r="W83" s="493">
        <f ca="1">SUM(W75:W82)</f>
        <v>-12459198.415030785</v>
      </c>
      <c r="X83" s="493">
        <f ca="1">SUM(X75:X82)</f>
        <v>-12982484.748462088</v>
      </c>
      <c r="Y83" s="493">
        <f ca="1">SUM(Y75:Y82)</f>
        <v>-13527749.107897483</v>
      </c>
      <c r="Z83" s="493">
        <f ca="1">SUM(Z75:Z82)</f>
        <v>-14095914.570429187</v>
      </c>
      <c r="AA83" s="493">
        <f t="shared" ref="AA83:AP83" ca="1" si="30">SUM(AA75:AA82)</f>
        <v>-14687942.982387219</v>
      </c>
      <c r="AB83" s="493">
        <f t="shared" ca="1" si="30"/>
        <v>-15304836.587647475</v>
      </c>
      <c r="AC83" s="493">
        <f t="shared" ca="1" si="30"/>
        <v>-15947639.724328674</v>
      </c>
      <c r="AD83" s="493">
        <f t="shared" ca="1" si="30"/>
        <v>-16617440.592750482</v>
      </c>
      <c r="AE83" s="493">
        <f t="shared" ca="1" si="30"/>
        <v>-17315373.097645998</v>
      </c>
      <c r="AF83" s="493">
        <f t="shared" ca="1" si="30"/>
        <v>-18042618.767747127</v>
      </c>
      <c r="AG83" s="493">
        <f t="shared" ca="1" si="30"/>
        <v>-18800408.755992498</v>
      </c>
      <c r="AH83" s="493">
        <f t="shared" ca="1" si="30"/>
        <v>-19590025.923744202</v>
      </c>
      <c r="AI83" s="493">
        <f t="shared" ca="1" si="30"/>
        <v>-20412807.012541443</v>
      </c>
      <c r="AJ83" s="493">
        <f t="shared" ca="1" si="30"/>
        <v>-21270144.907068197</v>
      </c>
      <c r="AK83" s="493">
        <f t="shared" ca="1" si="30"/>
        <v>-22163490.993165057</v>
      </c>
      <c r="AL83" s="493">
        <f t="shared" ca="1" si="30"/>
        <v>-23094357.614877999</v>
      </c>
      <c r="AM83" s="493">
        <f t="shared" ca="1" si="30"/>
        <v>-24064320.634702872</v>
      </c>
      <c r="AN83" s="493">
        <f t="shared" ca="1" si="30"/>
        <v>-25075022.101360399</v>
      </c>
      <c r="AO83" s="493">
        <f t="shared" ca="1" si="30"/>
        <v>-26128173.029617529</v>
      </c>
      <c r="AP83" s="493">
        <f t="shared" ca="1" si="30"/>
        <v>-27225556.296861473</v>
      </c>
    </row>
    <row r="84" spans="1:45" ht="13.8" x14ac:dyDescent="0.25">
      <c r="A84" s="218" t="s">
        <v>300</v>
      </c>
      <c r="B84" s="493">
        <f ca="1">SUM($B$83:B83)</f>
        <v>-24013717.559</v>
      </c>
      <c r="C84" s="493">
        <f ca="1">SUM($B$83:C83)</f>
        <v>-27883480.351607472</v>
      </c>
      <c r="D84" s="493">
        <f ca="1">SUM($B$83:D83)</f>
        <v>-31944109.368166253</v>
      </c>
      <c r="E84" s="493">
        <f ca="1">SUM($B$83:E83)</f>
        <v>-36203620.990082309</v>
      </c>
      <c r="F84" s="493">
        <f ca="1">SUM($B$83:F83)</f>
        <v>-40670368.286780633</v>
      </c>
      <c r="G84" s="493">
        <f ca="1">SUM($B$83:G83)</f>
        <v>-45353055.156602092</v>
      </c>
      <c r="H84" s="493">
        <f ca="1">SUM($B$83:H83)</f>
        <v>-50260751.061617851</v>
      </c>
      <c r="I84" s="493">
        <f ca="1">SUM($B$83:I83)</f>
        <v>-55402906.381306067</v>
      </c>
      <c r="J84" s="493">
        <f ca="1">SUM($B$83:J83)</f>
        <v>-60789368.41108299</v>
      </c>
      <c r="K84" s="493">
        <f ca="1">SUM($B$83:K83)</f>
        <v>-66430398.032772347</v>
      </c>
      <c r="L84" s="493">
        <f ca="1">SUM($B$83:L83)</f>
        <v>-72336687.085234463</v>
      </c>
      <c r="M84" s="493">
        <f ca="1">SUM($B$83:M83)</f>
        <v>-78519376.46456179</v>
      </c>
      <c r="N84" s="493">
        <f ca="1">SUM($B$83:N83)</f>
        <v>-84990074.984482661</v>
      </c>
      <c r="O84" s="493">
        <f ca="1">SUM($B$83:O83)</f>
        <v>-91760879.028902009</v>
      </c>
      <c r="P84" s="493">
        <f ca="1">SUM($B$83:P83)</f>
        <v>-101102367.22491381</v>
      </c>
      <c r="Q84" s="493">
        <f ca="1">SUM($B$83:Q83)</f>
        <v>-110836197.9251581</v>
      </c>
      <c r="R84" s="493">
        <f ca="1">SUM($B$83:R83)</f>
        <v>-120978849.51481265</v>
      </c>
      <c r="S84" s="493">
        <f ca="1">SUM($B$83:S83)</f>
        <v>-131547492.47123268</v>
      </c>
      <c r="T84" s="493">
        <f ca="1">SUM($B$83:T83)</f>
        <v>-142560018.43182236</v>
      </c>
      <c r="U84" s="493">
        <f ca="1">SUM($B$83:U83)</f>
        <v>-154035070.48275679</v>
      </c>
      <c r="V84" s="493">
        <f ca="1">SUM($B$83:V83)</f>
        <v>-165992074.71983048</v>
      </c>
      <c r="W84" s="493">
        <f ca="1">SUM($B$83:W83)</f>
        <v>-178451273.13486126</v>
      </c>
      <c r="X84" s="493">
        <f ca="1">SUM($B$83:X83)</f>
        <v>-191433757.88332334</v>
      </c>
      <c r="Y84" s="493">
        <f ca="1">SUM($B$83:Y83)</f>
        <v>-204961506.99122083</v>
      </c>
      <c r="Z84" s="493">
        <f ca="1">SUM($B$83:Z83)</f>
        <v>-219057421.56165001</v>
      </c>
      <c r="AA84" s="493">
        <f ca="1">SUM($B$83:AA83)</f>
        <v>-233745364.54403722</v>
      </c>
      <c r="AB84" s="493">
        <f ca="1">SUM($B$83:AB83)</f>
        <v>-249050201.13168469</v>
      </c>
      <c r="AC84" s="493">
        <f ca="1">SUM($B$83:AC83)</f>
        <v>-264997840.85601336</v>
      </c>
      <c r="AD84" s="493">
        <f ca="1">SUM($B$83:AD83)</f>
        <v>-281615281.44876385</v>
      </c>
      <c r="AE84" s="493">
        <f ca="1">SUM($B$83:AE83)</f>
        <v>-298930654.54640985</v>
      </c>
      <c r="AF84" s="493">
        <f ca="1">SUM($B$83:AF83)</f>
        <v>-316973273.31415695</v>
      </c>
      <c r="AG84" s="493">
        <f ca="1">SUM($B$83:AG83)</f>
        <v>-335773682.07014942</v>
      </c>
      <c r="AH84" s="493">
        <f ca="1">SUM($B$83:AH83)</f>
        <v>-355363707.99389362</v>
      </c>
      <c r="AI84" s="493">
        <f ca="1">SUM($B$83:AI83)</f>
        <v>-375776515.00643504</v>
      </c>
      <c r="AJ84" s="493">
        <f ca="1">SUM($B$83:AJ83)</f>
        <v>-397046659.91350323</v>
      </c>
      <c r="AK84" s="493">
        <f ca="1">SUM($B$83:AK83)</f>
        <v>-419210150.90666831</v>
      </c>
      <c r="AL84" s="493">
        <f ca="1">SUM($B$83:AL83)</f>
        <v>-442304508.5215463</v>
      </c>
      <c r="AM84" s="493">
        <f ca="1">SUM($B$83:AM83)</f>
        <v>-466368829.15624917</v>
      </c>
      <c r="AN84" s="493">
        <f ca="1">SUM($B$83:AN83)</f>
        <v>-491443851.25760955</v>
      </c>
      <c r="AO84" s="493">
        <f ca="1">SUM($B$83:AO83)</f>
        <v>-517572024.28722709</v>
      </c>
      <c r="AP84" s="493">
        <f ca="1">SUM($B$83:AP83)</f>
        <v>-544797580.58408856</v>
      </c>
    </row>
    <row r="85" spans="1:45" x14ac:dyDescent="0.25">
      <c r="A85" s="217" t="s">
        <v>540</v>
      </c>
      <c r="B85" s="494">
        <f t="shared" ref="B85:AP85" si="31">1/POWER((1+$B$44),B73)</f>
        <v>0.43207415462612664</v>
      </c>
      <c r="C85" s="494">
        <f t="shared" si="31"/>
        <v>0.35856776317520883</v>
      </c>
      <c r="D85" s="494">
        <f t="shared" si="31"/>
        <v>0.29756660844415667</v>
      </c>
      <c r="E85" s="494">
        <f t="shared" si="31"/>
        <v>0.24694324352212174</v>
      </c>
      <c r="F85" s="494">
        <f t="shared" si="31"/>
        <v>0.20493215230051592</v>
      </c>
      <c r="G85" s="494">
        <f t="shared" si="31"/>
        <v>0.1700681761830008</v>
      </c>
      <c r="H85" s="494">
        <f t="shared" si="31"/>
        <v>0.14113541591950271</v>
      </c>
      <c r="I85" s="494">
        <f t="shared" si="31"/>
        <v>0.11712482648921385</v>
      </c>
      <c r="J85" s="494">
        <f t="shared" si="31"/>
        <v>9.719902613212765E-2</v>
      </c>
      <c r="K85" s="494">
        <f t="shared" si="31"/>
        <v>8.0663092225832109E-2</v>
      </c>
      <c r="L85" s="494">
        <f t="shared" si="31"/>
        <v>6.6940325498615838E-2</v>
      </c>
      <c r="M85" s="494">
        <f t="shared" si="31"/>
        <v>5.5552137343249659E-2</v>
      </c>
      <c r="N85" s="494">
        <f t="shared" si="31"/>
        <v>4.6101358791078552E-2</v>
      </c>
      <c r="O85" s="494">
        <f t="shared" si="31"/>
        <v>3.825838903823945E-2</v>
      </c>
      <c r="P85" s="494">
        <f t="shared" si="31"/>
        <v>3.174970044667174E-2</v>
      </c>
      <c r="Q85" s="494">
        <f t="shared" si="31"/>
        <v>2.6348299125868668E-2</v>
      </c>
      <c r="R85" s="494">
        <f t="shared" si="31"/>
        <v>2.1865808403210511E-2</v>
      </c>
      <c r="S85" s="494">
        <f t="shared" si="31"/>
        <v>1.814589908980126E-2</v>
      </c>
      <c r="T85" s="494">
        <f t="shared" si="31"/>
        <v>1.5058837418922204E-2</v>
      </c>
      <c r="U85" s="494">
        <f t="shared" si="31"/>
        <v>1.2496960513628384E-2</v>
      </c>
      <c r="V85" s="494">
        <f t="shared" si="31"/>
        <v>1.0370921588073345E-2</v>
      </c>
      <c r="W85" s="494">
        <f t="shared" si="31"/>
        <v>8.6065739320110735E-3</v>
      </c>
      <c r="X85" s="494">
        <f t="shared" si="31"/>
        <v>7.1423850058183183E-3</v>
      </c>
      <c r="Y85" s="494">
        <f t="shared" si="31"/>
        <v>5.9272904612600145E-3</v>
      </c>
      <c r="Z85" s="494">
        <f t="shared" si="31"/>
        <v>4.9189132458589318E-3</v>
      </c>
      <c r="AA85" s="494">
        <f t="shared" si="31"/>
        <v>4.082085681210732E-3</v>
      </c>
      <c r="AB85" s="494">
        <f t="shared" si="31"/>
        <v>3.3876229719591129E-3</v>
      </c>
      <c r="AC85" s="494">
        <f t="shared" si="31"/>
        <v>2.8113053709204251E-3</v>
      </c>
      <c r="AD85" s="494">
        <f t="shared" si="31"/>
        <v>2.3330335028385286E-3</v>
      </c>
      <c r="AE85" s="494">
        <f t="shared" si="31"/>
        <v>1.9361273882477412E-3</v>
      </c>
      <c r="AF85" s="494">
        <f t="shared" si="31"/>
        <v>1.6067447205375444E-3</v>
      </c>
      <c r="AG85" s="494">
        <f t="shared" si="31"/>
        <v>1.3333981083299121E-3</v>
      </c>
      <c r="AH85" s="494">
        <f t="shared" si="31"/>
        <v>1.1065544467468149E-3</v>
      </c>
      <c r="AI85" s="494">
        <f t="shared" si="31"/>
        <v>9.1830244543304122E-4</v>
      </c>
      <c r="AJ85" s="494">
        <f t="shared" si="31"/>
        <v>7.6207671820169396E-4</v>
      </c>
      <c r="AK85" s="494">
        <f t="shared" si="31"/>
        <v>6.3242881178563804E-4</v>
      </c>
      <c r="AL85" s="494">
        <f t="shared" si="31"/>
        <v>5.2483718820384888E-4</v>
      </c>
      <c r="AM85" s="494">
        <f t="shared" si="31"/>
        <v>4.3554953377912764E-4</v>
      </c>
      <c r="AN85" s="494">
        <f t="shared" si="31"/>
        <v>3.6145189525238806E-4</v>
      </c>
      <c r="AO85" s="494">
        <f t="shared" si="31"/>
        <v>2.9996007904762516E-4</v>
      </c>
      <c r="AP85" s="494">
        <f t="shared" si="31"/>
        <v>2.4892952618060153E-4</v>
      </c>
    </row>
    <row r="86" spans="1:45" ht="13.8" x14ac:dyDescent="0.25">
      <c r="A86" s="216" t="s">
        <v>299</v>
      </c>
      <c r="B86" s="493">
        <f ca="1">B83*B85</f>
        <v>-10375706.713735498</v>
      </c>
      <c r="C86" s="493">
        <f ca="1">C83*C85</f>
        <v>-1387572.1885639103</v>
      </c>
      <c r="D86" s="493">
        <f t="shared" ref="D86:AO86" ca="1" si="32">D83*D85</f>
        <v>-1208307.6046073278</v>
      </c>
      <c r="E86" s="493">
        <f t="shared" ca="1" si="32"/>
        <v>-1051857.6157361241</v>
      </c>
      <c r="F86" s="493">
        <f t="shared" ca="1" si="32"/>
        <v>-915380.13729489921</v>
      </c>
      <c r="G86" s="493">
        <f t="shared" ca="1" si="32"/>
        <v>-796376.01558662008</v>
      </c>
      <c r="H86" s="493">
        <f t="shared" ca="1" si="32"/>
        <v>-692649.7027608396</v>
      </c>
      <c r="I86" s="493">
        <f t="shared" ca="1" si="32"/>
        <v>-602274.04959907068</v>
      </c>
      <c r="J86" s="493">
        <f t="shared" ca="1" si="32"/>
        <v>-523558.86359200068</v>
      </c>
      <c r="K86" s="493">
        <f t="shared" ca="1" si="32"/>
        <v>-455022.89262297971</v>
      </c>
      <c r="L86" s="493">
        <f t="shared" ca="1" si="32"/>
        <v>-395368.91166072508</v>
      </c>
      <c r="M86" s="493">
        <f t="shared" ca="1" si="32"/>
        <v>-343461.60955104232</v>
      </c>
      <c r="N86" s="493">
        <f t="shared" ca="1" si="32"/>
        <v>-298307.99409577285</v>
      </c>
      <c r="O86" s="493">
        <f t="shared" ca="1" si="32"/>
        <v>-259040.05523308038</v>
      </c>
      <c r="P86" s="493">
        <f t="shared" ca="1" si="32"/>
        <v>-296589.45194949431</v>
      </c>
      <c r="Q86" s="493">
        <f t="shared" ca="1" si="32"/>
        <v>-256469.8829306002</v>
      </c>
      <c r="R86" s="493">
        <f t="shared" ca="1" si="32"/>
        <v>-221777.27635990482</v>
      </c>
      <c r="S86" s="493">
        <f t="shared" ca="1" si="32"/>
        <v>-191777.52860333686</v>
      </c>
      <c r="T86" s="493">
        <f t="shared" ca="1" si="32"/>
        <v>-165835.83801218003</v>
      </c>
      <c r="U86" s="493">
        <f t="shared" ca="1" si="32"/>
        <v>-143403.27237235822</v>
      </c>
      <c r="V86" s="493">
        <f t="shared" ca="1" si="32"/>
        <v>-124005.15337095206</v>
      </c>
      <c r="W86" s="493">
        <f t="shared" ca="1" si="32"/>
        <v>-107231.01229255764</v>
      </c>
      <c r="X86" s="493">
        <f t="shared" ca="1" si="32"/>
        <v>-92725.904405680616</v>
      </c>
      <c r="Y86" s="493">
        <f t="shared" ca="1" si="32"/>
        <v>-80182.898249559425</v>
      </c>
      <c r="Z86" s="493">
        <f t="shared" ca="1" si="32"/>
        <v>-69336.580892980041</v>
      </c>
      <c r="AA86" s="493">
        <f t="shared" ca="1" si="32"/>
        <v>-59957.44173484252</v>
      </c>
      <c r="AB86" s="493">
        <f t="shared" ca="1" si="32"/>
        <v>-51847.016006394908</v>
      </c>
      <c r="AC86" s="493">
        <f t="shared" ca="1" si="32"/>
        <v>-44833.685210509131</v>
      </c>
      <c r="AD86" s="493">
        <f t="shared" ca="1" si="32"/>
        <v>-38769.045634315815</v>
      </c>
      <c r="AE86" s="493">
        <f t="shared" ca="1" si="32"/>
        <v>-33524.768092080543</v>
      </c>
      <c r="AF86" s="493">
        <f t="shared" ca="1" si="32"/>
        <v>-28989.882449749311</v>
      </c>
      <c r="AG86" s="493">
        <f t="shared" ca="1" si="32"/>
        <v>-25068.429471069514</v>
      </c>
      <c r="AH86" s="493">
        <f t="shared" ca="1" si="32"/>
        <v>-21677.430297804527</v>
      </c>
      <c r="AI86" s="493">
        <f t="shared" ca="1" si="32"/>
        <v>-18745.130597769541</v>
      </c>
      <c r="AJ86" s="493">
        <f t="shared" ca="1" si="32"/>
        <v>-16209.482226453007</v>
      </c>
      <c r="AK86" s="493">
        <f t="shared" ca="1" si="32"/>
        <v>-14016.830273829068</v>
      </c>
      <c r="AL86" s="493">
        <f t="shared" ca="1" si="32"/>
        <v>-12120.777713966714</v>
      </c>
      <c r="AM86" s="493">
        <f t="shared" ca="1" si="32"/>
        <v>-10481.203633156278</v>
      </c>
      <c r="AN86" s="493">
        <f t="shared" ca="1" si="32"/>
        <v>-9063.4142620322345</v>
      </c>
      <c r="AO86" s="493">
        <f t="shared" ca="1" si="32"/>
        <v>-7837.4088473341017</v>
      </c>
      <c r="AP86" s="493">
        <f ca="1">AP83*AP85</f>
        <v>-6777.2448289810191</v>
      </c>
    </row>
    <row r="87" spans="1:45" ht="13.8" x14ac:dyDescent="0.25">
      <c r="A87" s="216" t="s">
        <v>298</v>
      </c>
      <c r="B87" s="493">
        <f ca="1">SUM($B$86:B86)</f>
        <v>-10375706.713735498</v>
      </c>
      <c r="C87" s="493">
        <f ca="1">SUM($B$86:C86)</f>
        <v>-11763278.902299408</v>
      </c>
      <c r="D87" s="493">
        <f ca="1">SUM($B$86:D86)</f>
        <v>-12971586.506906737</v>
      </c>
      <c r="E87" s="493">
        <f ca="1">SUM($B$86:E86)</f>
        <v>-14023444.12264286</v>
      </c>
      <c r="F87" s="493">
        <f ca="1">SUM($B$86:F86)</f>
        <v>-14938824.259937759</v>
      </c>
      <c r="G87" s="493">
        <f ca="1">SUM($B$86:G86)</f>
        <v>-15735200.27552438</v>
      </c>
      <c r="H87" s="493">
        <f ca="1">SUM($B$86:H86)</f>
        <v>-16427849.97828522</v>
      </c>
      <c r="I87" s="493">
        <f ca="1">SUM($B$86:I86)</f>
        <v>-17030124.02788429</v>
      </c>
      <c r="J87" s="493">
        <f ca="1">SUM($B$86:J86)</f>
        <v>-17553682.891476288</v>
      </c>
      <c r="K87" s="493">
        <f ca="1">SUM($B$86:K86)</f>
        <v>-18008705.78409927</v>
      </c>
      <c r="L87" s="493">
        <f ca="1">SUM($B$86:L86)</f>
        <v>-18404074.695759993</v>
      </c>
      <c r="M87" s="493">
        <f ca="1">SUM($B$86:M86)</f>
        <v>-18747536.305311035</v>
      </c>
      <c r="N87" s="493">
        <f ca="1">SUM($B$86:N86)</f>
        <v>-19045844.299406808</v>
      </c>
      <c r="O87" s="493">
        <f ca="1">SUM($B$86:O86)</f>
        <v>-19304884.354639888</v>
      </c>
      <c r="P87" s="493">
        <f ca="1">SUM($B$86:P86)</f>
        <v>-19601473.806589384</v>
      </c>
      <c r="Q87" s="493">
        <f ca="1">SUM($B$86:Q86)</f>
        <v>-19857943.689519983</v>
      </c>
      <c r="R87" s="493">
        <f ca="1">SUM($B$86:R86)</f>
        <v>-20079720.965879887</v>
      </c>
      <c r="S87" s="493">
        <f ca="1">SUM($B$86:S86)</f>
        <v>-20271498.494483225</v>
      </c>
      <c r="T87" s="493">
        <f ca="1">SUM($B$86:T86)</f>
        <v>-20437334.332495406</v>
      </c>
      <c r="U87" s="493">
        <f ca="1">SUM($B$86:U86)</f>
        <v>-20580737.604867764</v>
      </c>
      <c r="V87" s="493">
        <f ca="1">SUM($B$86:V86)</f>
        <v>-20704742.758238714</v>
      </c>
      <c r="W87" s="493">
        <f ca="1">SUM($B$86:W86)</f>
        <v>-20811973.770531271</v>
      </c>
      <c r="X87" s="493">
        <f ca="1">SUM($B$86:X86)</f>
        <v>-20904699.67493695</v>
      </c>
      <c r="Y87" s="493">
        <f ca="1">SUM($B$86:Y86)</f>
        <v>-20984882.573186509</v>
      </c>
      <c r="Z87" s="493">
        <f ca="1">SUM($B$86:Z86)</f>
        <v>-21054219.154079489</v>
      </c>
      <c r="AA87" s="493">
        <f ca="1">SUM($B$86:AA86)</f>
        <v>-21114176.595814332</v>
      </c>
      <c r="AB87" s="493">
        <f ca="1">SUM($B$86:AB86)</f>
        <v>-21166023.611820728</v>
      </c>
      <c r="AC87" s="493">
        <f ca="1">SUM($B$86:AC86)</f>
        <v>-21210857.297031235</v>
      </c>
      <c r="AD87" s="493">
        <f ca="1">SUM($B$86:AD86)</f>
        <v>-21249626.342665549</v>
      </c>
      <c r="AE87" s="493">
        <f ca="1">SUM($B$86:AE86)</f>
        <v>-21283151.11075763</v>
      </c>
      <c r="AF87" s="493">
        <f ca="1">SUM($B$86:AF86)</f>
        <v>-21312140.99320738</v>
      </c>
      <c r="AG87" s="493">
        <f ca="1">SUM($B$86:AG86)</f>
        <v>-21337209.422678448</v>
      </c>
      <c r="AH87" s="493">
        <f ca="1">SUM($B$86:AH86)</f>
        <v>-21358886.852976251</v>
      </c>
      <c r="AI87" s="493">
        <f ca="1">SUM($B$86:AI86)</f>
        <v>-21377631.983574022</v>
      </c>
      <c r="AJ87" s="493">
        <f ca="1">SUM($B$86:AJ86)</f>
        <v>-21393841.465800475</v>
      </c>
      <c r="AK87" s="493">
        <f ca="1">SUM($B$86:AK86)</f>
        <v>-21407858.296074305</v>
      </c>
      <c r="AL87" s="493">
        <f ca="1">SUM($B$86:AL86)</f>
        <v>-21419979.07378827</v>
      </c>
      <c r="AM87" s="493">
        <f ca="1">SUM($B$86:AM86)</f>
        <v>-21430460.277421426</v>
      </c>
      <c r="AN87" s="493">
        <f ca="1">SUM($B$86:AN86)</f>
        <v>-21439523.69168346</v>
      </c>
      <c r="AO87" s="493">
        <f ca="1">SUM($B$86:AO86)</f>
        <v>-21447361.100530796</v>
      </c>
      <c r="AP87" s="493">
        <f ca="1">SUM($B$86:AP86)</f>
        <v>-21454138.345359776</v>
      </c>
    </row>
    <row r="88" spans="1:45" ht="13.8" x14ac:dyDescent="0.25">
      <c r="A88" s="216" t="s">
        <v>297</v>
      </c>
      <c r="B88" s="495">
        <f ca="1">IF((ISERR(IRR($B$83:B83))),0,IF(IRR($B$83:B83)&lt;0,0,IRR($B$83:B83)))</f>
        <v>0</v>
      </c>
      <c r="C88" s="495">
        <f ca="1">IF((ISERR(IRR($B$83:C83))),0,IF(IRR($B$83:C83)&lt;0,0,IRR($B$83:C83)))</f>
        <v>0</v>
      </c>
      <c r="D88" s="495">
        <f ca="1">IF((ISERR(IRR($B$83:D83))),0,IF(IRR($B$83:D83)&lt;0,0,IRR($B$83:D83)))</f>
        <v>0</v>
      </c>
      <c r="E88" s="495">
        <f ca="1">IF((ISERR(IRR($B$83:E83))),0,IF(IRR($B$83:E83)&lt;0,0,IRR($B$83:E83)))</f>
        <v>0</v>
      </c>
      <c r="F88" s="495">
        <f ca="1">IF((ISERR(IRR($B$83:F83))),0,IF(IRR($B$83:F83)&lt;0,0,IRR($B$83:F83)))</f>
        <v>0</v>
      </c>
      <c r="G88" s="495">
        <f ca="1">IF((ISERR(IRR($B$83:G83))),0,IF(IRR($B$83:G83)&lt;0,0,IRR($B$83:G83)))</f>
        <v>0</v>
      </c>
      <c r="H88" s="495">
        <f ca="1">IF((ISERR(IRR($B$83:H83))),0,IF(IRR($B$83:H83)&lt;0,0,IRR($B$83:H83)))</f>
        <v>0</v>
      </c>
      <c r="I88" s="495">
        <f ca="1">IF((ISERR(IRR($B$83:I83))),0,IF(IRR($B$83:I83)&lt;0,0,IRR($B$83:I83)))</f>
        <v>0</v>
      </c>
      <c r="J88" s="495">
        <f ca="1">IF((ISERR(IRR($B$83:J83))),0,IF(IRR($B$83:J83)&lt;0,0,IRR($B$83:J83)))</f>
        <v>0</v>
      </c>
      <c r="K88" s="495">
        <f ca="1">IF((ISERR(IRR($B$83:K83))),0,IF(IRR($B$83:K83)&lt;0,0,IRR($B$83:K83)))</f>
        <v>0</v>
      </c>
      <c r="L88" s="495">
        <f ca="1">IF((ISERR(IRR($B$83:L83))),0,IF(IRR($B$83:L83)&lt;0,0,IRR($B$83:L83)))</f>
        <v>0</v>
      </c>
      <c r="M88" s="495">
        <f ca="1">IF((ISERR(IRR($B$83:M83))),0,IF(IRR($B$83:M83)&lt;0,0,IRR($B$83:M83)))</f>
        <v>0</v>
      </c>
      <c r="N88" s="495">
        <f ca="1">IF((ISERR(IRR($B$83:N83))),0,IF(IRR($B$83:N83)&lt;0,0,IRR($B$83:N83)))</f>
        <v>0</v>
      </c>
      <c r="O88" s="495">
        <f ca="1">IF((ISERR(IRR($B$83:O83))),0,IF(IRR($B$83:O83)&lt;0,0,IRR($B$83:O83)))</f>
        <v>0</v>
      </c>
      <c r="P88" s="495">
        <f ca="1">IF((ISERR(IRR($B$83:P83))),0,IF(IRR($B$83:P83)&lt;0,0,IRR($B$83:P83)))</f>
        <v>0</v>
      </c>
      <c r="Q88" s="495">
        <f ca="1">IF((ISERR(IRR($B$83:Q83))),0,IF(IRR($B$83:Q83)&lt;0,0,IRR($B$83:Q83)))</f>
        <v>0</v>
      </c>
      <c r="R88" s="495">
        <f ca="1">IF((ISERR(IRR($B$83:R83))),0,IF(IRR($B$83:R83)&lt;0,0,IRR($B$83:R83)))</f>
        <v>0</v>
      </c>
      <c r="S88" s="495">
        <f ca="1">IF((ISERR(IRR($B$83:S83))),0,IF(IRR($B$83:S83)&lt;0,0,IRR($B$83:S83)))</f>
        <v>0</v>
      </c>
      <c r="T88" s="495">
        <f ca="1">IF((ISERR(IRR($B$83:T83))),0,IF(IRR($B$83:T83)&lt;0,0,IRR($B$83:T83)))</f>
        <v>0</v>
      </c>
      <c r="U88" s="495">
        <f ca="1">IF((ISERR(IRR($B$83:U83))),0,IF(IRR($B$83:U83)&lt;0,0,IRR($B$83:U83)))</f>
        <v>0</v>
      </c>
      <c r="V88" s="495">
        <f ca="1">IF((ISERR(IRR($B$83:V83))),0,IF(IRR($B$83:V83)&lt;0,0,IRR($B$83:V83)))</f>
        <v>0</v>
      </c>
      <c r="W88" s="495">
        <f ca="1">IF((ISERR(IRR($B$83:W83))),0,IF(IRR($B$83:W83)&lt;0,0,IRR($B$83:W83)))</f>
        <v>0</v>
      </c>
      <c r="X88" s="495">
        <f ca="1">IF((ISERR(IRR($B$83:X83))),0,IF(IRR($B$83:X83)&lt;0,0,IRR($B$83:X83)))</f>
        <v>0</v>
      </c>
      <c r="Y88" s="495">
        <f ca="1">IF((ISERR(IRR($B$83:Y83))),0,IF(IRR($B$83:Y83)&lt;0,0,IRR($B$83:Y83)))</f>
        <v>0</v>
      </c>
      <c r="Z88" s="495">
        <f ca="1">IF((ISERR(IRR($B$83:Z83))),0,IF(IRR($B$83:Z83)&lt;0,0,IRR($B$83:Z83)))</f>
        <v>0</v>
      </c>
      <c r="AA88" s="495">
        <f ca="1">IF((ISERR(IRR($B$83:AA83))),0,IF(IRR($B$83:AA83)&lt;0,0,IRR($B$83:AA83)))</f>
        <v>0</v>
      </c>
      <c r="AB88" s="495">
        <f ca="1">IF((ISERR(IRR($B$83:AB83))),0,IF(IRR($B$83:AB83)&lt;0,0,IRR($B$83:AB83)))</f>
        <v>0</v>
      </c>
      <c r="AC88" s="495">
        <f ca="1">IF((ISERR(IRR($B$83:AC83))),0,IF(IRR($B$83:AC83)&lt;0,0,IRR($B$83:AC83)))</f>
        <v>0</v>
      </c>
      <c r="AD88" s="495">
        <f ca="1">IF((ISERR(IRR($B$83:AD83))),0,IF(IRR($B$83:AD83)&lt;0,0,IRR($B$83:AD83)))</f>
        <v>0</v>
      </c>
      <c r="AE88" s="495">
        <f ca="1">IF((ISERR(IRR($B$83:AE83))),0,IF(IRR($B$83:AE83)&lt;0,0,IRR($B$83:AE83)))</f>
        <v>0</v>
      </c>
      <c r="AF88" s="495">
        <f ca="1">IF((ISERR(IRR($B$83:AF83))),0,IF(IRR($B$83:AF83)&lt;0,0,IRR($B$83:AF83)))</f>
        <v>0</v>
      </c>
      <c r="AG88" s="495">
        <f ca="1">IF((ISERR(IRR($B$83:AG83))),0,IF(IRR($B$83:AG83)&lt;0,0,IRR($B$83:AG83)))</f>
        <v>0</v>
      </c>
      <c r="AH88" s="495">
        <f ca="1">IF((ISERR(IRR($B$83:AH83))),0,IF(IRR($B$83:AH83)&lt;0,0,IRR($B$83:AH83)))</f>
        <v>0</v>
      </c>
      <c r="AI88" s="495">
        <f ca="1">IF((ISERR(IRR($B$83:AI83))),0,IF(IRR($B$83:AI83)&lt;0,0,IRR($B$83:AI83)))</f>
        <v>0</v>
      </c>
      <c r="AJ88" s="495">
        <f ca="1">IF((ISERR(IRR($B$83:AJ83))),0,IF(IRR($B$83:AJ83)&lt;0,0,IRR($B$83:AJ83)))</f>
        <v>0</v>
      </c>
      <c r="AK88" s="495">
        <f ca="1">IF((ISERR(IRR($B$83:AK83))),0,IF(IRR($B$83:AK83)&lt;0,0,IRR($B$83:AK83)))</f>
        <v>0</v>
      </c>
      <c r="AL88" s="495">
        <f ca="1">IF((ISERR(IRR($B$83:AL83))),0,IF(IRR($B$83:AL83)&lt;0,0,IRR($B$83:AL83)))</f>
        <v>0</v>
      </c>
      <c r="AM88" s="495">
        <f ca="1">IF((ISERR(IRR($B$83:AM83))),0,IF(IRR($B$83:AM83)&lt;0,0,IRR($B$83:AM83)))</f>
        <v>0</v>
      </c>
      <c r="AN88" s="495">
        <f ca="1">IF((ISERR(IRR($B$83:AN83))),0,IF(IRR($B$83:AN83)&lt;0,0,IRR($B$83:AN83)))</f>
        <v>0</v>
      </c>
      <c r="AO88" s="495">
        <f ca="1">IF((ISERR(IRR($B$83:AO83))),0,IF(IRR($B$83:AO83)&lt;0,0,IRR($B$83:AO83)))</f>
        <v>0</v>
      </c>
      <c r="AP88" s="495">
        <f ca="1">IF((ISERR(IRR($B$83:AP83))),0,IF(IRR($B$83:AP83)&lt;0,0,IRR($B$83:AP83)))</f>
        <v>0</v>
      </c>
    </row>
    <row r="89" spans="1:45" ht="13.8" x14ac:dyDescent="0.25">
      <c r="A89" s="216" t="s">
        <v>296</v>
      </c>
      <c r="B89" s="496">
        <f ca="1">IF(AND(B84&gt;0,A84&lt;0),(B74-(B84/(B84-A84))),0)</f>
        <v>0</v>
      </c>
      <c r="C89" s="496">
        <f t="shared" ref="C89:AP89" ca="1" si="33">IF(AND(C84&gt;0,B84&lt;0),(C74-(C84/(C84-B84))),0)</f>
        <v>0</v>
      </c>
      <c r="D89" s="496">
        <f t="shared" ca="1" si="33"/>
        <v>0</v>
      </c>
      <c r="E89" s="496">
        <f t="shared" ca="1" si="33"/>
        <v>0</v>
      </c>
      <c r="F89" s="496">
        <f t="shared" ca="1" si="33"/>
        <v>0</v>
      </c>
      <c r="G89" s="496">
        <f t="shared" ca="1" si="33"/>
        <v>0</v>
      </c>
      <c r="H89" s="496">
        <f ca="1">IF(AND(H84&gt;0,G84&lt;0),(H74-(H84/(H84-G84))),0)</f>
        <v>0</v>
      </c>
      <c r="I89" s="496">
        <f t="shared" ca="1" si="33"/>
        <v>0</v>
      </c>
      <c r="J89" s="496">
        <f t="shared" ca="1" si="33"/>
        <v>0</v>
      </c>
      <c r="K89" s="496">
        <f t="shared" ca="1" si="33"/>
        <v>0</v>
      </c>
      <c r="L89" s="496">
        <f t="shared" ca="1" si="33"/>
        <v>0</v>
      </c>
      <c r="M89" s="496">
        <f t="shared" ca="1" si="33"/>
        <v>0</v>
      </c>
      <c r="N89" s="496">
        <f t="shared" ca="1" si="33"/>
        <v>0</v>
      </c>
      <c r="O89" s="496">
        <f t="shared" ca="1" si="33"/>
        <v>0</v>
      </c>
      <c r="P89" s="496">
        <f t="shared" ca="1" si="33"/>
        <v>0</v>
      </c>
      <c r="Q89" s="496">
        <f t="shared" ca="1" si="33"/>
        <v>0</v>
      </c>
      <c r="R89" s="496">
        <f t="shared" ca="1" si="33"/>
        <v>0</v>
      </c>
      <c r="S89" s="496">
        <f t="shared" ca="1" si="33"/>
        <v>0</v>
      </c>
      <c r="T89" s="496">
        <f t="shared" ca="1" si="33"/>
        <v>0</v>
      </c>
      <c r="U89" s="496">
        <f t="shared" ca="1" si="33"/>
        <v>0</v>
      </c>
      <c r="V89" s="496">
        <f t="shared" ca="1" si="33"/>
        <v>0</v>
      </c>
      <c r="W89" s="496">
        <f t="shared" ca="1" si="33"/>
        <v>0</v>
      </c>
      <c r="X89" s="496">
        <f t="shared" ca="1" si="33"/>
        <v>0</v>
      </c>
      <c r="Y89" s="496">
        <f t="shared" ca="1" si="33"/>
        <v>0</v>
      </c>
      <c r="Z89" s="496">
        <f t="shared" ca="1" si="33"/>
        <v>0</v>
      </c>
      <c r="AA89" s="496">
        <f t="shared" ca="1" si="33"/>
        <v>0</v>
      </c>
      <c r="AB89" s="496">
        <f t="shared" ca="1" si="33"/>
        <v>0</v>
      </c>
      <c r="AC89" s="496">
        <f t="shared" ca="1" si="33"/>
        <v>0</v>
      </c>
      <c r="AD89" s="496">
        <f t="shared" ca="1" si="33"/>
        <v>0</v>
      </c>
      <c r="AE89" s="496">
        <f t="shared" ca="1" si="33"/>
        <v>0</v>
      </c>
      <c r="AF89" s="496">
        <f t="shared" ca="1" si="33"/>
        <v>0</v>
      </c>
      <c r="AG89" s="496">
        <f t="shared" ca="1" si="33"/>
        <v>0</v>
      </c>
      <c r="AH89" s="496">
        <f t="shared" ca="1" si="33"/>
        <v>0</v>
      </c>
      <c r="AI89" s="496">
        <f t="shared" ca="1" si="33"/>
        <v>0</v>
      </c>
      <c r="AJ89" s="496">
        <f t="shared" ca="1" si="33"/>
        <v>0</v>
      </c>
      <c r="AK89" s="496">
        <f t="shared" ca="1" si="33"/>
        <v>0</v>
      </c>
      <c r="AL89" s="496">
        <f t="shared" ca="1" si="33"/>
        <v>0</v>
      </c>
      <c r="AM89" s="496">
        <f t="shared" ca="1" si="33"/>
        <v>0</v>
      </c>
      <c r="AN89" s="496">
        <f t="shared" ca="1" si="33"/>
        <v>0</v>
      </c>
      <c r="AO89" s="496">
        <f t="shared" ca="1" si="33"/>
        <v>0</v>
      </c>
      <c r="AP89" s="496">
        <f t="shared" ca="1" si="33"/>
        <v>0</v>
      </c>
    </row>
    <row r="90" spans="1:45" ht="14.4" thickBot="1" x14ac:dyDescent="0.3">
      <c r="A90" s="226" t="s">
        <v>295</v>
      </c>
      <c r="B90" s="227">
        <f t="shared" ref="B90:AP90" ca="1" si="34">IF(AND(B87&gt;0,A87&lt;0),(B74-(B87/(B87-A87))),0)</f>
        <v>0</v>
      </c>
      <c r="C90" s="227">
        <f t="shared" ca="1" si="34"/>
        <v>0</v>
      </c>
      <c r="D90" s="227">
        <f t="shared" ca="1" si="34"/>
        <v>0</v>
      </c>
      <c r="E90" s="227">
        <f t="shared" ca="1" si="34"/>
        <v>0</v>
      </c>
      <c r="F90" s="227">
        <f t="shared" ca="1" si="34"/>
        <v>0</v>
      </c>
      <c r="G90" s="227">
        <f t="shared" ca="1" si="34"/>
        <v>0</v>
      </c>
      <c r="H90" s="227">
        <f t="shared" ca="1" si="34"/>
        <v>0</v>
      </c>
      <c r="I90" s="227">
        <f t="shared" ca="1" si="34"/>
        <v>0</v>
      </c>
      <c r="J90" s="227">
        <f t="shared" ca="1" si="34"/>
        <v>0</v>
      </c>
      <c r="K90" s="227">
        <f t="shared" ca="1" si="34"/>
        <v>0</v>
      </c>
      <c r="L90" s="227">
        <f t="shared" ca="1" si="34"/>
        <v>0</v>
      </c>
      <c r="M90" s="227">
        <f t="shared" ca="1" si="34"/>
        <v>0</v>
      </c>
      <c r="N90" s="227">
        <f t="shared" ca="1" si="34"/>
        <v>0</v>
      </c>
      <c r="O90" s="227">
        <f t="shared" ca="1" si="34"/>
        <v>0</v>
      </c>
      <c r="P90" s="227">
        <f t="shared" ca="1" si="34"/>
        <v>0</v>
      </c>
      <c r="Q90" s="227">
        <f t="shared" ca="1" si="34"/>
        <v>0</v>
      </c>
      <c r="R90" s="227">
        <f t="shared" ca="1" si="34"/>
        <v>0</v>
      </c>
      <c r="S90" s="227">
        <f t="shared" ca="1" si="34"/>
        <v>0</v>
      </c>
      <c r="T90" s="227">
        <f t="shared" ca="1" si="34"/>
        <v>0</v>
      </c>
      <c r="U90" s="227">
        <f t="shared" ca="1" si="34"/>
        <v>0</v>
      </c>
      <c r="V90" s="227">
        <f t="shared" ca="1" si="34"/>
        <v>0</v>
      </c>
      <c r="W90" s="227">
        <f t="shared" ca="1" si="34"/>
        <v>0</v>
      </c>
      <c r="X90" s="227">
        <f t="shared" ca="1" si="34"/>
        <v>0</v>
      </c>
      <c r="Y90" s="227">
        <f t="shared" ca="1" si="34"/>
        <v>0</v>
      </c>
      <c r="Z90" s="227">
        <f t="shared" ca="1" si="34"/>
        <v>0</v>
      </c>
      <c r="AA90" s="227">
        <f t="shared" ca="1" si="34"/>
        <v>0</v>
      </c>
      <c r="AB90" s="227">
        <f t="shared" ca="1" si="34"/>
        <v>0</v>
      </c>
      <c r="AC90" s="227">
        <f t="shared" ca="1" si="34"/>
        <v>0</v>
      </c>
      <c r="AD90" s="227">
        <f t="shared" ca="1" si="34"/>
        <v>0</v>
      </c>
      <c r="AE90" s="227">
        <f t="shared" ca="1" si="34"/>
        <v>0</v>
      </c>
      <c r="AF90" s="227">
        <f t="shared" ca="1" si="34"/>
        <v>0</v>
      </c>
      <c r="AG90" s="227">
        <f t="shared" ca="1" si="34"/>
        <v>0</v>
      </c>
      <c r="AH90" s="227">
        <f t="shared" ca="1" si="34"/>
        <v>0</v>
      </c>
      <c r="AI90" s="227">
        <f t="shared" ca="1" si="34"/>
        <v>0</v>
      </c>
      <c r="AJ90" s="227">
        <f t="shared" ca="1" si="34"/>
        <v>0</v>
      </c>
      <c r="AK90" s="227">
        <f t="shared" ca="1" si="34"/>
        <v>0</v>
      </c>
      <c r="AL90" s="227">
        <f t="shared" ca="1" si="34"/>
        <v>0</v>
      </c>
      <c r="AM90" s="227">
        <f t="shared" ca="1" si="34"/>
        <v>0</v>
      </c>
      <c r="AN90" s="227">
        <f t="shared" ca="1" si="34"/>
        <v>0</v>
      </c>
      <c r="AO90" s="227">
        <f t="shared" ca="1" si="34"/>
        <v>0</v>
      </c>
      <c r="AP90" s="227">
        <f t="shared" ca="1" si="34"/>
        <v>0</v>
      </c>
    </row>
    <row r="91" spans="1:45" s="204" customFormat="1" x14ac:dyDescent="0.25">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5">
      <c r="A92" s="229" t="s">
        <v>294</v>
      </c>
      <c r="B92" s="115"/>
      <c r="C92" s="115"/>
      <c r="D92" s="115"/>
      <c r="E92" s="115"/>
      <c r="F92" s="115"/>
      <c r="G92" s="115"/>
      <c r="H92" s="115"/>
      <c r="I92" s="115"/>
      <c r="J92" s="115"/>
      <c r="K92" s="115"/>
      <c r="L92" s="230">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3.2" x14ac:dyDescent="0.25">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3.2" x14ac:dyDescent="0.25">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3.2" x14ac:dyDescent="0.25">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3.2" x14ac:dyDescent="0.25">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5">
      <c r="A97" s="401" t="s">
        <v>541</v>
      </c>
      <c r="B97" s="401"/>
      <c r="C97" s="401"/>
      <c r="D97" s="401"/>
      <c r="E97" s="401"/>
      <c r="F97" s="401"/>
      <c r="G97" s="401"/>
      <c r="H97" s="401"/>
      <c r="I97" s="401"/>
      <c r="J97" s="401"/>
      <c r="K97" s="401"/>
      <c r="L97" s="401"/>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2" thickBot="1" x14ac:dyDescent="0.3">
      <c r="C98" s="231"/>
    </row>
    <row r="99" spans="1:71" s="237" customFormat="1" ht="16.2" thickTop="1" x14ac:dyDescent="0.25">
      <c r="A99" s="232" t="s">
        <v>542</v>
      </c>
      <c r="B99" s="233">
        <f>B81*B85</f>
        <v>-430099.31649499247</v>
      </c>
      <c r="C99" s="234">
        <f>C81*C85</f>
        <v>-1818990.6293865636</v>
      </c>
      <c r="D99" s="234">
        <f t="shared" ref="D99:AP99" si="36">D81*D85</f>
        <v>-27968422.250595864</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-30217512.196477421</v>
      </c>
      <c r="AR99" s="236"/>
      <c r="AS99" s="236"/>
    </row>
    <row r="100" spans="1:71" s="240" customFormat="1" x14ac:dyDescent="0.25">
      <c r="A100" s="238">
        <f>AQ99</f>
        <v>-30217512.196477421</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5">
      <c r="A101" s="238">
        <f ca="1">AP87</f>
        <v>-21454138.345359776</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5">
      <c r="A102" s="241" t="s">
        <v>543</v>
      </c>
      <c r="B102" s="497">
        <f ca="1">(A101+-A100)/-A100</f>
        <v>0.58645441739914095</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5">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3.2" x14ac:dyDescent="0.25">
      <c r="A104" s="498" t="s">
        <v>544</v>
      </c>
      <c r="B104" s="498" t="s">
        <v>545</v>
      </c>
      <c r="C104" s="498" t="s">
        <v>546</v>
      </c>
      <c r="D104" s="498"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3.2" x14ac:dyDescent="0.25">
      <c r="A105" s="499">
        <f ca="1">G30/1000/1000</f>
        <v>-18.404074695759991</v>
      </c>
      <c r="B105" s="500">
        <f ca="1">L88</f>
        <v>0</v>
      </c>
      <c r="C105" s="501" t="str">
        <f ca="1">G28</f>
        <v>не окупается</v>
      </c>
      <c r="D105" s="501" t="str">
        <f ca="1">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3.2" x14ac:dyDescent="0.25">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3.2" x14ac:dyDescent="0.25">
      <c r="A107" s="502"/>
      <c r="B107" s="503">
        <v>2016</v>
      </c>
      <c r="C107" s="503">
        <v>2017</v>
      </c>
      <c r="D107" s="504">
        <f t="shared" ref="D107:AP107" si="37">C107+1</f>
        <v>2018</v>
      </c>
      <c r="E107" s="504">
        <f t="shared" si="37"/>
        <v>2019</v>
      </c>
      <c r="F107" s="504">
        <f t="shared" si="37"/>
        <v>2020</v>
      </c>
      <c r="G107" s="504">
        <f t="shared" si="37"/>
        <v>2021</v>
      </c>
      <c r="H107" s="504">
        <f t="shared" si="37"/>
        <v>2022</v>
      </c>
      <c r="I107" s="504">
        <f t="shared" si="37"/>
        <v>2023</v>
      </c>
      <c r="J107" s="504">
        <f t="shared" si="37"/>
        <v>2024</v>
      </c>
      <c r="K107" s="504">
        <f t="shared" si="37"/>
        <v>2025</v>
      </c>
      <c r="L107" s="504">
        <f t="shared" si="37"/>
        <v>2026</v>
      </c>
      <c r="M107" s="504">
        <f t="shared" si="37"/>
        <v>2027</v>
      </c>
      <c r="N107" s="504">
        <f t="shared" si="37"/>
        <v>2028</v>
      </c>
      <c r="O107" s="504">
        <f t="shared" si="37"/>
        <v>2029</v>
      </c>
      <c r="P107" s="504">
        <f t="shared" si="37"/>
        <v>2030</v>
      </c>
      <c r="Q107" s="504">
        <f t="shared" si="37"/>
        <v>2031</v>
      </c>
      <c r="R107" s="504">
        <f t="shared" si="37"/>
        <v>2032</v>
      </c>
      <c r="S107" s="504">
        <f t="shared" si="37"/>
        <v>2033</v>
      </c>
      <c r="T107" s="504">
        <f t="shared" si="37"/>
        <v>2034</v>
      </c>
      <c r="U107" s="504">
        <f t="shared" si="37"/>
        <v>2035</v>
      </c>
      <c r="V107" s="504">
        <f t="shared" si="37"/>
        <v>2036</v>
      </c>
      <c r="W107" s="504">
        <f t="shared" si="37"/>
        <v>2037</v>
      </c>
      <c r="X107" s="504">
        <f t="shared" si="37"/>
        <v>2038</v>
      </c>
      <c r="Y107" s="504">
        <f t="shared" si="37"/>
        <v>2039</v>
      </c>
      <c r="Z107" s="504">
        <f t="shared" si="37"/>
        <v>2040</v>
      </c>
      <c r="AA107" s="504">
        <f t="shared" si="37"/>
        <v>2041</v>
      </c>
      <c r="AB107" s="504">
        <f t="shared" si="37"/>
        <v>2042</v>
      </c>
      <c r="AC107" s="504">
        <f t="shared" si="37"/>
        <v>2043</v>
      </c>
      <c r="AD107" s="504">
        <f t="shared" si="37"/>
        <v>2044</v>
      </c>
      <c r="AE107" s="504">
        <f t="shared" si="37"/>
        <v>2045</v>
      </c>
      <c r="AF107" s="504">
        <f t="shared" si="37"/>
        <v>2046</v>
      </c>
      <c r="AG107" s="504">
        <f t="shared" si="37"/>
        <v>2047</v>
      </c>
      <c r="AH107" s="504">
        <f t="shared" si="37"/>
        <v>2048</v>
      </c>
      <c r="AI107" s="504">
        <f t="shared" si="37"/>
        <v>2049</v>
      </c>
      <c r="AJ107" s="504">
        <f t="shared" si="37"/>
        <v>2050</v>
      </c>
      <c r="AK107" s="504">
        <f t="shared" si="37"/>
        <v>2051</v>
      </c>
      <c r="AL107" s="504">
        <f t="shared" si="37"/>
        <v>2052</v>
      </c>
      <c r="AM107" s="504">
        <f t="shared" si="37"/>
        <v>2053</v>
      </c>
      <c r="AN107" s="504">
        <f t="shared" si="37"/>
        <v>2054</v>
      </c>
      <c r="AO107" s="504">
        <f t="shared" si="37"/>
        <v>2055</v>
      </c>
      <c r="AP107" s="504">
        <f t="shared" si="37"/>
        <v>2056</v>
      </c>
      <c r="AT107" s="240"/>
      <c r="AU107" s="240"/>
      <c r="AV107" s="240"/>
      <c r="AW107" s="240"/>
      <c r="AX107" s="240"/>
      <c r="AY107" s="240"/>
      <c r="AZ107" s="240"/>
      <c r="BA107" s="240"/>
      <c r="BB107" s="240"/>
      <c r="BC107" s="240"/>
      <c r="BD107" s="240"/>
      <c r="BE107" s="240"/>
      <c r="BF107" s="240"/>
      <c r="BG107" s="240"/>
    </row>
    <row r="108" spans="1:71" ht="13.2" x14ac:dyDescent="0.25">
      <c r="A108" s="505" t="s">
        <v>549</v>
      </c>
      <c r="B108" s="506"/>
      <c r="C108" s="506">
        <f>C109*$B$111*$B$112*1000</f>
        <v>0</v>
      </c>
      <c r="D108" s="506">
        <f t="shared" ref="D108:AP108" si="38">D109*$B$111*$B$112*1000</f>
        <v>0</v>
      </c>
      <c r="E108" s="506">
        <f>E109*$B$111*$B$112*1000</f>
        <v>0</v>
      </c>
      <c r="F108" s="506">
        <f t="shared" si="38"/>
        <v>0</v>
      </c>
      <c r="G108" s="506">
        <f t="shared" si="38"/>
        <v>0</v>
      </c>
      <c r="H108" s="506">
        <f t="shared" si="38"/>
        <v>0</v>
      </c>
      <c r="I108" s="506">
        <f t="shared" si="38"/>
        <v>0</v>
      </c>
      <c r="J108" s="506">
        <f t="shared" si="38"/>
        <v>0</v>
      </c>
      <c r="K108" s="506">
        <f t="shared" si="38"/>
        <v>0</v>
      </c>
      <c r="L108" s="506">
        <f t="shared" si="38"/>
        <v>0</v>
      </c>
      <c r="M108" s="506">
        <f t="shared" si="38"/>
        <v>0</v>
      </c>
      <c r="N108" s="506">
        <f t="shared" si="38"/>
        <v>0</v>
      </c>
      <c r="O108" s="506">
        <f t="shared" si="38"/>
        <v>0</v>
      </c>
      <c r="P108" s="506">
        <f t="shared" si="38"/>
        <v>0</v>
      </c>
      <c r="Q108" s="506">
        <f t="shared" si="38"/>
        <v>0</v>
      </c>
      <c r="R108" s="506">
        <f t="shared" si="38"/>
        <v>0</v>
      </c>
      <c r="S108" s="506">
        <f t="shared" si="38"/>
        <v>0</v>
      </c>
      <c r="T108" s="506">
        <f t="shared" si="38"/>
        <v>0</v>
      </c>
      <c r="U108" s="506">
        <f t="shared" si="38"/>
        <v>0</v>
      </c>
      <c r="V108" s="506">
        <f t="shared" si="38"/>
        <v>0</v>
      </c>
      <c r="W108" s="506">
        <f t="shared" si="38"/>
        <v>0</v>
      </c>
      <c r="X108" s="506">
        <f t="shared" si="38"/>
        <v>0</v>
      </c>
      <c r="Y108" s="506">
        <f t="shared" si="38"/>
        <v>0</v>
      </c>
      <c r="Z108" s="506">
        <f t="shared" si="38"/>
        <v>0</v>
      </c>
      <c r="AA108" s="506">
        <f t="shared" si="38"/>
        <v>0</v>
      </c>
      <c r="AB108" s="506">
        <f t="shared" si="38"/>
        <v>0</v>
      </c>
      <c r="AC108" s="506">
        <f t="shared" si="38"/>
        <v>0</v>
      </c>
      <c r="AD108" s="506">
        <f t="shared" si="38"/>
        <v>0</v>
      </c>
      <c r="AE108" s="506">
        <f t="shared" si="38"/>
        <v>0</v>
      </c>
      <c r="AF108" s="506">
        <f t="shared" si="38"/>
        <v>0</v>
      </c>
      <c r="AG108" s="506">
        <f t="shared" si="38"/>
        <v>0</v>
      </c>
      <c r="AH108" s="506">
        <f t="shared" si="38"/>
        <v>0</v>
      </c>
      <c r="AI108" s="506">
        <f t="shared" si="38"/>
        <v>0</v>
      </c>
      <c r="AJ108" s="506">
        <f t="shared" si="38"/>
        <v>0</v>
      </c>
      <c r="AK108" s="506">
        <f t="shared" si="38"/>
        <v>0</v>
      </c>
      <c r="AL108" s="506">
        <f t="shared" si="38"/>
        <v>0</v>
      </c>
      <c r="AM108" s="506">
        <f t="shared" si="38"/>
        <v>0</v>
      </c>
      <c r="AN108" s="506">
        <f t="shared" si="38"/>
        <v>0</v>
      </c>
      <c r="AO108" s="506">
        <f t="shared" si="38"/>
        <v>0</v>
      </c>
      <c r="AP108" s="506">
        <f t="shared" si="38"/>
        <v>0</v>
      </c>
      <c r="AT108" s="240"/>
      <c r="AU108" s="240"/>
      <c r="AV108" s="240"/>
      <c r="AW108" s="240"/>
      <c r="AX108" s="240"/>
      <c r="AY108" s="240"/>
      <c r="AZ108" s="240"/>
      <c r="BA108" s="240"/>
      <c r="BB108" s="240"/>
      <c r="BC108" s="240"/>
      <c r="BD108" s="240"/>
      <c r="BE108" s="240"/>
      <c r="BF108" s="240"/>
      <c r="BG108" s="240"/>
    </row>
    <row r="109" spans="1:71" ht="13.2" x14ac:dyDescent="0.25">
      <c r="A109" s="505" t="s">
        <v>550</v>
      </c>
      <c r="B109" s="504"/>
      <c r="C109" s="504">
        <f>B109+$I$120*C113</f>
        <v>0</v>
      </c>
      <c r="D109" s="504">
        <f>C109+$I$120*D113</f>
        <v>0</v>
      </c>
      <c r="E109" s="504">
        <f t="shared" ref="E109:AP109" si="39">D109+$I$120*E113</f>
        <v>0</v>
      </c>
      <c r="F109" s="504">
        <f t="shared" si="39"/>
        <v>0</v>
      </c>
      <c r="G109" s="504">
        <f t="shared" si="39"/>
        <v>0</v>
      </c>
      <c r="H109" s="504">
        <f t="shared" si="39"/>
        <v>0</v>
      </c>
      <c r="I109" s="504">
        <f t="shared" si="39"/>
        <v>0</v>
      </c>
      <c r="J109" s="504">
        <f t="shared" si="39"/>
        <v>0</v>
      </c>
      <c r="K109" s="504">
        <f t="shared" si="39"/>
        <v>0</v>
      </c>
      <c r="L109" s="504">
        <f t="shared" si="39"/>
        <v>0</v>
      </c>
      <c r="M109" s="504">
        <f t="shared" si="39"/>
        <v>0</v>
      </c>
      <c r="N109" s="504">
        <f t="shared" si="39"/>
        <v>0</v>
      </c>
      <c r="O109" s="504">
        <f t="shared" si="39"/>
        <v>0</v>
      </c>
      <c r="P109" s="504">
        <f t="shared" si="39"/>
        <v>0</v>
      </c>
      <c r="Q109" s="504">
        <f t="shared" si="39"/>
        <v>0</v>
      </c>
      <c r="R109" s="504">
        <f t="shared" si="39"/>
        <v>0</v>
      </c>
      <c r="S109" s="504">
        <f t="shared" si="39"/>
        <v>0</v>
      </c>
      <c r="T109" s="504">
        <f t="shared" si="39"/>
        <v>0</v>
      </c>
      <c r="U109" s="504">
        <f t="shared" si="39"/>
        <v>0</v>
      </c>
      <c r="V109" s="504">
        <f t="shared" si="39"/>
        <v>0</v>
      </c>
      <c r="W109" s="504">
        <f t="shared" si="39"/>
        <v>0</v>
      </c>
      <c r="X109" s="504">
        <f t="shared" si="39"/>
        <v>0</v>
      </c>
      <c r="Y109" s="504">
        <f t="shared" si="39"/>
        <v>0</v>
      </c>
      <c r="Z109" s="504">
        <f t="shared" si="39"/>
        <v>0</v>
      </c>
      <c r="AA109" s="504">
        <f t="shared" si="39"/>
        <v>0</v>
      </c>
      <c r="AB109" s="504">
        <f t="shared" si="39"/>
        <v>0</v>
      </c>
      <c r="AC109" s="504">
        <f t="shared" si="39"/>
        <v>0</v>
      </c>
      <c r="AD109" s="504">
        <f t="shared" si="39"/>
        <v>0</v>
      </c>
      <c r="AE109" s="504">
        <f t="shared" si="39"/>
        <v>0</v>
      </c>
      <c r="AF109" s="504">
        <f t="shared" si="39"/>
        <v>0</v>
      </c>
      <c r="AG109" s="504">
        <f t="shared" si="39"/>
        <v>0</v>
      </c>
      <c r="AH109" s="504">
        <f t="shared" si="39"/>
        <v>0</v>
      </c>
      <c r="AI109" s="504">
        <f t="shared" si="39"/>
        <v>0</v>
      </c>
      <c r="AJ109" s="504">
        <f t="shared" si="39"/>
        <v>0</v>
      </c>
      <c r="AK109" s="504">
        <f t="shared" si="39"/>
        <v>0</v>
      </c>
      <c r="AL109" s="504">
        <f t="shared" si="39"/>
        <v>0</v>
      </c>
      <c r="AM109" s="504">
        <f t="shared" si="39"/>
        <v>0</v>
      </c>
      <c r="AN109" s="504">
        <f t="shared" si="39"/>
        <v>0</v>
      </c>
      <c r="AO109" s="504">
        <f t="shared" si="39"/>
        <v>0</v>
      </c>
      <c r="AP109" s="504">
        <f t="shared" si="39"/>
        <v>0</v>
      </c>
      <c r="AT109" s="240"/>
      <c r="AU109" s="240"/>
      <c r="AV109" s="240"/>
      <c r="AW109" s="240"/>
      <c r="AX109" s="240"/>
      <c r="AY109" s="240"/>
      <c r="AZ109" s="240"/>
      <c r="BA109" s="240"/>
      <c r="BB109" s="240"/>
      <c r="BC109" s="240"/>
      <c r="BD109" s="240"/>
      <c r="BE109" s="240"/>
      <c r="BF109" s="240"/>
      <c r="BG109" s="240"/>
    </row>
    <row r="110" spans="1:71" ht="13.2" x14ac:dyDescent="0.25">
      <c r="A110" s="505" t="s">
        <v>551</v>
      </c>
      <c r="B110" s="507">
        <v>0.93</v>
      </c>
      <c r="C110" s="504"/>
      <c r="D110" s="504"/>
      <c r="E110" s="504"/>
      <c r="F110" s="504"/>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4"/>
      <c r="AK110" s="504"/>
      <c r="AL110" s="504"/>
      <c r="AM110" s="504"/>
      <c r="AN110" s="504"/>
      <c r="AO110" s="504"/>
      <c r="AP110" s="504"/>
      <c r="AT110" s="240"/>
      <c r="AU110" s="240"/>
      <c r="AV110" s="240"/>
      <c r="AW110" s="240"/>
      <c r="AX110" s="240"/>
      <c r="AY110" s="240"/>
      <c r="AZ110" s="240"/>
      <c r="BA110" s="240"/>
      <c r="BB110" s="240"/>
      <c r="BC110" s="240"/>
      <c r="BD110" s="240"/>
      <c r="BE110" s="240"/>
      <c r="BF110" s="240"/>
      <c r="BG110" s="240"/>
    </row>
    <row r="111" spans="1:71" ht="13.2" x14ac:dyDescent="0.25">
      <c r="A111" s="505" t="s">
        <v>552</v>
      </c>
      <c r="B111" s="507">
        <v>4380</v>
      </c>
      <c r="C111" s="504"/>
      <c r="D111" s="504"/>
      <c r="E111" s="504"/>
      <c r="F111" s="504"/>
      <c r="G111" s="504"/>
      <c r="H111" s="504"/>
      <c r="I111" s="504"/>
      <c r="J111" s="504"/>
      <c r="K111" s="504"/>
      <c r="L111" s="504"/>
      <c r="M111" s="504"/>
      <c r="N111" s="504"/>
      <c r="O111" s="504"/>
      <c r="P111" s="504"/>
      <c r="Q111" s="504"/>
      <c r="R111" s="504"/>
      <c r="S111" s="504"/>
      <c r="T111" s="504"/>
      <c r="U111" s="504"/>
      <c r="V111" s="504"/>
      <c r="W111" s="504"/>
      <c r="X111" s="504"/>
      <c r="Y111" s="504"/>
      <c r="Z111" s="504"/>
      <c r="AA111" s="504"/>
      <c r="AB111" s="504"/>
      <c r="AC111" s="504"/>
      <c r="AD111" s="504"/>
      <c r="AE111" s="504"/>
      <c r="AF111" s="504"/>
      <c r="AG111" s="504"/>
      <c r="AH111" s="504"/>
      <c r="AI111" s="504"/>
      <c r="AJ111" s="504"/>
      <c r="AK111" s="504"/>
      <c r="AL111" s="504"/>
      <c r="AM111" s="504"/>
      <c r="AN111" s="504"/>
      <c r="AO111" s="504"/>
      <c r="AP111" s="504"/>
      <c r="AT111" s="240"/>
      <c r="AU111" s="240"/>
      <c r="AV111" s="240"/>
      <c r="AW111" s="240"/>
      <c r="AX111" s="240"/>
      <c r="AY111" s="240"/>
      <c r="AZ111" s="240"/>
      <c r="BA111" s="240"/>
      <c r="BB111" s="240"/>
      <c r="BC111" s="240"/>
      <c r="BD111" s="240"/>
      <c r="BE111" s="240"/>
      <c r="BF111" s="240"/>
      <c r="BG111" s="240"/>
    </row>
    <row r="112" spans="1:71" ht="13.2" x14ac:dyDescent="0.25">
      <c r="A112" s="505" t="s">
        <v>553</v>
      </c>
      <c r="B112" s="503">
        <f>$B$131</f>
        <v>1.4332</v>
      </c>
      <c r="C112" s="504"/>
      <c r="D112" s="504"/>
      <c r="E112" s="504"/>
      <c r="F112" s="504"/>
      <c r="G112" s="504"/>
      <c r="H112" s="504"/>
      <c r="I112" s="504"/>
      <c r="J112" s="504"/>
      <c r="K112" s="504"/>
      <c r="L112" s="504"/>
      <c r="M112" s="504"/>
      <c r="N112" s="504"/>
      <c r="O112" s="504"/>
      <c r="P112" s="504"/>
      <c r="Q112" s="504"/>
      <c r="R112" s="504"/>
      <c r="S112" s="504"/>
      <c r="T112" s="504"/>
      <c r="U112" s="504"/>
      <c r="V112" s="504"/>
      <c r="W112" s="504"/>
      <c r="X112" s="504"/>
      <c r="Y112" s="504"/>
      <c r="Z112" s="504"/>
      <c r="AA112" s="504"/>
      <c r="AB112" s="504"/>
      <c r="AC112" s="504"/>
      <c r="AD112" s="504"/>
      <c r="AE112" s="504"/>
      <c r="AF112" s="504"/>
      <c r="AG112" s="504"/>
      <c r="AH112" s="504"/>
      <c r="AI112" s="504"/>
      <c r="AJ112" s="504"/>
      <c r="AK112" s="504"/>
      <c r="AL112" s="504"/>
      <c r="AM112" s="504"/>
      <c r="AN112" s="504"/>
      <c r="AO112" s="504"/>
      <c r="AP112" s="504"/>
      <c r="AT112" s="240"/>
      <c r="AU112" s="240"/>
      <c r="AV112" s="240"/>
      <c r="AW112" s="240"/>
      <c r="AX112" s="240"/>
      <c r="AY112" s="240"/>
      <c r="AZ112" s="240"/>
      <c r="BA112" s="240"/>
      <c r="BB112" s="240"/>
      <c r="BC112" s="240"/>
      <c r="BD112" s="240"/>
      <c r="BE112" s="240"/>
      <c r="BF112" s="240"/>
      <c r="BG112" s="240"/>
    </row>
    <row r="113" spans="1:71" ht="14.4" x14ac:dyDescent="0.25">
      <c r="A113" s="508" t="s">
        <v>554</v>
      </c>
      <c r="B113" s="509">
        <v>0</v>
      </c>
      <c r="C113" s="510">
        <v>0.33</v>
      </c>
      <c r="D113" s="510">
        <v>0.33</v>
      </c>
      <c r="E113" s="510">
        <v>0.34</v>
      </c>
      <c r="F113" s="509">
        <v>0</v>
      </c>
      <c r="G113" s="509">
        <v>0</v>
      </c>
      <c r="H113" s="509">
        <v>0</v>
      </c>
      <c r="I113" s="509">
        <v>0</v>
      </c>
      <c r="J113" s="509">
        <v>0</v>
      </c>
      <c r="K113" s="509">
        <v>0</v>
      </c>
      <c r="L113" s="509">
        <v>0</v>
      </c>
      <c r="M113" s="509">
        <v>0</v>
      </c>
      <c r="N113" s="509">
        <v>0</v>
      </c>
      <c r="O113" s="509">
        <v>0</v>
      </c>
      <c r="P113" s="509">
        <v>0</v>
      </c>
      <c r="Q113" s="509">
        <v>0</v>
      </c>
      <c r="R113" s="509">
        <v>0</v>
      </c>
      <c r="S113" s="509">
        <v>0</v>
      </c>
      <c r="T113" s="509">
        <v>0</v>
      </c>
      <c r="U113" s="509">
        <v>0</v>
      </c>
      <c r="V113" s="509">
        <v>0</v>
      </c>
      <c r="W113" s="509">
        <v>0</v>
      </c>
      <c r="X113" s="509">
        <v>0</v>
      </c>
      <c r="Y113" s="509">
        <v>0</v>
      </c>
      <c r="Z113" s="509">
        <v>0</v>
      </c>
      <c r="AA113" s="509">
        <v>0</v>
      </c>
      <c r="AB113" s="509">
        <v>0</v>
      </c>
      <c r="AC113" s="509">
        <v>0</v>
      </c>
      <c r="AD113" s="509">
        <v>0</v>
      </c>
      <c r="AE113" s="509">
        <v>0</v>
      </c>
      <c r="AF113" s="509">
        <v>0</v>
      </c>
      <c r="AG113" s="509">
        <v>0</v>
      </c>
      <c r="AH113" s="509">
        <v>0</v>
      </c>
      <c r="AI113" s="509">
        <v>0</v>
      </c>
      <c r="AJ113" s="509">
        <v>0</v>
      </c>
      <c r="AK113" s="509">
        <v>0</v>
      </c>
      <c r="AL113" s="509">
        <v>0</v>
      </c>
      <c r="AM113" s="509">
        <v>0</v>
      </c>
      <c r="AN113" s="509">
        <v>0</v>
      </c>
      <c r="AO113" s="509">
        <v>0</v>
      </c>
      <c r="AP113" s="509">
        <v>0</v>
      </c>
      <c r="AT113" s="240"/>
      <c r="AU113" s="240"/>
      <c r="AV113" s="240"/>
      <c r="AW113" s="240"/>
      <c r="AX113" s="240"/>
      <c r="AY113" s="240"/>
      <c r="AZ113" s="240"/>
      <c r="BA113" s="240"/>
      <c r="BB113" s="240"/>
      <c r="BC113" s="240"/>
      <c r="BD113" s="240"/>
      <c r="BE113" s="240"/>
      <c r="BF113" s="240"/>
      <c r="BG113" s="240"/>
    </row>
    <row r="114" spans="1:71" ht="13.2" x14ac:dyDescent="0.25">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3.2" x14ac:dyDescent="0.25">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customHeight="1" x14ac:dyDescent="0.25">
      <c r="A116" s="502"/>
      <c r="B116" s="511" t="s">
        <v>555</v>
      </c>
      <c r="C116" s="512"/>
      <c r="D116" s="511" t="s">
        <v>556</v>
      </c>
      <c r="E116" s="512"/>
      <c r="F116" s="502"/>
      <c r="G116" s="502"/>
      <c r="H116" s="502"/>
      <c r="I116" s="502"/>
      <c r="J116" s="502"/>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3.2" x14ac:dyDescent="0.25">
      <c r="A117" s="505" t="s">
        <v>557</v>
      </c>
      <c r="B117" s="513"/>
      <c r="C117" s="502" t="s">
        <v>558</v>
      </c>
      <c r="D117" s="513"/>
      <c r="E117" s="502" t="s">
        <v>558</v>
      </c>
      <c r="F117" s="502"/>
      <c r="G117" s="502"/>
      <c r="H117" s="502"/>
      <c r="I117" s="502"/>
      <c r="J117" s="502"/>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6.4" x14ac:dyDescent="0.25">
      <c r="A118" s="505" t="s">
        <v>557</v>
      </c>
      <c r="B118" s="502">
        <f>$B$110*B117</f>
        <v>0</v>
      </c>
      <c r="C118" s="502" t="s">
        <v>126</v>
      </c>
      <c r="D118" s="502">
        <f>$B$110*D117</f>
        <v>0</v>
      </c>
      <c r="E118" s="502" t="s">
        <v>126</v>
      </c>
      <c r="F118" s="505" t="s">
        <v>559</v>
      </c>
      <c r="G118" s="502">
        <f>D117-B117</f>
        <v>0</v>
      </c>
      <c r="H118" s="502" t="s">
        <v>558</v>
      </c>
      <c r="I118" s="514">
        <f>$B$110*G118</f>
        <v>0</v>
      </c>
      <c r="J118" s="502"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6.4" x14ac:dyDescent="0.25">
      <c r="A119" s="502"/>
      <c r="B119" s="502"/>
      <c r="C119" s="502"/>
      <c r="D119" s="502"/>
      <c r="E119" s="502"/>
      <c r="F119" s="505" t="s">
        <v>560</v>
      </c>
      <c r="G119" s="502">
        <f>I119/$B$110</f>
        <v>0</v>
      </c>
      <c r="H119" s="502" t="s">
        <v>558</v>
      </c>
      <c r="I119" s="513"/>
      <c r="J119" s="502"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9.6" x14ac:dyDescent="0.25">
      <c r="A120" s="515"/>
      <c r="B120" s="516"/>
      <c r="C120" s="516"/>
      <c r="D120" s="516"/>
      <c r="E120" s="516"/>
      <c r="F120" s="517" t="s">
        <v>561</v>
      </c>
      <c r="G120" s="514">
        <f>G118</f>
        <v>0</v>
      </c>
      <c r="H120" s="502" t="s">
        <v>558</v>
      </c>
      <c r="I120" s="507">
        <f>I118</f>
        <v>0</v>
      </c>
      <c r="J120" s="502"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3.2" x14ac:dyDescent="0.25">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ht="15.75" customHeight="1" x14ac:dyDescent="0.25">
      <c r="A122" s="518" t="s">
        <v>562</v>
      </c>
      <c r="B122" s="519">
        <f>'[4]6.2. Паспорт фин осв ввод'!D24</f>
        <v>120.06858755</v>
      </c>
      <c r="C122" s="245"/>
      <c r="D122" s="399" t="s">
        <v>340</v>
      </c>
      <c r="E122" s="312" t="s">
        <v>640</v>
      </c>
      <c r="F122" s="313">
        <v>35</v>
      </c>
      <c r="G122" s="400" t="s">
        <v>641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5">
      <c r="A123" s="518" t="s">
        <v>340</v>
      </c>
      <c r="B123" s="520">
        <v>35</v>
      </c>
      <c r="C123" s="245"/>
      <c r="D123" s="399"/>
      <c r="E123" s="312" t="s">
        <v>637</v>
      </c>
      <c r="F123" s="313">
        <v>30</v>
      </c>
      <c r="G123" s="400"/>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5">
      <c r="A124" s="518" t="s">
        <v>563</v>
      </c>
      <c r="B124" s="520" t="s">
        <v>531</v>
      </c>
      <c r="C124" s="248" t="s">
        <v>564</v>
      </c>
      <c r="D124" s="399"/>
      <c r="E124" s="312" t="s">
        <v>642</v>
      </c>
      <c r="F124" s="313">
        <v>30</v>
      </c>
      <c r="G124" s="400"/>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5">
      <c r="A125" s="521"/>
      <c r="B125" s="522"/>
      <c r="C125" s="249"/>
      <c r="D125" s="399"/>
      <c r="E125" s="312" t="s">
        <v>643</v>
      </c>
      <c r="F125" s="313">
        <v>30</v>
      </c>
      <c r="G125" s="400"/>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3.2" x14ac:dyDescent="0.25">
      <c r="A126" s="518" t="s">
        <v>565</v>
      </c>
      <c r="B126" s="523">
        <f>$B$122*1000*1000</f>
        <v>120068587.55</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3.2" x14ac:dyDescent="0.25">
      <c r="A127" s="518" t="s">
        <v>566</v>
      </c>
      <c r="B127" s="524">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3.2" x14ac:dyDescent="0.25">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3.2" x14ac:dyDescent="0.25">
      <c r="A129" s="518" t="s">
        <v>567</v>
      </c>
      <c r="B129" s="525">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5">
      <c r="A130" s="526"/>
      <c r="B130" s="527"/>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3.2" x14ac:dyDescent="0.25">
      <c r="A131" s="528" t="s">
        <v>644</v>
      </c>
      <c r="B131" s="52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3.2" x14ac:dyDescent="0.25">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3.2" x14ac:dyDescent="0.25">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5">
      <c r="A134" s="518" t="s">
        <v>568</v>
      </c>
      <c r="C134" s="250" t="s">
        <v>645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3.2" x14ac:dyDescent="0.25">
      <c r="A135" s="518"/>
      <c r="B135" s="530">
        <v>2016</v>
      </c>
      <c r="C135" s="530">
        <f>B135+1</f>
        <v>2017</v>
      </c>
      <c r="D135" s="530">
        <f t="shared" ref="D135:AY135" si="40">C135+1</f>
        <v>2018</v>
      </c>
      <c r="E135" s="530">
        <f t="shared" si="40"/>
        <v>2019</v>
      </c>
      <c r="F135" s="530">
        <f t="shared" si="40"/>
        <v>2020</v>
      </c>
      <c r="G135" s="530">
        <f t="shared" si="40"/>
        <v>2021</v>
      </c>
      <c r="H135" s="530">
        <f t="shared" si="40"/>
        <v>2022</v>
      </c>
      <c r="I135" s="530">
        <f t="shared" si="40"/>
        <v>2023</v>
      </c>
      <c r="J135" s="530">
        <f t="shared" si="40"/>
        <v>2024</v>
      </c>
      <c r="K135" s="530">
        <f t="shared" si="40"/>
        <v>2025</v>
      </c>
      <c r="L135" s="530">
        <f t="shared" si="40"/>
        <v>2026</v>
      </c>
      <c r="M135" s="530">
        <f t="shared" si="40"/>
        <v>2027</v>
      </c>
      <c r="N135" s="530">
        <f t="shared" si="40"/>
        <v>2028</v>
      </c>
      <c r="O135" s="530">
        <f t="shared" si="40"/>
        <v>2029</v>
      </c>
      <c r="P135" s="530">
        <f t="shared" si="40"/>
        <v>2030</v>
      </c>
      <c r="Q135" s="530">
        <f t="shared" si="40"/>
        <v>2031</v>
      </c>
      <c r="R135" s="530">
        <f t="shared" si="40"/>
        <v>2032</v>
      </c>
      <c r="S135" s="530">
        <f t="shared" si="40"/>
        <v>2033</v>
      </c>
      <c r="T135" s="530">
        <f t="shared" si="40"/>
        <v>2034</v>
      </c>
      <c r="U135" s="530">
        <f t="shared" si="40"/>
        <v>2035</v>
      </c>
      <c r="V135" s="530">
        <f t="shared" si="40"/>
        <v>2036</v>
      </c>
      <c r="W135" s="530">
        <f t="shared" si="40"/>
        <v>2037</v>
      </c>
      <c r="X135" s="530">
        <f t="shared" si="40"/>
        <v>2038</v>
      </c>
      <c r="Y135" s="530">
        <f t="shared" si="40"/>
        <v>2039</v>
      </c>
      <c r="Z135" s="530">
        <f t="shared" si="40"/>
        <v>2040</v>
      </c>
      <c r="AA135" s="530">
        <f t="shared" si="40"/>
        <v>2041</v>
      </c>
      <c r="AB135" s="530">
        <f t="shared" si="40"/>
        <v>2042</v>
      </c>
      <c r="AC135" s="530">
        <f t="shared" si="40"/>
        <v>2043</v>
      </c>
      <c r="AD135" s="530">
        <f t="shared" si="40"/>
        <v>2044</v>
      </c>
      <c r="AE135" s="530">
        <f t="shared" si="40"/>
        <v>2045</v>
      </c>
      <c r="AF135" s="530">
        <f t="shared" si="40"/>
        <v>2046</v>
      </c>
      <c r="AG135" s="530">
        <f t="shared" si="40"/>
        <v>2047</v>
      </c>
      <c r="AH135" s="530">
        <f t="shared" si="40"/>
        <v>2048</v>
      </c>
      <c r="AI135" s="530">
        <f t="shared" si="40"/>
        <v>2049</v>
      </c>
      <c r="AJ135" s="530">
        <f t="shared" si="40"/>
        <v>2050</v>
      </c>
      <c r="AK135" s="530">
        <f t="shared" si="40"/>
        <v>2051</v>
      </c>
      <c r="AL135" s="530">
        <f t="shared" si="40"/>
        <v>2052</v>
      </c>
      <c r="AM135" s="530">
        <f t="shared" si="40"/>
        <v>2053</v>
      </c>
      <c r="AN135" s="530">
        <f t="shared" si="40"/>
        <v>2054</v>
      </c>
      <c r="AO135" s="530">
        <f t="shared" si="40"/>
        <v>2055</v>
      </c>
      <c r="AP135" s="530">
        <f t="shared" si="40"/>
        <v>2056</v>
      </c>
      <c r="AQ135" s="530">
        <f t="shared" si="40"/>
        <v>2057</v>
      </c>
      <c r="AR135" s="530">
        <f t="shared" si="40"/>
        <v>2058</v>
      </c>
      <c r="AS135" s="530">
        <f t="shared" si="40"/>
        <v>2059</v>
      </c>
      <c r="AT135" s="530">
        <f t="shared" si="40"/>
        <v>2060</v>
      </c>
      <c r="AU135" s="530">
        <f t="shared" si="40"/>
        <v>2061</v>
      </c>
      <c r="AV135" s="530">
        <f t="shared" si="40"/>
        <v>2062</v>
      </c>
      <c r="AW135" s="530">
        <f t="shared" si="40"/>
        <v>2063</v>
      </c>
      <c r="AX135" s="530">
        <f t="shared" si="40"/>
        <v>2064</v>
      </c>
      <c r="AY135" s="530">
        <f t="shared" si="40"/>
        <v>2065</v>
      </c>
    </row>
    <row r="136" spans="1:71" ht="13.2" x14ac:dyDescent="0.25">
      <c r="A136" s="518" t="s">
        <v>569</v>
      </c>
      <c r="B136" s="531"/>
      <c r="C136" s="532"/>
      <c r="D136" s="532">
        <v>4.5999999999999999E-2</v>
      </c>
      <c r="E136" s="532">
        <v>4.3999999999999997E-2</v>
      </c>
      <c r="F136" s="532">
        <v>4.2000000000000003E-2</v>
      </c>
      <c r="G136" s="532">
        <f>F136</f>
        <v>4.2000000000000003E-2</v>
      </c>
      <c r="H136" s="532">
        <f>G136</f>
        <v>4.2000000000000003E-2</v>
      </c>
      <c r="I136" s="532">
        <f t="shared" ref="I136:AY136" si="41">H136</f>
        <v>4.2000000000000003E-2</v>
      </c>
      <c r="J136" s="532">
        <f t="shared" si="41"/>
        <v>4.2000000000000003E-2</v>
      </c>
      <c r="K136" s="532">
        <f t="shared" si="41"/>
        <v>4.2000000000000003E-2</v>
      </c>
      <c r="L136" s="532">
        <f t="shared" si="41"/>
        <v>4.2000000000000003E-2</v>
      </c>
      <c r="M136" s="532">
        <f t="shared" si="41"/>
        <v>4.2000000000000003E-2</v>
      </c>
      <c r="N136" s="532">
        <f t="shared" si="41"/>
        <v>4.2000000000000003E-2</v>
      </c>
      <c r="O136" s="532">
        <f t="shared" si="41"/>
        <v>4.2000000000000003E-2</v>
      </c>
      <c r="P136" s="532">
        <f t="shared" si="41"/>
        <v>4.2000000000000003E-2</v>
      </c>
      <c r="Q136" s="532">
        <f t="shared" si="41"/>
        <v>4.2000000000000003E-2</v>
      </c>
      <c r="R136" s="532">
        <f t="shared" si="41"/>
        <v>4.2000000000000003E-2</v>
      </c>
      <c r="S136" s="532">
        <f t="shared" si="41"/>
        <v>4.2000000000000003E-2</v>
      </c>
      <c r="T136" s="532">
        <f t="shared" si="41"/>
        <v>4.2000000000000003E-2</v>
      </c>
      <c r="U136" s="532">
        <f t="shared" si="41"/>
        <v>4.2000000000000003E-2</v>
      </c>
      <c r="V136" s="532">
        <f t="shared" si="41"/>
        <v>4.2000000000000003E-2</v>
      </c>
      <c r="W136" s="532">
        <f t="shared" si="41"/>
        <v>4.2000000000000003E-2</v>
      </c>
      <c r="X136" s="532">
        <f t="shared" si="41"/>
        <v>4.2000000000000003E-2</v>
      </c>
      <c r="Y136" s="532">
        <f t="shared" si="41"/>
        <v>4.2000000000000003E-2</v>
      </c>
      <c r="Z136" s="532">
        <f t="shared" si="41"/>
        <v>4.2000000000000003E-2</v>
      </c>
      <c r="AA136" s="532">
        <f t="shared" si="41"/>
        <v>4.2000000000000003E-2</v>
      </c>
      <c r="AB136" s="532">
        <f t="shared" si="41"/>
        <v>4.2000000000000003E-2</v>
      </c>
      <c r="AC136" s="532">
        <f t="shared" si="41"/>
        <v>4.2000000000000003E-2</v>
      </c>
      <c r="AD136" s="532">
        <f t="shared" si="41"/>
        <v>4.2000000000000003E-2</v>
      </c>
      <c r="AE136" s="532">
        <f t="shared" si="41"/>
        <v>4.2000000000000003E-2</v>
      </c>
      <c r="AF136" s="532">
        <f t="shared" si="41"/>
        <v>4.2000000000000003E-2</v>
      </c>
      <c r="AG136" s="532">
        <f t="shared" si="41"/>
        <v>4.2000000000000003E-2</v>
      </c>
      <c r="AH136" s="532">
        <f t="shared" si="41"/>
        <v>4.2000000000000003E-2</v>
      </c>
      <c r="AI136" s="532">
        <f t="shared" si="41"/>
        <v>4.2000000000000003E-2</v>
      </c>
      <c r="AJ136" s="532">
        <f t="shared" si="41"/>
        <v>4.2000000000000003E-2</v>
      </c>
      <c r="AK136" s="532">
        <f t="shared" si="41"/>
        <v>4.2000000000000003E-2</v>
      </c>
      <c r="AL136" s="532">
        <f t="shared" si="41"/>
        <v>4.2000000000000003E-2</v>
      </c>
      <c r="AM136" s="532">
        <f t="shared" si="41"/>
        <v>4.2000000000000003E-2</v>
      </c>
      <c r="AN136" s="532">
        <f t="shared" si="41"/>
        <v>4.2000000000000003E-2</v>
      </c>
      <c r="AO136" s="532">
        <f t="shared" si="41"/>
        <v>4.2000000000000003E-2</v>
      </c>
      <c r="AP136" s="532">
        <f t="shared" si="41"/>
        <v>4.2000000000000003E-2</v>
      </c>
      <c r="AQ136" s="532">
        <f t="shared" si="41"/>
        <v>4.2000000000000003E-2</v>
      </c>
      <c r="AR136" s="532">
        <f t="shared" si="41"/>
        <v>4.2000000000000003E-2</v>
      </c>
      <c r="AS136" s="532">
        <f t="shared" si="41"/>
        <v>4.2000000000000003E-2</v>
      </c>
      <c r="AT136" s="532">
        <f t="shared" si="41"/>
        <v>4.2000000000000003E-2</v>
      </c>
      <c r="AU136" s="532">
        <f t="shared" si="41"/>
        <v>4.2000000000000003E-2</v>
      </c>
      <c r="AV136" s="532">
        <f t="shared" si="41"/>
        <v>4.2000000000000003E-2</v>
      </c>
      <c r="AW136" s="532">
        <f t="shared" si="41"/>
        <v>4.2000000000000003E-2</v>
      </c>
      <c r="AX136" s="532">
        <f t="shared" si="41"/>
        <v>4.2000000000000003E-2</v>
      </c>
      <c r="AY136" s="532">
        <f t="shared" si="41"/>
        <v>4.2000000000000003E-2</v>
      </c>
    </row>
    <row r="137" spans="1:71" s="204" customFormat="1" ht="13.8" x14ac:dyDescent="0.25">
      <c r="A137" s="518" t="s">
        <v>570</v>
      </c>
      <c r="B137" s="533"/>
      <c r="C137" s="534">
        <f>(1+B137)*(1+C136)-1</f>
        <v>0</v>
      </c>
      <c r="D137" s="534">
        <f>(1+C137)*(1+D136)-1</f>
        <v>4.6000000000000041E-2</v>
      </c>
      <c r="E137" s="534">
        <f>(1+D137)*(1+E136)-1</f>
        <v>9.2024000000000106E-2</v>
      </c>
      <c r="F137" s="534">
        <f t="shared" ref="F137:AY137" si="42">(1+E137)*(1+F136)-1</f>
        <v>0.13788900800000015</v>
      </c>
      <c r="G137" s="534">
        <f>(1+F137)*(1+G136)-1</f>
        <v>0.18568034633600017</v>
      </c>
      <c r="H137" s="534">
        <f t="shared" si="42"/>
        <v>0.2354789208821122</v>
      </c>
      <c r="I137" s="534">
        <f t="shared" si="42"/>
        <v>0.28736903555916093</v>
      </c>
      <c r="J137" s="534">
        <f t="shared" si="42"/>
        <v>0.34143853505264565</v>
      </c>
      <c r="K137" s="534">
        <f t="shared" si="42"/>
        <v>0.39777895352485682</v>
      </c>
      <c r="L137" s="534">
        <f t="shared" si="42"/>
        <v>0.45648566957290093</v>
      </c>
      <c r="M137" s="534">
        <f t="shared" si="42"/>
        <v>0.51765806769496292</v>
      </c>
      <c r="N137" s="534">
        <f t="shared" si="42"/>
        <v>0.58139970653815132</v>
      </c>
      <c r="O137" s="534">
        <f t="shared" si="42"/>
        <v>0.64781849421275384</v>
      </c>
      <c r="P137" s="534">
        <f t="shared" si="42"/>
        <v>0.71702687096968964</v>
      </c>
      <c r="Q137" s="534">
        <f t="shared" si="42"/>
        <v>0.78914199955041675</v>
      </c>
      <c r="R137" s="534">
        <f t="shared" si="42"/>
        <v>0.86428596353153431</v>
      </c>
      <c r="S137" s="534">
        <f t="shared" si="42"/>
        <v>0.94258597399985877</v>
      </c>
      <c r="T137" s="534">
        <f t="shared" si="42"/>
        <v>1.0241745849078527</v>
      </c>
      <c r="U137" s="534">
        <f t="shared" si="42"/>
        <v>1.1091899174739828</v>
      </c>
      <c r="V137" s="534">
        <f t="shared" si="42"/>
        <v>1.19777589400789</v>
      </c>
      <c r="W137" s="534">
        <f t="shared" si="42"/>
        <v>1.2900824815562215</v>
      </c>
      <c r="X137" s="534">
        <f t="shared" si="42"/>
        <v>1.3862659457815827</v>
      </c>
      <c r="Y137" s="534">
        <f t="shared" si="42"/>
        <v>1.4864891155044093</v>
      </c>
      <c r="Z137" s="534">
        <f t="shared" si="42"/>
        <v>1.5909216583555947</v>
      </c>
      <c r="AA137" s="534">
        <f t="shared" si="42"/>
        <v>1.6997403680065299</v>
      </c>
      <c r="AB137" s="534">
        <f t="shared" si="42"/>
        <v>1.8131294634628041</v>
      </c>
      <c r="AC137" s="534">
        <f t="shared" si="42"/>
        <v>1.9312809009282419</v>
      </c>
      <c r="AD137" s="534">
        <f t="shared" si="42"/>
        <v>2.0543946987672284</v>
      </c>
      <c r="AE137" s="534">
        <f t="shared" si="42"/>
        <v>2.1826792761154521</v>
      </c>
      <c r="AF137" s="534">
        <f t="shared" si="42"/>
        <v>2.3163518057123014</v>
      </c>
      <c r="AG137" s="534">
        <f t="shared" si="42"/>
        <v>2.4556385815522184</v>
      </c>
      <c r="AH137" s="534">
        <f t="shared" si="42"/>
        <v>2.6007754019774119</v>
      </c>
      <c r="AI137" s="534">
        <f t="shared" si="42"/>
        <v>2.7520079688604633</v>
      </c>
      <c r="AJ137" s="534">
        <f t="shared" si="42"/>
        <v>2.909592303552603</v>
      </c>
      <c r="AK137" s="534">
        <f t="shared" si="42"/>
        <v>3.0737951803018122</v>
      </c>
      <c r="AL137" s="534">
        <f t="shared" si="42"/>
        <v>3.2448945778744882</v>
      </c>
      <c r="AM137" s="534">
        <f t="shared" si="42"/>
        <v>3.4231801501452166</v>
      </c>
      <c r="AN137" s="534">
        <f t="shared" si="42"/>
        <v>3.6089537164513157</v>
      </c>
      <c r="AO137" s="534">
        <f t="shared" si="42"/>
        <v>3.8025297725422709</v>
      </c>
      <c r="AP137" s="534">
        <f t="shared" si="42"/>
        <v>4.0042360229890468</v>
      </c>
      <c r="AQ137" s="534">
        <f t="shared" si="42"/>
        <v>4.2144139359545871</v>
      </c>
      <c r="AR137" s="534">
        <f t="shared" si="42"/>
        <v>4.4334193212646804</v>
      </c>
      <c r="AS137" s="534">
        <f t="shared" si="42"/>
        <v>4.6616229327577976</v>
      </c>
      <c r="AT137" s="534">
        <f t="shared" si="42"/>
        <v>4.8994110959336252</v>
      </c>
      <c r="AU137" s="534">
        <f t="shared" si="42"/>
        <v>5.147186361962838</v>
      </c>
      <c r="AV137" s="534">
        <f t="shared" si="42"/>
        <v>5.4053681891652774</v>
      </c>
      <c r="AW137" s="534">
        <f>(1+AV137)*(1+AW136)-1</f>
        <v>5.6743936531102195</v>
      </c>
      <c r="AX137" s="534">
        <f t="shared" si="42"/>
        <v>5.9547181865408492</v>
      </c>
      <c r="AY137" s="534">
        <f t="shared" si="42"/>
        <v>6.2468163503755649</v>
      </c>
    </row>
    <row r="138" spans="1:71" s="204" customFormat="1" x14ac:dyDescent="0.25">
      <c r="A138" s="252"/>
      <c r="B138" s="535"/>
      <c r="C138" s="536"/>
      <c r="D138" s="536"/>
      <c r="E138" s="536"/>
      <c r="F138" s="536"/>
      <c r="G138" s="536"/>
      <c r="H138" s="536"/>
      <c r="I138" s="536"/>
      <c r="J138" s="536"/>
      <c r="K138" s="536"/>
      <c r="L138" s="536"/>
      <c r="M138" s="536"/>
      <c r="N138" s="536"/>
      <c r="O138" s="536"/>
      <c r="P138" s="536"/>
      <c r="Q138" s="536"/>
      <c r="R138" s="536"/>
      <c r="S138" s="536"/>
      <c r="T138" s="536"/>
      <c r="U138" s="536"/>
      <c r="V138" s="536"/>
      <c r="W138" s="536"/>
      <c r="X138" s="536"/>
      <c r="Y138" s="536"/>
      <c r="Z138" s="536"/>
      <c r="AA138" s="536"/>
      <c r="AB138" s="536"/>
      <c r="AC138" s="536"/>
      <c r="AD138" s="536"/>
      <c r="AE138" s="536"/>
      <c r="AF138" s="536"/>
      <c r="AG138" s="536"/>
      <c r="AH138" s="536"/>
      <c r="AI138" s="536"/>
      <c r="AJ138" s="536"/>
      <c r="AK138" s="536"/>
      <c r="AL138" s="536"/>
      <c r="AM138" s="536"/>
      <c r="AN138" s="536"/>
      <c r="AO138" s="536"/>
      <c r="AP138" s="536"/>
      <c r="AQ138" s="170"/>
    </row>
    <row r="139" spans="1:71" ht="13.2" x14ac:dyDescent="0.25">
      <c r="A139" s="247"/>
      <c r="B139" s="531">
        <v>2016</v>
      </c>
      <c r="C139" s="531">
        <f>B139+1</f>
        <v>2017</v>
      </c>
      <c r="D139" s="531">
        <f t="shared" ref="D139:S140" si="43">C139+1</f>
        <v>2018</v>
      </c>
      <c r="E139" s="531">
        <f t="shared" si="43"/>
        <v>2019</v>
      </c>
      <c r="F139" s="531">
        <f t="shared" si="43"/>
        <v>2020</v>
      </c>
      <c r="G139" s="531">
        <f t="shared" si="43"/>
        <v>2021</v>
      </c>
      <c r="H139" s="531">
        <f t="shared" si="43"/>
        <v>2022</v>
      </c>
      <c r="I139" s="531">
        <f t="shared" si="43"/>
        <v>2023</v>
      </c>
      <c r="J139" s="531">
        <f t="shared" si="43"/>
        <v>2024</v>
      </c>
      <c r="K139" s="531">
        <f t="shared" si="43"/>
        <v>2025</v>
      </c>
      <c r="L139" s="531">
        <f t="shared" si="43"/>
        <v>2026</v>
      </c>
      <c r="M139" s="531">
        <f t="shared" si="43"/>
        <v>2027</v>
      </c>
      <c r="N139" s="531">
        <f t="shared" si="43"/>
        <v>2028</v>
      </c>
      <c r="O139" s="531">
        <f t="shared" si="43"/>
        <v>2029</v>
      </c>
      <c r="P139" s="531">
        <f t="shared" si="43"/>
        <v>2030</v>
      </c>
      <c r="Q139" s="531">
        <f t="shared" si="43"/>
        <v>2031</v>
      </c>
      <c r="R139" s="531">
        <f t="shared" si="43"/>
        <v>2032</v>
      </c>
      <c r="S139" s="531">
        <f t="shared" si="43"/>
        <v>2033</v>
      </c>
      <c r="T139" s="531">
        <f t="shared" ref="T139:AI140" si="44">S139+1</f>
        <v>2034</v>
      </c>
      <c r="U139" s="531">
        <f t="shared" si="44"/>
        <v>2035</v>
      </c>
      <c r="V139" s="531">
        <f t="shared" si="44"/>
        <v>2036</v>
      </c>
      <c r="W139" s="531">
        <f t="shared" si="44"/>
        <v>2037</v>
      </c>
      <c r="X139" s="531">
        <f t="shared" si="44"/>
        <v>2038</v>
      </c>
      <c r="Y139" s="531">
        <f t="shared" si="44"/>
        <v>2039</v>
      </c>
      <c r="Z139" s="531">
        <f t="shared" si="44"/>
        <v>2040</v>
      </c>
      <c r="AA139" s="531">
        <f t="shared" si="44"/>
        <v>2041</v>
      </c>
      <c r="AB139" s="531">
        <f t="shared" si="44"/>
        <v>2042</v>
      </c>
      <c r="AC139" s="531">
        <f t="shared" si="44"/>
        <v>2043</v>
      </c>
      <c r="AD139" s="531">
        <f t="shared" si="44"/>
        <v>2044</v>
      </c>
      <c r="AE139" s="531">
        <f t="shared" si="44"/>
        <v>2045</v>
      </c>
      <c r="AF139" s="531">
        <f t="shared" si="44"/>
        <v>2046</v>
      </c>
      <c r="AG139" s="531">
        <f t="shared" si="44"/>
        <v>2047</v>
      </c>
      <c r="AH139" s="531">
        <f t="shared" si="44"/>
        <v>2048</v>
      </c>
      <c r="AI139" s="531">
        <f t="shared" si="44"/>
        <v>2049</v>
      </c>
      <c r="AJ139" s="531">
        <f t="shared" ref="AJ139:AY140" si="45">AI139+1</f>
        <v>2050</v>
      </c>
      <c r="AK139" s="531">
        <f t="shared" si="45"/>
        <v>2051</v>
      </c>
      <c r="AL139" s="531">
        <f t="shared" si="45"/>
        <v>2052</v>
      </c>
      <c r="AM139" s="531">
        <f t="shared" si="45"/>
        <v>2053</v>
      </c>
      <c r="AN139" s="531">
        <f t="shared" si="45"/>
        <v>2054</v>
      </c>
      <c r="AO139" s="531">
        <f t="shared" si="45"/>
        <v>2055</v>
      </c>
      <c r="AP139" s="531">
        <f t="shared" si="45"/>
        <v>2056</v>
      </c>
      <c r="AQ139" s="531">
        <f t="shared" si="45"/>
        <v>2057</v>
      </c>
      <c r="AR139" s="531">
        <f t="shared" si="45"/>
        <v>2058</v>
      </c>
      <c r="AS139" s="531">
        <f t="shared" si="45"/>
        <v>2059</v>
      </c>
      <c r="AT139" s="531">
        <f t="shared" si="45"/>
        <v>2060</v>
      </c>
      <c r="AU139" s="531">
        <f t="shared" si="45"/>
        <v>2061</v>
      </c>
      <c r="AV139" s="531">
        <f t="shared" si="45"/>
        <v>2062</v>
      </c>
      <c r="AW139" s="531">
        <f t="shared" si="45"/>
        <v>2063</v>
      </c>
      <c r="AX139" s="531">
        <f t="shared" si="45"/>
        <v>2064</v>
      </c>
      <c r="AY139" s="53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5">
      <c r="A140" s="247"/>
      <c r="B140" s="537">
        <v>0</v>
      </c>
      <c r="C140" s="537">
        <v>0</v>
      </c>
      <c r="D140" s="537">
        <v>1</v>
      </c>
      <c r="E140" s="537">
        <f>D140+1</f>
        <v>2</v>
      </c>
      <c r="F140" s="537">
        <f t="shared" si="43"/>
        <v>3</v>
      </c>
      <c r="G140" s="537">
        <f t="shared" si="43"/>
        <v>4</v>
      </c>
      <c r="H140" s="537">
        <f t="shared" si="43"/>
        <v>5</v>
      </c>
      <c r="I140" s="537">
        <f t="shared" si="43"/>
        <v>6</v>
      </c>
      <c r="J140" s="537">
        <f t="shared" si="43"/>
        <v>7</v>
      </c>
      <c r="K140" s="537">
        <f t="shared" si="43"/>
        <v>8</v>
      </c>
      <c r="L140" s="537">
        <f t="shared" si="43"/>
        <v>9</v>
      </c>
      <c r="M140" s="537">
        <f t="shared" si="43"/>
        <v>10</v>
      </c>
      <c r="N140" s="537">
        <f t="shared" si="43"/>
        <v>11</v>
      </c>
      <c r="O140" s="537">
        <f t="shared" si="43"/>
        <v>12</v>
      </c>
      <c r="P140" s="537">
        <f t="shared" si="43"/>
        <v>13</v>
      </c>
      <c r="Q140" s="537">
        <f t="shared" si="43"/>
        <v>14</v>
      </c>
      <c r="R140" s="537">
        <f t="shared" si="43"/>
        <v>15</v>
      </c>
      <c r="S140" s="537">
        <f t="shared" si="43"/>
        <v>16</v>
      </c>
      <c r="T140" s="537">
        <f t="shared" si="44"/>
        <v>17</v>
      </c>
      <c r="U140" s="537">
        <f t="shared" si="44"/>
        <v>18</v>
      </c>
      <c r="V140" s="537">
        <f t="shared" si="44"/>
        <v>19</v>
      </c>
      <c r="W140" s="537">
        <f t="shared" si="44"/>
        <v>20</v>
      </c>
      <c r="X140" s="537">
        <f t="shared" si="44"/>
        <v>21</v>
      </c>
      <c r="Y140" s="537">
        <f t="shared" si="44"/>
        <v>22</v>
      </c>
      <c r="Z140" s="537">
        <f t="shared" si="44"/>
        <v>23</v>
      </c>
      <c r="AA140" s="537">
        <f t="shared" si="44"/>
        <v>24</v>
      </c>
      <c r="AB140" s="537">
        <f t="shared" si="44"/>
        <v>25</v>
      </c>
      <c r="AC140" s="537">
        <f t="shared" si="44"/>
        <v>26</v>
      </c>
      <c r="AD140" s="537">
        <f t="shared" si="44"/>
        <v>27</v>
      </c>
      <c r="AE140" s="537">
        <f t="shared" si="44"/>
        <v>28</v>
      </c>
      <c r="AF140" s="537">
        <f t="shared" si="44"/>
        <v>29</v>
      </c>
      <c r="AG140" s="537">
        <f t="shared" si="44"/>
        <v>30</v>
      </c>
      <c r="AH140" s="537">
        <f t="shared" si="44"/>
        <v>31</v>
      </c>
      <c r="AI140" s="537">
        <f t="shared" si="44"/>
        <v>32</v>
      </c>
      <c r="AJ140" s="537">
        <f t="shared" si="45"/>
        <v>33</v>
      </c>
      <c r="AK140" s="537">
        <f t="shared" si="45"/>
        <v>34</v>
      </c>
      <c r="AL140" s="537">
        <f t="shared" si="45"/>
        <v>35</v>
      </c>
      <c r="AM140" s="537">
        <f t="shared" si="45"/>
        <v>36</v>
      </c>
      <c r="AN140" s="537">
        <f t="shared" si="45"/>
        <v>37</v>
      </c>
      <c r="AO140" s="537">
        <f t="shared" si="45"/>
        <v>38</v>
      </c>
      <c r="AP140" s="537">
        <f>AO140+1</f>
        <v>39</v>
      </c>
      <c r="AQ140" s="537">
        <f t="shared" si="45"/>
        <v>40</v>
      </c>
      <c r="AR140" s="537">
        <f t="shared" si="45"/>
        <v>41</v>
      </c>
      <c r="AS140" s="537">
        <f t="shared" si="45"/>
        <v>42</v>
      </c>
      <c r="AT140" s="537">
        <f t="shared" si="45"/>
        <v>43</v>
      </c>
      <c r="AU140" s="537">
        <f t="shared" si="45"/>
        <v>44</v>
      </c>
      <c r="AV140" s="537">
        <f t="shared" si="45"/>
        <v>45</v>
      </c>
      <c r="AW140" s="537">
        <f t="shared" si="45"/>
        <v>46</v>
      </c>
      <c r="AX140" s="537">
        <f t="shared" si="45"/>
        <v>47</v>
      </c>
      <c r="AY140" s="537">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3.8" x14ac:dyDescent="0.25">
      <c r="A141" s="247"/>
      <c r="B141" s="538">
        <f>AVERAGE(A140:B140)</f>
        <v>0</v>
      </c>
      <c r="C141" s="538">
        <f>AVERAGE(B140:C140)</f>
        <v>0</v>
      </c>
      <c r="D141" s="538">
        <f>AVERAGE(C140:D140)</f>
        <v>0.5</v>
      </c>
      <c r="E141" s="538">
        <f>AVERAGE(D140:E140)</f>
        <v>1.5</v>
      </c>
      <c r="F141" s="538">
        <f t="shared" ref="F141:AO141" si="46">AVERAGE(E140:F140)</f>
        <v>2.5</v>
      </c>
      <c r="G141" s="538">
        <f t="shared" si="46"/>
        <v>3.5</v>
      </c>
      <c r="H141" s="538">
        <f t="shared" si="46"/>
        <v>4.5</v>
      </c>
      <c r="I141" s="538">
        <f t="shared" si="46"/>
        <v>5.5</v>
      </c>
      <c r="J141" s="538">
        <f t="shared" si="46"/>
        <v>6.5</v>
      </c>
      <c r="K141" s="538">
        <f t="shared" si="46"/>
        <v>7.5</v>
      </c>
      <c r="L141" s="538">
        <f t="shared" si="46"/>
        <v>8.5</v>
      </c>
      <c r="M141" s="538">
        <f t="shared" si="46"/>
        <v>9.5</v>
      </c>
      <c r="N141" s="538">
        <f t="shared" si="46"/>
        <v>10.5</v>
      </c>
      <c r="O141" s="538">
        <f t="shared" si="46"/>
        <v>11.5</v>
      </c>
      <c r="P141" s="538">
        <f t="shared" si="46"/>
        <v>12.5</v>
      </c>
      <c r="Q141" s="538">
        <f t="shared" si="46"/>
        <v>13.5</v>
      </c>
      <c r="R141" s="538">
        <f t="shared" si="46"/>
        <v>14.5</v>
      </c>
      <c r="S141" s="538">
        <f t="shared" si="46"/>
        <v>15.5</v>
      </c>
      <c r="T141" s="538">
        <f t="shared" si="46"/>
        <v>16.5</v>
      </c>
      <c r="U141" s="538">
        <f t="shared" si="46"/>
        <v>17.5</v>
      </c>
      <c r="V141" s="538">
        <f t="shared" si="46"/>
        <v>18.5</v>
      </c>
      <c r="W141" s="538">
        <f t="shared" si="46"/>
        <v>19.5</v>
      </c>
      <c r="X141" s="538">
        <f t="shared" si="46"/>
        <v>20.5</v>
      </c>
      <c r="Y141" s="538">
        <f t="shared" si="46"/>
        <v>21.5</v>
      </c>
      <c r="Z141" s="538">
        <f t="shared" si="46"/>
        <v>22.5</v>
      </c>
      <c r="AA141" s="538">
        <f t="shared" si="46"/>
        <v>23.5</v>
      </c>
      <c r="AB141" s="538">
        <f t="shared" si="46"/>
        <v>24.5</v>
      </c>
      <c r="AC141" s="538">
        <f t="shared" si="46"/>
        <v>25.5</v>
      </c>
      <c r="AD141" s="538">
        <f t="shared" si="46"/>
        <v>26.5</v>
      </c>
      <c r="AE141" s="538">
        <f t="shared" si="46"/>
        <v>27.5</v>
      </c>
      <c r="AF141" s="538">
        <f t="shared" si="46"/>
        <v>28.5</v>
      </c>
      <c r="AG141" s="538">
        <f t="shared" si="46"/>
        <v>29.5</v>
      </c>
      <c r="AH141" s="538">
        <f t="shared" si="46"/>
        <v>30.5</v>
      </c>
      <c r="AI141" s="538">
        <f t="shared" si="46"/>
        <v>31.5</v>
      </c>
      <c r="AJ141" s="538">
        <f t="shared" si="46"/>
        <v>32.5</v>
      </c>
      <c r="AK141" s="538">
        <f t="shared" si="46"/>
        <v>33.5</v>
      </c>
      <c r="AL141" s="538">
        <f t="shared" si="46"/>
        <v>34.5</v>
      </c>
      <c r="AM141" s="538">
        <f t="shared" si="46"/>
        <v>35.5</v>
      </c>
      <c r="AN141" s="538">
        <f t="shared" si="46"/>
        <v>36.5</v>
      </c>
      <c r="AO141" s="538">
        <f t="shared" si="46"/>
        <v>37.5</v>
      </c>
      <c r="AP141" s="538">
        <f>AVERAGE(AO140:AP140)</f>
        <v>38.5</v>
      </c>
      <c r="AQ141" s="538">
        <f t="shared" ref="AQ141:AY141" si="47">AVERAGE(AP140:AQ140)</f>
        <v>39.5</v>
      </c>
      <c r="AR141" s="538">
        <f t="shared" si="47"/>
        <v>40.5</v>
      </c>
      <c r="AS141" s="538">
        <f t="shared" si="47"/>
        <v>41.5</v>
      </c>
      <c r="AT141" s="538">
        <f t="shared" si="47"/>
        <v>42.5</v>
      </c>
      <c r="AU141" s="538">
        <f t="shared" si="47"/>
        <v>43.5</v>
      </c>
      <c r="AV141" s="538">
        <f t="shared" si="47"/>
        <v>44.5</v>
      </c>
      <c r="AW141" s="538">
        <f t="shared" si="47"/>
        <v>45.5</v>
      </c>
      <c r="AX141" s="538">
        <f t="shared" si="47"/>
        <v>46.5</v>
      </c>
      <c r="AY141" s="538">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3.2" x14ac:dyDescent="0.25">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3.2" x14ac:dyDescent="0.25">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3.2" x14ac:dyDescent="0.25">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3.2" x14ac:dyDescent="0.25">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3.2" x14ac:dyDescent="0.25">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3.2" x14ac:dyDescent="0.25">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3.2" x14ac:dyDescent="0.25">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3.2" x14ac:dyDescent="0.25">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3.2" x14ac:dyDescent="0.25">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3.2" x14ac:dyDescent="0.25">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3.2" x14ac:dyDescent="0.25">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3.2" x14ac:dyDescent="0.25">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3.2" x14ac:dyDescent="0.25">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3.2" x14ac:dyDescent="0.25">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3.2" x14ac:dyDescent="0.25">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3.2" x14ac:dyDescent="0.25">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3.2" x14ac:dyDescent="0.25">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3.2" x14ac:dyDescent="0.25">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3.2" x14ac:dyDescent="0.25">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3.2" x14ac:dyDescent="0.25">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3.2" x14ac:dyDescent="0.25">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3.2" x14ac:dyDescent="0.25">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3.2" x14ac:dyDescent="0.25">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3.2" x14ac:dyDescent="0.25">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3.2" x14ac:dyDescent="0.25">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3.2" x14ac:dyDescent="0.25">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3.2" x14ac:dyDescent="0.25">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3.2" x14ac:dyDescent="0.25">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3.2" x14ac:dyDescent="0.25">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3.2" x14ac:dyDescent="0.25">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3.2" x14ac:dyDescent="0.25">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3.2" x14ac:dyDescent="0.25">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3.2" x14ac:dyDescent="0.25">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3.2" x14ac:dyDescent="0.25">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3.2" x14ac:dyDescent="0.25">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3.2" x14ac:dyDescent="0.25">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3.2" x14ac:dyDescent="0.25">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3.2" x14ac:dyDescent="0.25">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3.2" x14ac:dyDescent="0.25">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3.2" x14ac:dyDescent="0.25">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3.2" x14ac:dyDescent="0.25">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3.2" x14ac:dyDescent="0.25">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3.2" x14ac:dyDescent="0.25">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3.2" x14ac:dyDescent="0.25">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3.2" x14ac:dyDescent="0.25">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3.2" x14ac:dyDescent="0.25">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3.2" x14ac:dyDescent="0.25">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3.2" x14ac:dyDescent="0.25">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3.2" x14ac:dyDescent="0.25">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3.2" x14ac:dyDescent="0.25">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3.2" x14ac:dyDescent="0.25">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3.2" x14ac:dyDescent="0.25">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3.2" x14ac:dyDescent="0.25">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3.2" x14ac:dyDescent="0.25">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3.2" x14ac:dyDescent="0.25">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3.2" x14ac:dyDescent="0.25">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3.2" x14ac:dyDescent="0.25">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3.2" x14ac:dyDescent="0.25">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3.2" x14ac:dyDescent="0.25">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3.2" x14ac:dyDescent="0.25">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3.2" x14ac:dyDescent="0.25">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3.2" x14ac:dyDescent="0.25">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3.2" x14ac:dyDescent="0.25">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3.2" x14ac:dyDescent="0.25">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3.2" x14ac:dyDescent="0.25">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3.2" x14ac:dyDescent="0.25">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3.2" x14ac:dyDescent="0.25">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5" zoomScale="80" zoomScaleSheetLayoutView="80" workbookViewId="0">
      <selection activeCell="J37" sqref="J37"/>
    </sheetView>
  </sheetViews>
  <sheetFormatPr defaultRowHeight="15.6" x14ac:dyDescent="0.3"/>
  <cols>
    <col min="1" max="1" width="9.109375" style="60"/>
    <col min="2" max="2" width="37.6640625" style="60" customWidth="1"/>
    <col min="3" max="6" width="17.33203125" style="60" customWidth="1"/>
    <col min="7" max="8" width="17.33203125" style="60" hidden="1" customWidth="1"/>
    <col min="9"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66</v>
      </c>
    </row>
    <row r="2" spans="1:44" ht="18" x14ac:dyDescent="0.35">
      <c r="L2" s="14" t="s">
        <v>8</v>
      </c>
    </row>
    <row r="3" spans="1:44" ht="18" x14ac:dyDescent="0.35">
      <c r="L3" s="14" t="s">
        <v>65</v>
      </c>
    </row>
    <row r="4" spans="1:44" ht="18" x14ac:dyDescent="0.35">
      <c r="K4" s="14"/>
    </row>
    <row r="5" spans="1:44" x14ac:dyDescent="0.3">
      <c r="A5" s="344" t="str">
        <f>'2. паспорт  ТП'!A4:S4</f>
        <v>Год раскрытия информации: 2023 год</v>
      </c>
      <c r="B5" s="344"/>
      <c r="C5" s="344"/>
      <c r="D5" s="344"/>
      <c r="E5" s="344"/>
      <c r="F5" s="344"/>
      <c r="G5" s="344"/>
      <c r="H5" s="344"/>
      <c r="I5" s="344"/>
      <c r="J5" s="344"/>
      <c r="K5" s="344"/>
      <c r="L5" s="344"/>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 x14ac:dyDescent="0.35">
      <c r="K6" s="14"/>
    </row>
    <row r="7" spans="1:44" ht="17.399999999999999" x14ac:dyDescent="0.3">
      <c r="A7" s="352" t="s">
        <v>7</v>
      </c>
      <c r="B7" s="352"/>
      <c r="C7" s="352"/>
      <c r="D7" s="352"/>
      <c r="E7" s="352"/>
      <c r="F7" s="352"/>
      <c r="G7" s="352"/>
      <c r="H7" s="352"/>
      <c r="I7" s="352"/>
      <c r="J7" s="352"/>
      <c r="K7" s="352"/>
      <c r="L7" s="352"/>
    </row>
    <row r="8" spans="1:44" ht="17.399999999999999" x14ac:dyDescent="0.3">
      <c r="A8" s="352"/>
      <c r="B8" s="352"/>
      <c r="C8" s="352"/>
      <c r="D8" s="352"/>
      <c r="E8" s="352"/>
      <c r="F8" s="352"/>
      <c r="G8" s="352"/>
      <c r="H8" s="352"/>
      <c r="I8" s="352"/>
      <c r="J8" s="352"/>
      <c r="K8" s="352"/>
      <c r="L8" s="352"/>
    </row>
    <row r="9" spans="1:44" x14ac:dyDescent="0.3">
      <c r="A9" s="353" t="str">
        <f>'1. паспорт местоположение'!A9:C9</f>
        <v>Акционерное общество "Россети Янтарь"</v>
      </c>
      <c r="B9" s="353"/>
      <c r="C9" s="353"/>
      <c r="D9" s="353"/>
      <c r="E9" s="353"/>
      <c r="F9" s="353"/>
      <c r="G9" s="353"/>
      <c r="H9" s="353"/>
      <c r="I9" s="353"/>
      <c r="J9" s="353"/>
      <c r="K9" s="353"/>
      <c r="L9" s="353"/>
    </row>
    <row r="10" spans="1:44" x14ac:dyDescent="0.3">
      <c r="A10" s="357" t="s">
        <v>6</v>
      </c>
      <c r="B10" s="357"/>
      <c r="C10" s="357"/>
      <c r="D10" s="357"/>
      <c r="E10" s="357"/>
      <c r="F10" s="357"/>
      <c r="G10" s="357"/>
      <c r="H10" s="357"/>
      <c r="I10" s="357"/>
      <c r="J10" s="357"/>
      <c r="K10" s="357"/>
      <c r="L10" s="357"/>
    </row>
    <row r="11" spans="1:44" ht="17.399999999999999" x14ac:dyDescent="0.3">
      <c r="A11" s="352"/>
      <c r="B11" s="352"/>
      <c r="C11" s="352"/>
      <c r="D11" s="352"/>
      <c r="E11" s="352"/>
      <c r="F11" s="352"/>
      <c r="G11" s="352"/>
      <c r="H11" s="352"/>
      <c r="I11" s="352"/>
      <c r="J11" s="352"/>
      <c r="K11" s="352"/>
      <c r="L11" s="352"/>
    </row>
    <row r="12" spans="1:44" x14ac:dyDescent="0.3">
      <c r="A12" s="353" t="str">
        <f>'1. паспорт местоположение'!A12:C12</f>
        <v>M_22-0650</v>
      </c>
      <c r="B12" s="353"/>
      <c r="C12" s="353"/>
      <c r="D12" s="353"/>
      <c r="E12" s="353"/>
      <c r="F12" s="353"/>
      <c r="G12" s="353"/>
      <c r="H12" s="353"/>
      <c r="I12" s="353"/>
      <c r="J12" s="353"/>
      <c r="K12" s="353"/>
      <c r="L12" s="353"/>
    </row>
    <row r="13" spans="1:44" x14ac:dyDescent="0.3">
      <c r="A13" s="357" t="s">
        <v>5</v>
      </c>
      <c r="B13" s="357"/>
      <c r="C13" s="357"/>
      <c r="D13" s="357"/>
      <c r="E13" s="357"/>
      <c r="F13" s="357"/>
      <c r="G13" s="357"/>
      <c r="H13" s="357"/>
      <c r="I13" s="357"/>
      <c r="J13" s="357"/>
      <c r="K13" s="357"/>
      <c r="L13" s="357"/>
    </row>
    <row r="14" spans="1:44" ht="18" x14ac:dyDescent="0.3">
      <c r="A14" s="358"/>
      <c r="B14" s="358"/>
      <c r="C14" s="358"/>
      <c r="D14" s="358"/>
      <c r="E14" s="358"/>
      <c r="F14" s="358"/>
      <c r="G14" s="358"/>
      <c r="H14" s="358"/>
      <c r="I14" s="358"/>
      <c r="J14" s="358"/>
      <c r="K14" s="358"/>
      <c r="L14" s="358"/>
    </row>
    <row r="15" spans="1:44" ht="43.5" customHeight="1" x14ac:dyDescent="0.3">
      <c r="A15" s="377" t="str">
        <f>'1. паспорт местоположение'!A15</f>
        <v>Реконструкция двухцепного участка КВЛ 110 кВ Северная 330 - Береговая с отпайками (инв. № 511509002  «Воздушная линия № 110-116 ПС О-1 «Центральная» - ПС «Северная-330» длиной 18,96 км с отпайкой к ПС О-12 «Южная» длиной 0,3 км, с отпайкой к ПС О-30 «Московская» длиной 0,02 км») и ВЛ 110 кВ Северная 330 – О–30 Московская с отпайками (Л-166) (инв. № 511508902 «Воздушная линия № 110-115 ПС О-1 «Центральная» - ПС «Северная-330» длиной 18,96 км с отпайкой к ПС О-48 «Молокозаводская» длиной 1,7 км с отпайкой к ПС О-12 «Южная» длиной 0,3 км, с отпайкой к ПС О-30 «Московская» длиной 0,02 км»)</v>
      </c>
      <c r="B15" s="377"/>
      <c r="C15" s="377"/>
      <c r="D15" s="377"/>
      <c r="E15" s="377"/>
      <c r="F15" s="377"/>
      <c r="G15" s="377"/>
      <c r="H15" s="377"/>
      <c r="I15" s="377"/>
      <c r="J15" s="377"/>
      <c r="K15" s="377"/>
      <c r="L15" s="377"/>
    </row>
    <row r="16" spans="1:44" x14ac:dyDescent="0.3">
      <c r="A16" s="357" t="s">
        <v>4</v>
      </c>
      <c r="B16" s="357"/>
      <c r="C16" s="357"/>
      <c r="D16" s="357"/>
      <c r="E16" s="357"/>
      <c r="F16" s="357"/>
      <c r="G16" s="357"/>
      <c r="H16" s="357"/>
      <c r="I16" s="357"/>
      <c r="J16" s="357"/>
      <c r="K16" s="357"/>
      <c r="L16" s="357"/>
    </row>
    <row r="17" spans="1:12" ht="15.75" customHeight="1" x14ac:dyDescent="0.3">
      <c r="L17" s="96"/>
    </row>
    <row r="18" spans="1:12" x14ac:dyDescent="0.3">
      <c r="K18" s="95"/>
    </row>
    <row r="19" spans="1:12" ht="15.75" customHeight="1" x14ac:dyDescent="0.3">
      <c r="A19" s="414" t="s">
        <v>495</v>
      </c>
      <c r="B19" s="414"/>
      <c r="C19" s="414"/>
      <c r="D19" s="414"/>
      <c r="E19" s="414"/>
      <c r="F19" s="414"/>
      <c r="G19" s="414"/>
      <c r="H19" s="414"/>
      <c r="I19" s="414"/>
      <c r="J19" s="414"/>
      <c r="K19" s="414"/>
      <c r="L19" s="414"/>
    </row>
    <row r="20" spans="1:12" x14ac:dyDescent="0.3">
      <c r="A20" s="64"/>
      <c r="B20" s="64"/>
      <c r="C20" s="94"/>
      <c r="D20" s="94"/>
      <c r="E20" s="94"/>
      <c r="F20" s="94"/>
      <c r="G20" s="94"/>
      <c r="H20" s="94"/>
      <c r="I20" s="94"/>
      <c r="J20" s="94"/>
      <c r="K20" s="94"/>
      <c r="L20" s="94"/>
    </row>
    <row r="21" spans="1:12" ht="28.5" customHeight="1" x14ac:dyDescent="0.3">
      <c r="A21" s="404" t="s">
        <v>218</v>
      </c>
      <c r="B21" s="404" t="s">
        <v>217</v>
      </c>
      <c r="C21" s="410" t="s">
        <v>427</v>
      </c>
      <c r="D21" s="410"/>
      <c r="E21" s="410"/>
      <c r="F21" s="410"/>
      <c r="G21" s="410"/>
      <c r="H21" s="410"/>
      <c r="I21" s="405" t="s">
        <v>216</v>
      </c>
      <c r="J21" s="407" t="s">
        <v>429</v>
      </c>
      <c r="K21" s="404" t="s">
        <v>215</v>
      </c>
      <c r="L21" s="406" t="s">
        <v>428</v>
      </c>
    </row>
    <row r="22" spans="1:12" ht="58.5" customHeight="1" x14ac:dyDescent="0.3">
      <c r="A22" s="404"/>
      <c r="B22" s="404"/>
      <c r="C22" s="411" t="s">
        <v>2</v>
      </c>
      <c r="D22" s="411"/>
      <c r="E22" s="412" t="s">
        <v>635</v>
      </c>
      <c r="F22" s="413"/>
      <c r="G22" s="412" t="s">
        <v>638</v>
      </c>
      <c r="H22" s="413"/>
      <c r="I22" s="405"/>
      <c r="J22" s="408"/>
      <c r="K22" s="404"/>
      <c r="L22" s="406"/>
    </row>
    <row r="23" spans="1:12" ht="31.2" x14ac:dyDescent="0.3">
      <c r="A23" s="404"/>
      <c r="B23" s="404"/>
      <c r="C23" s="93" t="s">
        <v>214</v>
      </c>
      <c r="D23" s="93" t="s">
        <v>213</v>
      </c>
      <c r="E23" s="93" t="s">
        <v>214</v>
      </c>
      <c r="F23" s="93" t="s">
        <v>213</v>
      </c>
      <c r="G23" s="93" t="s">
        <v>214</v>
      </c>
      <c r="H23" s="93" t="s">
        <v>213</v>
      </c>
      <c r="I23" s="405"/>
      <c r="J23" s="409"/>
      <c r="K23" s="404"/>
      <c r="L23" s="406"/>
    </row>
    <row r="24" spans="1:12" x14ac:dyDescent="0.3">
      <c r="A24" s="71">
        <v>1</v>
      </c>
      <c r="B24" s="71">
        <v>2</v>
      </c>
      <c r="C24" s="93">
        <v>3</v>
      </c>
      <c r="D24" s="93">
        <v>4</v>
      </c>
      <c r="E24" s="93">
        <v>5</v>
      </c>
      <c r="F24" s="93">
        <v>6</v>
      </c>
      <c r="G24" s="93">
        <v>7</v>
      </c>
      <c r="H24" s="93">
        <v>8</v>
      </c>
      <c r="I24" s="93">
        <v>9</v>
      </c>
      <c r="J24" s="93">
        <v>10</v>
      </c>
      <c r="K24" s="93">
        <v>11</v>
      </c>
      <c r="L24" s="93">
        <v>12</v>
      </c>
    </row>
    <row r="25" spans="1:12" x14ac:dyDescent="0.3">
      <c r="A25" s="88">
        <v>1</v>
      </c>
      <c r="B25" s="89" t="s">
        <v>212</v>
      </c>
      <c r="C25" s="89"/>
      <c r="D25" s="91"/>
      <c r="E25" s="91"/>
      <c r="F25" s="91"/>
      <c r="G25" s="91"/>
      <c r="H25" s="91"/>
      <c r="I25" s="91"/>
      <c r="J25" s="91"/>
      <c r="K25" s="85"/>
      <c r="L25" s="105"/>
    </row>
    <row r="26" spans="1:12" ht="21.75" customHeight="1" x14ac:dyDescent="0.3">
      <c r="A26" s="88" t="s">
        <v>211</v>
      </c>
      <c r="B26" s="92" t="s">
        <v>434</v>
      </c>
      <c r="C26" s="86" t="s">
        <v>636</v>
      </c>
      <c r="D26" s="302" t="s">
        <v>636</v>
      </c>
      <c r="E26" s="539" t="s">
        <v>530</v>
      </c>
      <c r="F26" s="539" t="s">
        <v>530</v>
      </c>
      <c r="G26" s="302" t="s">
        <v>530</v>
      </c>
      <c r="H26" s="302" t="s">
        <v>530</v>
      </c>
      <c r="I26" s="540"/>
      <c r="J26" s="302"/>
      <c r="K26" s="85"/>
      <c r="L26" s="85"/>
    </row>
    <row r="27" spans="1:12" s="67" customFormat="1" ht="39" customHeight="1" x14ac:dyDescent="0.3">
      <c r="A27" s="88" t="s">
        <v>210</v>
      </c>
      <c r="B27" s="92" t="s">
        <v>436</v>
      </c>
      <c r="C27" s="86" t="s">
        <v>636</v>
      </c>
      <c r="D27" s="302" t="s">
        <v>636</v>
      </c>
      <c r="E27" s="539" t="s">
        <v>530</v>
      </c>
      <c r="F27" s="539" t="s">
        <v>530</v>
      </c>
      <c r="G27" s="302" t="s">
        <v>530</v>
      </c>
      <c r="H27" s="302" t="s">
        <v>530</v>
      </c>
      <c r="I27" s="540"/>
      <c r="J27" s="302"/>
      <c r="K27" s="85"/>
      <c r="L27" s="85"/>
    </row>
    <row r="28" spans="1:12" s="67" customFormat="1" ht="70.5" customHeight="1" x14ac:dyDescent="0.3">
      <c r="A28" s="88" t="s">
        <v>435</v>
      </c>
      <c r="B28" s="92" t="s">
        <v>440</v>
      </c>
      <c r="C28" s="86" t="s">
        <v>636</v>
      </c>
      <c r="D28" s="302" t="s">
        <v>636</v>
      </c>
      <c r="E28" s="539">
        <v>44525</v>
      </c>
      <c r="F28" s="539">
        <v>44525</v>
      </c>
      <c r="G28" s="302" t="s">
        <v>530</v>
      </c>
      <c r="H28" s="302" t="s">
        <v>530</v>
      </c>
      <c r="I28" s="540">
        <v>1</v>
      </c>
      <c r="J28" s="302"/>
      <c r="K28" s="85"/>
      <c r="L28" s="85"/>
    </row>
    <row r="29" spans="1:12" s="67" customFormat="1" ht="54" customHeight="1" x14ac:dyDescent="0.3">
      <c r="A29" s="88" t="s">
        <v>209</v>
      </c>
      <c r="B29" s="92" t="s">
        <v>439</v>
      </c>
      <c r="C29" s="86" t="s">
        <v>636</v>
      </c>
      <c r="D29" s="302" t="s">
        <v>636</v>
      </c>
      <c r="E29" s="539">
        <v>45077</v>
      </c>
      <c r="F29" s="539">
        <v>45077</v>
      </c>
      <c r="G29" s="302" t="s">
        <v>530</v>
      </c>
      <c r="H29" s="302" t="s">
        <v>530</v>
      </c>
      <c r="I29" s="540">
        <v>1</v>
      </c>
      <c r="J29" s="540">
        <v>1</v>
      </c>
      <c r="K29" s="85"/>
      <c r="L29" s="85"/>
    </row>
    <row r="30" spans="1:12" s="67" customFormat="1" ht="42" customHeight="1" x14ac:dyDescent="0.3">
      <c r="A30" s="88" t="s">
        <v>208</v>
      </c>
      <c r="B30" s="92" t="s">
        <v>441</v>
      </c>
      <c r="C30" s="86" t="s">
        <v>636</v>
      </c>
      <c r="D30" s="302" t="s">
        <v>636</v>
      </c>
      <c r="E30" s="539"/>
      <c r="F30" s="539"/>
      <c r="G30" s="302" t="s">
        <v>530</v>
      </c>
      <c r="H30" s="302" t="s">
        <v>530</v>
      </c>
      <c r="I30" s="540"/>
      <c r="J30" s="302"/>
      <c r="K30" s="85"/>
      <c r="L30" s="85"/>
    </row>
    <row r="31" spans="1:12" s="67" customFormat="1" ht="37.5" customHeight="1" x14ac:dyDescent="0.3">
      <c r="A31" s="88" t="s">
        <v>207</v>
      </c>
      <c r="B31" s="87" t="s">
        <v>437</v>
      </c>
      <c r="C31" s="86" t="s">
        <v>636</v>
      </c>
      <c r="D31" s="302" t="s">
        <v>636</v>
      </c>
      <c r="E31" s="539">
        <v>44490</v>
      </c>
      <c r="F31" s="539">
        <v>44490</v>
      </c>
      <c r="G31" s="302" t="s">
        <v>530</v>
      </c>
      <c r="H31" s="302" t="s">
        <v>530</v>
      </c>
      <c r="I31" s="540">
        <v>1</v>
      </c>
      <c r="J31" s="302"/>
      <c r="K31" s="85"/>
      <c r="L31" s="85"/>
    </row>
    <row r="32" spans="1:12" s="67" customFormat="1" ht="31.2" x14ac:dyDescent="0.3">
      <c r="A32" s="88" t="s">
        <v>205</v>
      </c>
      <c r="B32" s="87" t="s">
        <v>442</v>
      </c>
      <c r="C32" s="86" t="s">
        <v>636</v>
      </c>
      <c r="D32" s="302" t="s">
        <v>636</v>
      </c>
      <c r="E32" s="539">
        <v>44662</v>
      </c>
      <c r="F32" s="539">
        <v>44967</v>
      </c>
      <c r="G32" s="303"/>
      <c r="H32" s="303"/>
      <c r="I32" s="540">
        <v>1</v>
      </c>
      <c r="J32" s="302"/>
      <c r="K32" s="85"/>
      <c r="L32" s="85"/>
    </row>
    <row r="33" spans="1:12" s="67" customFormat="1" ht="37.5" customHeight="1" x14ac:dyDescent="0.3">
      <c r="A33" s="88" t="s">
        <v>453</v>
      </c>
      <c r="B33" s="87" t="s">
        <v>369</v>
      </c>
      <c r="C33" s="86" t="s">
        <v>636</v>
      </c>
      <c r="D33" s="302" t="s">
        <v>636</v>
      </c>
      <c r="E33" s="539">
        <v>45029</v>
      </c>
      <c r="F33" s="539">
        <v>45029</v>
      </c>
      <c r="G33" s="302"/>
      <c r="H33" s="302"/>
      <c r="I33" s="540">
        <v>1</v>
      </c>
      <c r="J33" s="540">
        <v>1</v>
      </c>
      <c r="K33" s="85"/>
      <c r="L33" s="85"/>
    </row>
    <row r="34" spans="1:12" s="67" customFormat="1" ht="47.25" customHeight="1" x14ac:dyDescent="0.3">
      <c r="A34" s="88" t="s">
        <v>454</v>
      </c>
      <c r="B34" s="87" t="s">
        <v>446</v>
      </c>
      <c r="C34" s="86" t="s">
        <v>636</v>
      </c>
      <c r="D34" s="302" t="s">
        <v>636</v>
      </c>
      <c r="E34" s="539" t="s">
        <v>530</v>
      </c>
      <c r="F34" s="539" t="s">
        <v>530</v>
      </c>
      <c r="G34" s="302"/>
      <c r="H34" s="302"/>
      <c r="I34" s="540"/>
      <c r="J34" s="302"/>
      <c r="K34" s="90"/>
      <c r="L34" s="85"/>
    </row>
    <row r="35" spans="1:12" s="67" customFormat="1" ht="49.5" customHeight="1" x14ac:dyDescent="0.3">
      <c r="A35" s="88" t="s">
        <v>455</v>
      </c>
      <c r="B35" s="87" t="s">
        <v>206</v>
      </c>
      <c r="C35" s="86" t="s">
        <v>636</v>
      </c>
      <c r="D35" s="302" t="s">
        <v>636</v>
      </c>
      <c r="E35" s="539">
        <v>45070</v>
      </c>
      <c r="F35" s="539">
        <v>45070</v>
      </c>
      <c r="G35" s="303"/>
      <c r="H35" s="303"/>
      <c r="I35" s="541">
        <v>1</v>
      </c>
      <c r="J35" s="540">
        <v>1</v>
      </c>
      <c r="K35" s="90"/>
      <c r="L35" s="85"/>
    </row>
    <row r="36" spans="1:12" ht="37.5" customHeight="1" x14ac:dyDescent="0.3">
      <c r="A36" s="88" t="s">
        <v>456</v>
      </c>
      <c r="B36" s="87" t="s">
        <v>438</v>
      </c>
      <c r="C36" s="86" t="s">
        <v>636</v>
      </c>
      <c r="D36" s="304" t="s">
        <v>636</v>
      </c>
      <c r="E36" s="539"/>
      <c r="F36" s="539"/>
      <c r="G36" s="302"/>
      <c r="H36" s="302"/>
      <c r="I36" s="540"/>
      <c r="J36" s="302"/>
      <c r="K36" s="85"/>
      <c r="L36" s="85"/>
    </row>
    <row r="37" spans="1:12" x14ac:dyDescent="0.3">
      <c r="A37" s="88" t="s">
        <v>457</v>
      </c>
      <c r="B37" s="87" t="s">
        <v>204</v>
      </c>
      <c r="C37" s="86" t="s">
        <v>636</v>
      </c>
      <c r="D37" s="304" t="s">
        <v>636</v>
      </c>
      <c r="E37" s="539">
        <v>44967</v>
      </c>
      <c r="F37" s="539">
        <v>45041</v>
      </c>
      <c r="G37" s="303"/>
      <c r="H37" s="303"/>
      <c r="I37" s="540">
        <v>1</v>
      </c>
      <c r="J37" s="540">
        <v>1</v>
      </c>
      <c r="K37" s="85"/>
      <c r="L37" s="85"/>
    </row>
    <row r="38" spans="1:12" x14ac:dyDescent="0.3">
      <c r="A38" s="88" t="s">
        <v>458</v>
      </c>
      <c r="B38" s="89" t="s">
        <v>203</v>
      </c>
      <c r="C38" s="86" t="s">
        <v>636</v>
      </c>
      <c r="D38" s="304" t="s">
        <v>636</v>
      </c>
      <c r="E38" s="304"/>
      <c r="F38" s="304"/>
      <c r="G38" s="304"/>
      <c r="H38" s="304"/>
      <c r="I38" s="304"/>
      <c r="J38" s="304"/>
      <c r="K38" s="85"/>
      <c r="L38" s="85"/>
    </row>
    <row r="39" spans="1:12" ht="62.4" x14ac:dyDescent="0.3">
      <c r="A39" s="88">
        <v>2</v>
      </c>
      <c r="B39" s="87" t="s">
        <v>443</v>
      </c>
      <c r="C39" s="86" t="s">
        <v>636</v>
      </c>
      <c r="D39" s="304" t="s">
        <v>636</v>
      </c>
      <c r="E39" s="302"/>
      <c r="F39" s="302"/>
      <c r="G39" s="303"/>
      <c r="H39" s="303"/>
      <c r="I39" s="302"/>
      <c r="J39" s="304"/>
      <c r="K39" s="85"/>
      <c r="L39" s="85"/>
    </row>
    <row r="40" spans="1:12" ht="33.75" customHeight="1" x14ac:dyDescent="0.3">
      <c r="A40" s="88" t="s">
        <v>202</v>
      </c>
      <c r="B40" s="87" t="s">
        <v>445</v>
      </c>
      <c r="C40" s="86" t="s">
        <v>636</v>
      </c>
      <c r="D40" s="304" t="s">
        <v>636</v>
      </c>
      <c r="E40" s="302"/>
      <c r="F40" s="302"/>
      <c r="G40" s="303"/>
      <c r="H40" s="303"/>
      <c r="I40" s="302"/>
      <c r="J40" s="304"/>
      <c r="K40" s="85"/>
      <c r="L40" s="85"/>
    </row>
    <row r="41" spans="1:12" ht="63" customHeight="1" x14ac:dyDescent="0.3">
      <c r="A41" s="88" t="s">
        <v>201</v>
      </c>
      <c r="B41" s="89" t="s">
        <v>526</v>
      </c>
      <c r="C41" s="86" t="s">
        <v>636</v>
      </c>
      <c r="D41" s="304" t="s">
        <v>636</v>
      </c>
      <c r="E41" s="302"/>
      <c r="F41" s="302"/>
      <c r="G41" s="304"/>
      <c r="H41" s="304"/>
      <c r="I41" s="304"/>
      <c r="J41" s="304"/>
      <c r="K41" s="85"/>
      <c r="L41" s="85"/>
    </row>
    <row r="42" spans="1:12" ht="58.5" customHeight="1" x14ac:dyDescent="0.3">
      <c r="A42" s="88">
        <v>3</v>
      </c>
      <c r="B42" s="87" t="s">
        <v>444</v>
      </c>
      <c r="C42" s="86" t="s">
        <v>636</v>
      </c>
      <c r="D42" s="304" t="s">
        <v>636</v>
      </c>
      <c r="E42" s="302"/>
      <c r="F42" s="302"/>
      <c r="G42" s="303"/>
      <c r="H42" s="303"/>
      <c r="I42" s="302"/>
      <c r="J42" s="304"/>
      <c r="K42" s="85"/>
      <c r="L42" s="85"/>
    </row>
    <row r="43" spans="1:12" ht="34.5" customHeight="1" x14ac:dyDescent="0.3">
      <c r="A43" s="88" t="s">
        <v>200</v>
      </c>
      <c r="B43" s="87" t="s">
        <v>198</v>
      </c>
      <c r="C43" s="86" t="s">
        <v>636</v>
      </c>
      <c r="D43" s="304" t="s">
        <v>636</v>
      </c>
      <c r="E43" s="302"/>
      <c r="F43" s="302"/>
      <c r="G43" s="303"/>
      <c r="H43" s="305"/>
      <c r="I43" s="302"/>
      <c r="J43" s="304"/>
      <c r="K43" s="85"/>
      <c r="L43" s="85"/>
    </row>
    <row r="44" spans="1:12" ht="24.75" customHeight="1" x14ac:dyDescent="0.3">
      <c r="A44" s="88" t="s">
        <v>199</v>
      </c>
      <c r="B44" s="87" t="s">
        <v>196</v>
      </c>
      <c r="C44" s="86" t="s">
        <v>636</v>
      </c>
      <c r="D44" s="304" t="s">
        <v>636</v>
      </c>
      <c r="E44" s="302"/>
      <c r="F44" s="302"/>
      <c r="G44" s="305"/>
      <c r="H44" s="305"/>
      <c r="I44" s="304"/>
      <c r="J44" s="304"/>
      <c r="K44" s="85"/>
      <c r="L44" s="85"/>
    </row>
    <row r="45" spans="1:12" ht="90.75" customHeight="1" x14ac:dyDescent="0.3">
      <c r="A45" s="88" t="s">
        <v>197</v>
      </c>
      <c r="B45" s="87" t="s">
        <v>449</v>
      </c>
      <c r="C45" s="86" t="s">
        <v>636</v>
      </c>
      <c r="D45" s="304" t="s">
        <v>636</v>
      </c>
      <c r="E45" s="302"/>
      <c r="F45" s="302"/>
      <c r="G45" s="302"/>
      <c r="H45" s="302"/>
      <c r="I45" s="302"/>
      <c r="J45" s="302"/>
      <c r="K45" s="85"/>
      <c r="L45" s="85"/>
    </row>
    <row r="46" spans="1:12" ht="167.25" customHeight="1" x14ac:dyDescent="0.3">
      <c r="A46" s="88" t="s">
        <v>195</v>
      </c>
      <c r="B46" s="87" t="s">
        <v>447</v>
      </c>
      <c r="C46" s="86" t="s">
        <v>636</v>
      </c>
      <c r="D46" s="304" t="s">
        <v>636</v>
      </c>
      <c r="E46" s="302"/>
      <c r="F46" s="302"/>
      <c r="G46" s="302"/>
      <c r="H46" s="302"/>
      <c r="I46" s="302"/>
      <c r="J46" s="302"/>
      <c r="K46" s="85"/>
      <c r="L46" s="85"/>
    </row>
    <row r="47" spans="1:12" ht="30.75" customHeight="1" x14ac:dyDescent="0.3">
      <c r="A47" s="88" t="s">
        <v>193</v>
      </c>
      <c r="B47" s="87" t="s">
        <v>194</v>
      </c>
      <c r="C47" s="86" t="s">
        <v>636</v>
      </c>
      <c r="D47" s="304" t="s">
        <v>636</v>
      </c>
      <c r="E47" s="305"/>
      <c r="F47" s="305"/>
      <c r="G47" s="305"/>
      <c r="H47" s="305"/>
      <c r="I47" s="304"/>
      <c r="J47" s="304"/>
      <c r="K47" s="85"/>
      <c r="L47" s="85"/>
    </row>
    <row r="48" spans="1:12" ht="37.5" customHeight="1" x14ac:dyDescent="0.3">
      <c r="A48" s="88" t="s">
        <v>459</v>
      </c>
      <c r="B48" s="89" t="s">
        <v>192</v>
      </c>
      <c r="C48" s="86" t="s">
        <v>636</v>
      </c>
      <c r="D48" s="304" t="s">
        <v>636</v>
      </c>
      <c r="E48" s="304"/>
      <c r="F48" s="304"/>
      <c r="G48" s="304"/>
      <c r="H48" s="304"/>
      <c r="I48" s="304"/>
      <c r="J48" s="304"/>
      <c r="K48" s="85"/>
      <c r="L48" s="85"/>
    </row>
    <row r="49" spans="1:12" ht="35.25" customHeight="1" x14ac:dyDescent="0.3">
      <c r="A49" s="88">
        <v>4</v>
      </c>
      <c r="B49" s="87" t="s">
        <v>190</v>
      </c>
      <c r="C49" s="86" t="s">
        <v>636</v>
      </c>
      <c r="D49" s="304" t="s">
        <v>636</v>
      </c>
      <c r="E49" s="305"/>
      <c r="F49" s="305"/>
      <c r="G49" s="305"/>
      <c r="H49" s="305"/>
      <c r="I49" s="304"/>
      <c r="J49" s="304"/>
      <c r="K49" s="85"/>
      <c r="L49" s="85"/>
    </row>
    <row r="50" spans="1:12" ht="86.25" customHeight="1" x14ac:dyDescent="0.3">
      <c r="A50" s="88" t="s">
        <v>191</v>
      </c>
      <c r="B50" s="87" t="s">
        <v>448</v>
      </c>
      <c r="C50" s="86" t="s">
        <v>636</v>
      </c>
      <c r="D50" s="304" t="s">
        <v>636</v>
      </c>
      <c r="E50" s="303"/>
      <c r="F50" s="303"/>
      <c r="G50" s="305"/>
      <c r="H50" s="305"/>
      <c r="I50" s="304"/>
      <c r="J50" s="304"/>
      <c r="K50" s="85"/>
      <c r="L50" s="85"/>
    </row>
    <row r="51" spans="1:12" ht="77.25" customHeight="1" x14ac:dyDescent="0.3">
      <c r="A51" s="88" t="s">
        <v>189</v>
      </c>
      <c r="B51" s="87" t="s">
        <v>450</v>
      </c>
      <c r="C51" s="86" t="s">
        <v>636</v>
      </c>
      <c r="D51" s="304" t="s">
        <v>636</v>
      </c>
      <c r="E51" s="302"/>
      <c r="F51" s="302"/>
      <c r="G51" s="305"/>
      <c r="H51" s="305"/>
      <c r="I51" s="304"/>
      <c r="J51" s="304"/>
      <c r="K51" s="85"/>
      <c r="L51" s="85"/>
    </row>
    <row r="52" spans="1:12" ht="71.25" customHeight="1" x14ac:dyDescent="0.3">
      <c r="A52" s="88" t="s">
        <v>187</v>
      </c>
      <c r="B52" s="87" t="s">
        <v>188</v>
      </c>
      <c r="C52" s="86" t="s">
        <v>636</v>
      </c>
      <c r="D52" s="304" t="s">
        <v>636</v>
      </c>
      <c r="E52" s="302"/>
      <c r="F52" s="302"/>
      <c r="G52" s="305"/>
      <c r="H52" s="305"/>
      <c r="I52" s="304"/>
      <c r="J52" s="304"/>
      <c r="K52" s="85"/>
      <c r="L52" s="85"/>
    </row>
    <row r="53" spans="1:12" ht="48" customHeight="1" x14ac:dyDescent="0.3">
      <c r="A53" s="88" t="s">
        <v>185</v>
      </c>
      <c r="B53" s="150" t="s">
        <v>451</v>
      </c>
      <c r="C53" s="86" t="s">
        <v>636</v>
      </c>
      <c r="D53" s="304" t="s">
        <v>636</v>
      </c>
      <c r="E53" s="303"/>
      <c r="F53" s="303"/>
      <c r="G53" s="305"/>
      <c r="H53" s="305"/>
      <c r="I53" s="304"/>
      <c r="J53" s="304"/>
      <c r="K53" s="85"/>
      <c r="L53" s="85"/>
    </row>
    <row r="54" spans="1:12" ht="46.5" customHeight="1" x14ac:dyDescent="0.3">
      <c r="A54" s="88" t="s">
        <v>452</v>
      </c>
      <c r="B54" s="87" t="s">
        <v>186</v>
      </c>
      <c r="C54" s="86" t="s">
        <v>636</v>
      </c>
      <c r="D54" s="304" t="s">
        <v>636</v>
      </c>
      <c r="E54" s="302"/>
      <c r="F54" s="302"/>
      <c r="G54" s="305"/>
      <c r="H54" s="305"/>
      <c r="I54" s="304"/>
      <c r="J54" s="304"/>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2023-08-04T10:53:25Z</dcterms:modified>
</cp:coreProperties>
</file>