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B77A2D81-16B7-419E-A0CE-C18431277634}" xr6:coauthVersionLast="36" xr6:coauthVersionMax="36" xr10:uidLastSave="{00000000-0000-0000-0000-000000000000}"/>
  <bookViews>
    <workbookView xWindow="12" yWindow="48" windowWidth="28128" windowHeight="13188" tabRatio="774" firstSheet="8"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Адреса ТП" sheetId="39"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s>
  <definedNames>
    <definedName name="_xlnm._FilterDatabase" localSheetId="10" hidden="1">'6.2. Паспорт фин осв ввод'!$A$23:$AI$86</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ввод'!$A$1:$U$67</definedName>
    <definedName name="_xlnm.Print_Area" localSheetId="12">'8. Общие сведения'!#REF!</definedName>
    <definedName name="Определен_источник" localSheetId="8">#REF!</definedName>
    <definedName name="Определен_источник" localSheetId="5">#REF!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 localSheetId="5">#REF!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91029"/>
</workbook>
</file>

<file path=xl/calcChain.xml><?xml version="1.0" encoding="utf-8"?>
<calcChain xmlns="http://schemas.openxmlformats.org/spreadsheetml/2006/main">
  <c r="R30" i="29" l="1"/>
  <c r="S30" i="29"/>
  <c r="F35" i="29"/>
  <c r="F44" i="29"/>
  <c r="F53" i="29"/>
  <c r="F61" i="29"/>
  <c r="F62" i="29"/>
  <c r="M30" i="29"/>
  <c r="O30" i="29"/>
  <c r="N52" i="29" l="1"/>
  <c r="N60" i="29" s="1"/>
  <c r="N51" i="29"/>
  <c r="N59" i="29" s="1"/>
  <c r="I50" i="25" s="1"/>
  <c r="I47" i="25" s="1"/>
  <c r="I53" i="25" l="1"/>
  <c r="B90" i="27"/>
  <c r="B22" i="27"/>
  <c r="A15" i="27"/>
  <c r="A12" i="27"/>
  <c r="A9" i="27"/>
  <c r="A5" i="27"/>
  <c r="B93" i="27"/>
  <c r="B76" i="27"/>
  <c r="B68" i="27"/>
  <c r="B55" i="27"/>
  <c r="B51" i="27"/>
  <c r="B50" i="27" s="1"/>
  <c r="B48" i="27"/>
  <c r="B74" i="27" s="1"/>
  <c r="B73" i="27" s="1"/>
  <c r="B42" i="27"/>
  <c r="B41" i="27" s="1"/>
  <c r="B33" i="27"/>
  <c r="B21" i="27"/>
  <c r="L26" i="5"/>
  <c r="C30" i="29"/>
  <c r="D24" i="29"/>
  <c r="C24" i="29"/>
  <c r="B27" i="27" s="1"/>
  <c r="B60" i="27" s="1"/>
  <c r="B34" i="27" l="1"/>
  <c r="B75" i="27"/>
  <c r="B66" i="27"/>
  <c r="B56" i="27"/>
  <c r="B43" i="27"/>
  <c r="B65" i="27"/>
  <c r="B38" i="27"/>
  <c r="B47" i="27"/>
  <c r="B52" i="27"/>
  <c r="B70" i="27"/>
  <c r="B32" i="27"/>
  <c r="B30" i="27" s="1"/>
  <c r="B63" i="27" s="1"/>
  <c r="G674" i="39"/>
  <c r="C40" i="7"/>
  <c r="AD35" i="5" l="1"/>
  <c r="AE35" i="5" s="1"/>
  <c r="AD39" i="5" l="1"/>
  <c r="AE39" i="5" s="1"/>
  <c r="O24" i="29" l="1"/>
  <c r="N30" i="29"/>
  <c r="I30" i="29"/>
  <c r="I24" i="29"/>
  <c r="K30" i="29"/>
  <c r="K24" i="29"/>
  <c r="D26" i="5" l="1"/>
  <c r="H30" i="29" l="1"/>
  <c r="J30" i="29"/>
  <c r="P30" i="29"/>
  <c r="Q30" i="29"/>
  <c r="AD26" i="5"/>
  <c r="R29" i="5"/>
  <c r="D29" i="5"/>
  <c r="AC26" i="5"/>
  <c r="AB26" i="5"/>
  <c r="R26" i="5"/>
  <c r="L29" i="5"/>
  <c r="D39" i="5" l="1"/>
  <c r="D35" i="5"/>
  <c r="L39" i="5"/>
  <c r="L35" i="5"/>
  <c r="AD29" i="5"/>
  <c r="AD43" i="5" s="1"/>
  <c r="B29" i="27" s="1"/>
  <c r="AE26" i="5"/>
  <c r="AE29" i="5" l="1"/>
  <c r="U60" i="29" l="1"/>
  <c r="T60" i="29"/>
  <c r="U52" i="29"/>
  <c r="T52" i="29"/>
  <c r="E52" i="29"/>
  <c r="F52" i="29" s="1"/>
  <c r="U43" i="29"/>
  <c r="T43" i="29"/>
  <c r="E43" i="29"/>
  <c r="F43" i="29" s="1"/>
  <c r="E42" i="29"/>
  <c r="F42" i="29" s="1"/>
  <c r="E60" i="29" l="1"/>
  <c r="F60" i="29" s="1"/>
  <c r="A15" i="38"/>
  <c r="A9" i="38"/>
  <c r="A12" i="38"/>
  <c r="A7" i="38"/>
  <c r="A5" i="38"/>
  <c r="C91" i="38"/>
  <c r="D91" i="38" s="1"/>
  <c r="E91" i="38" s="1"/>
  <c r="F91" i="38" s="1"/>
  <c r="G91" i="38" s="1"/>
  <c r="H91" i="38" s="1"/>
  <c r="I91" i="38" s="1"/>
  <c r="B85" i="38"/>
  <c r="B76" i="38"/>
  <c r="B74" i="38"/>
  <c r="C73" i="38"/>
  <c r="C85" i="38" s="1"/>
  <c r="A62" i="38"/>
  <c r="B60" i="38"/>
  <c r="H59" i="38"/>
  <c r="C58" i="38"/>
  <c r="C74" i="38" s="1"/>
  <c r="B52" i="38"/>
  <c r="I59" i="38"/>
  <c r="B49" i="38"/>
  <c r="C49" i="38" s="1"/>
  <c r="D49" i="38" s="1"/>
  <c r="E49" i="38" s="1"/>
  <c r="F49" i="38" s="1"/>
  <c r="G49" i="38" s="1"/>
  <c r="H49" i="38" s="1"/>
  <c r="I49" i="38" s="1"/>
  <c r="B47" i="38"/>
  <c r="B45" i="38"/>
  <c r="B46" i="38" s="1"/>
  <c r="C47" i="38" l="1"/>
  <c r="C61" i="38" s="1"/>
  <c r="C52" i="38"/>
  <c r="D58" i="38"/>
  <c r="D74" i="38" s="1"/>
  <c r="D73" i="38"/>
  <c r="D85" i="38" s="1"/>
  <c r="I80" i="38"/>
  <c r="E58" i="38" l="1"/>
  <c r="D47" i="38"/>
  <c r="D61" i="38" s="1"/>
  <c r="E73" i="38"/>
  <c r="F73" i="38" s="1"/>
  <c r="D52" i="38"/>
  <c r="E74" i="38"/>
  <c r="F58" i="38"/>
  <c r="E52" i="38"/>
  <c r="E47" i="38"/>
  <c r="E61" i="38" s="1"/>
  <c r="E85" i="38" l="1"/>
  <c r="G58" i="38"/>
  <c r="F52" i="38"/>
  <c r="F47" i="38"/>
  <c r="F61" i="38" s="1"/>
  <c r="F74" i="38"/>
  <c r="F85" i="38"/>
  <c r="G73" i="38"/>
  <c r="H73" i="38" l="1"/>
  <c r="G85" i="38"/>
  <c r="G74" i="38"/>
  <c r="H58" i="38"/>
  <c r="G52" i="38"/>
  <c r="G47" i="38"/>
  <c r="G61" i="38" s="1"/>
  <c r="H74" i="38" l="1"/>
  <c r="I58" i="38"/>
  <c r="H52" i="38"/>
  <c r="H47" i="38"/>
  <c r="H61" i="38" s="1"/>
  <c r="H85" i="38"/>
  <c r="I73" i="38"/>
  <c r="I85" i="38" s="1"/>
  <c r="I74" i="38" l="1"/>
  <c r="I52" i="38"/>
  <c r="I47" i="38"/>
  <c r="I61" i="38" s="1"/>
  <c r="S24" i="29" l="1"/>
  <c r="R24" i="29"/>
  <c r="Q24" i="29"/>
  <c r="P24" i="29"/>
  <c r="N24" i="29"/>
  <c r="M24" i="29"/>
  <c r="A14" i="29" l="1"/>
  <c r="A11" i="29"/>
  <c r="A4" i="29"/>
  <c r="U67" i="29"/>
  <c r="T67" i="29"/>
  <c r="E67" i="29"/>
  <c r="F67" i="29" s="1"/>
  <c r="U66" i="29"/>
  <c r="T66" i="29"/>
  <c r="E66" i="29"/>
  <c r="F66" i="29" s="1"/>
  <c r="U65" i="29"/>
  <c r="T65" i="29"/>
  <c r="E65" i="29"/>
  <c r="F65" i="29" s="1"/>
  <c r="U64" i="29"/>
  <c r="T64" i="29"/>
  <c r="E64" i="29"/>
  <c r="F64" i="29" s="1"/>
  <c r="U63" i="29"/>
  <c r="T63" i="29"/>
  <c r="E63" i="29"/>
  <c r="F63" i="29" s="1"/>
  <c r="U62" i="29"/>
  <c r="T62" i="29"/>
  <c r="U61" i="29"/>
  <c r="T61" i="29"/>
  <c r="U59" i="29"/>
  <c r="U58" i="29"/>
  <c r="T58" i="29"/>
  <c r="E58" i="29"/>
  <c r="F58" i="29" s="1"/>
  <c r="U57" i="29"/>
  <c r="T57" i="29"/>
  <c r="E57" i="29"/>
  <c r="F57" i="29" s="1"/>
  <c r="U56" i="29"/>
  <c r="T56" i="29"/>
  <c r="E56" i="29"/>
  <c r="F56" i="29" s="1"/>
  <c r="U55" i="29"/>
  <c r="T55" i="29"/>
  <c r="E55" i="29"/>
  <c r="F55" i="29" s="1"/>
  <c r="U54" i="29"/>
  <c r="D54" i="29"/>
  <c r="U53" i="29"/>
  <c r="T53" i="29"/>
  <c r="U51" i="29"/>
  <c r="T51" i="29"/>
  <c r="U50" i="29"/>
  <c r="T50" i="29"/>
  <c r="E50" i="29"/>
  <c r="F50" i="29" s="1"/>
  <c r="U49" i="29"/>
  <c r="T49" i="29"/>
  <c r="E49" i="29"/>
  <c r="F49" i="29" s="1"/>
  <c r="U48" i="29"/>
  <c r="T48" i="29"/>
  <c r="E48" i="29"/>
  <c r="F48" i="29" s="1"/>
  <c r="U47" i="29"/>
  <c r="T47" i="29"/>
  <c r="E47" i="29"/>
  <c r="F47" i="29" s="1"/>
  <c r="U46" i="29"/>
  <c r="T46" i="29"/>
  <c r="E46" i="29"/>
  <c r="F46" i="29" s="1"/>
  <c r="U45" i="29"/>
  <c r="T45" i="29"/>
  <c r="E45" i="29"/>
  <c r="F45" i="29" s="1"/>
  <c r="U44" i="29"/>
  <c r="T44" i="29"/>
  <c r="U42" i="29"/>
  <c r="T42" i="29"/>
  <c r="U41" i="29"/>
  <c r="T41" i="29"/>
  <c r="E41" i="29"/>
  <c r="F41" i="29" s="1"/>
  <c r="U40" i="29"/>
  <c r="T40" i="29"/>
  <c r="E40" i="29"/>
  <c r="F40" i="29" s="1"/>
  <c r="U39" i="29"/>
  <c r="T39" i="29"/>
  <c r="E39" i="29"/>
  <c r="F39" i="29" s="1"/>
  <c r="U38" i="29"/>
  <c r="T38" i="29"/>
  <c r="E38" i="29"/>
  <c r="F38" i="29" s="1"/>
  <c r="U37" i="29"/>
  <c r="T37" i="29"/>
  <c r="E37" i="29"/>
  <c r="F37" i="29" s="1"/>
  <c r="U36" i="29"/>
  <c r="T36" i="29"/>
  <c r="E36" i="29"/>
  <c r="F36" i="29" s="1"/>
  <c r="U35" i="29"/>
  <c r="T35" i="29"/>
  <c r="U34" i="29"/>
  <c r="T34" i="29"/>
  <c r="E34" i="29"/>
  <c r="F34" i="29" s="1"/>
  <c r="U33" i="29"/>
  <c r="T33" i="29"/>
  <c r="E33" i="29"/>
  <c r="F33" i="29" s="1"/>
  <c r="U32" i="29"/>
  <c r="T32" i="29"/>
  <c r="G54" i="29"/>
  <c r="E32" i="29"/>
  <c r="F32" i="29" s="1"/>
  <c r="U31" i="29"/>
  <c r="T31" i="29"/>
  <c r="E31" i="29"/>
  <c r="F31" i="29" s="1"/>
  <c r="U30" i="29"/>
  <c r="D30" i="29"/>
  <c r="U29" i="29"/>
  <c r="T29" i="29"/>
  <c r="G24" i="29"/>
  <c r="E29" i="29"/>
  <c r="F29" i="29" s="1"/>
  <c r="U28" i="29"/>
  <c r="T28" i="29"/>
  <c r="E28" i="29"/>
  <c r="F28" i="29" s="1"/>
  <c r="U27" i="29"/>
  <c r="T27" i="29"/>
  <c r="E27" i="29"/>
  <c r="F27" i="29" s="1"/>
  <c r="U26" i="29"/>
  <c r="T26" i="29"/>
  <c r="E26" i="29"/>
  <c r="F26" i="29" s="1"/>
  <c r="U25" i="29"/>
  <c r="T25" i="29"/>
  <c r="E25" i="29"/>
  <c r="F25" i="29" s="1"/>
  <c r="J24" i="29"/>
  <c r="A5" i="30"/>
  <c r="A12" i="6"/>
  <c r="C49" i="7" l="1"/>
  <c r="I44" i="25"/>
  <c r="T54" i="29"/>
  <c r="B81" i="38"/>
  <c r="B25" i="38"/>
  <c r="T30" i="29"/>
  <c r="E24" i="29"/>
  <c r="E59" i="29"/>
  <c r="F59" i="29" s="1"/>
  <c r="E30" i="29"/>
  <c r="H24" i="29"/>
  <c r="T24" i="29" s="1"/>
  <c r="E51" i="29"/>
  <c r="F51" i="29" s="1"/>
  <c r="F24" i="29"/>
  <c r="G30" i="29"/>
  <c r="T59" i="29"/>
  <c r="U24" i="29"/>
  <c r="C48" i="7" s="1"/>
  <c r="F30" i="29" l="1"/>
  <c r="E54" i="29"/>
  <c r="F54" i="29" s="1"/>
  <c r="D67" i="38"/>
  <c r="C65" i="38"/>
  <c r="C60" i="38" s="1"/>
  <c r="B54" i="38"/>
  <c r="C67" i="38"/>
  <c r="C76" i="38" s="1"/>
  <c r="B55" i="38" l="1"/>
  <c r="B56" i="38" s="1"/>
  <c r="B69" i="38" s="1"/>
  <c r="D65" i="38"/>
  <c r="D60" i="38" s="1"/>
  <c r="E65" i="38"/>
  <c r="E60" i="38" s="1"/>
  <c r="D76" i="38"/>
  <c r="E67" i="38"/>
  <c r="A15" i="6"/>
  <c r="B82" i="38" l="1"/>
  <c r="C53" i="38"/>
  <c r="C55" i="38" s="1"/>
  <c r="C56" i="38" s="1"/>
  <c r="C69" i="38" s="1"/>
  <c r="C77" i="38" s="1"/>
  <c r="E76" i="38"/>
  <c r="F67" i="38"/>
  <c r="G65" i="38" s="1"/>
  <c r="G60" i="38" s="1"/>
  <c r="B77" i="38"/>
  <c r="F65" i="38"/>
  <c r="F60" i="38" s="1"/>
  <c r="C82" i="38" l="1"/>
  <c r="D53" i="38"/>
  <c r="D55" i="38" s="1"/>
  <c r="F76" i="38"/>
  <c r="G67" i="38"/>
  <c r="H65" i="38" s="1"/>
  <c r="H60" i="38" s="1"/>
  <c r="H66" i="38" s="1"/>
  <c r="D82" i="38" l="1"/>
  <c r="D56" i="38"/>
  <c r="D69" i="38" s="1"/>
  <c r="D77" i="38" s="1"/>
  <c r="H67" i="38"/>
  <c r="G76" i="38"/>
  <c r="E53" i="38"/>
  <c r="E55" i="38" s="1"/>
  <c r="I67" i="38" l="1"/>
  <c r="I76" i="38" s="1"/>
  <c r="H76" i="38"/>
  <c r="F53" i="38"/>
  <c r="E82" i="38"/>
  <c r="E56" i="38"/>
  <c r="E69" i="38" s="1"/>
  <c r="E77" i="38" s="1"/>
  <c r="H68" i="38"/>
  <c r="I65" i="38"/>
  <c r="I60" i="38" s="1"/>
  <c r="I66" i="38" s="1"/>
  <c r="I68" i="38" l="1"/>
  <c r="I75" i="38" s="1"/>
  <c r="F55" i="38"/>
  <c r="G53" i="38" s="1"/>
  <c r="G55" i="38" s="1"/>
  <c r="H75" i="38"/>
  <c r="H53" i="38" l="1"/>
  <c r="G82" i="38"/>
  <c r="G56" i="38"/>
  <c r="G69" i="38" s="1"/>
  <c r="G77" i="38" s="1"/>
  <c r="F56" i="38"/>
  <c r="F69" i="38" s="1"/>
  <c r="F77" i="38" s="1"/>
  <c r="F82" i="38"/>
  <c r="H55" i="38" l="1"/>
  <c r="I53" i="38" s="1"/>
  <c r="I55" i="38" s="1"/>
  <c r="I56" i="38" l="1"/>
  <c r="I69" i="38" s="1"/>
  <c r="I82" i="38"/>
  <c r="H82" i="38"/>
  <c r="H56" i="38"/>
  <c r="H69" i="38" s="1"/>
  <c r="H77" i="38" l="1"/>
  <c r="H70" i="38"/>
  <c r="I77" i="38"/>
  <c r="I70" i="38"/>
  <c r="I71" i="38" s="1"/>
  <c r="I72" i="38" s="1"/>
  <c r="C59" i="38"/>
  <c r="H71" i="38" l="1"/>
  <c r="H72" i="38" s="1"/>
  <c r="C66" i="38"/>
  <c r="C68" i="38" s="1"/>
  <c r="B59" i="38"/>
  <c r="B80" i="38" l="1"/>
  <c r="B66" i="38"/>
  <c r="B68" i="38" s="1"/>
  <c r="B79" i="38"/>
  <c r="C79" i="38" s="1"/>
  <c r="C80" i="38"/>
  <c r="C75" i="38"/>
  <c r="C70" i="38"/>
  <c r="D59" i="38"/>
  <c r="E59" i="38"/>
  <c r="D79" i="38" l="1"/>
  <c r="B75" i="38"/>
  <c r="B70" i="38"/>
  <c r="E80" i="38"/>
  <c r="E66" i="38"/>
  <c r="E68" i="38" s="1"/>
  <c r="C71" i="38"/>
  <c r="D80" i="38"/>
  <c r="D66" i="38"/>
  <c r="D68" i="38" s="1"/>
  <c r="E79" i="38"/>
  <c r="F59" i="38"/>
  <c r="G59" i="38"/>
  <c r="B71" i="38" l="1"/>
  <c r="B78" i="38" s="1"/>
  <c r="B83" i="38" s="1"/>
  <c r="C72" i="38"/>
  <c r="G80" i="38"/>
  <c r="H80" i="38"/>
  <c r="G66" i="38"/>
  <c r="G68" i="38" s="1"/>
  <c r="F80" i="38"/>
  <c r="F66" i="38"/>
  <c r="F68" i="38" s="1"/>
  <c r="D75" i="38"/>
  <c r="D70" i="38"/>
  <c r="D71" i="38" s="1"/>
  <c r="D72" i="38" s="1"/>
  <c r="E75" i="38"/>
  <c r="E70" i="38"/>
  <c r="F79" i="38"/>
  <c r="C78" i="38" l="1"/>
  <c r="C83" i="38" s="1"/>
  <c r="C84" i="38" s="1"/>
  <c r="B72" i="38"/>
  <c r="B86" i="38"/>
  <c r="B87" i="38" s="1"/>
  <c r="B90" i="38" s="1"/>
  <c r="B88" i="38"/>
  <c r="B84" i="38"/>
  <c r="B89" i="38" s="1"/>
  <c r="G75" i="38"/>
  <c r="G70" i="38"/>
  <c r="E71" i="38"/>
  <c r="E72" i="38" s="1"/>
  <c r="F75" i="38"/>
  <c r="F70" i="38"/>
  <c r="G79" i="38"/>
  <c r="C86" i="38" l="1"/>
  <c r="C87" i="38" s="1"/>
  <c r="C90" i="38" s="1"/>
  <c r="C89" i="38"/>
  <c r="D78" i="38"/>
  <c r="D83" i="38" s="1"/>
  <c r="D86" i="38" s="1"/>
  <c r="C88" i="38"/>
  <c r="H79" i="38"/>
  <c r="I79" i="38" s="1"/>
  <c r="F71" i="38"/>
  <c r="F72" i="38" s="1"/>
  <c r="G71" i="38"/>
  <c r="G72" i="38" s="1"/>
  <c r="D87" i="38" l="1"/>
  <c r="D90" i="38" s="1"/>
  <c r="E78" i="38"/>
  <c r="E83" i="38" s="1"/>
  <c r="E88" i="38" s="1"/>
  <c r="D88" i="38"/>
  <c r="D84" i="38"/>
  <c r="D89" i="38" s="1"/>
  <c r="A9" i="30"/>
  <c r="E86" i="38" l="1"/>
  <c r="E87" i="38" s="1"/>
  <c r="E90" i="38" s="1"/>
  <c r="F78" i="38"/>
  <c r="F83" i="38" s="1"/>
  <c r="F86" i="38" s="1"/>
  <c r="F87" i="38" s="1"/>
  <c r="E84" i="38"/>
  <c r="E89" i="38" s="1"/>
  <c r="G78" i="38"/>
  <c r="G83" i="38" s="1"/>
  <c r="G86" i="38" s="1"/>
  <c r="F88" i="38" l="1"/>
  <c r="G87" i="38"/>
  <c r="G84" i="38"/>
  <c r="F84" i="38"/>
  <c r="F89" i="38" s="1"/>
  <c r="G88" i="38"/>
  <c r="H78" i="38"/>
  <c r="H83" i="38" s="1"/>
  <c r="H84" i="38" s="1"/>
  <c r="F90" i="38"/>
  <c r="G90" i="38"/>
  <c r="H89" i="38" l="1"/>
  <c r="G89" i="38"/>
  <c r="H86" i="38"/>
  <c r="H87" i="38" s="1"/>
  <c r="H90" i="38" s="1"/>
  <c r="I78" i="38"/>
  <c r="I83" i="38" s="1"/>
  <c r="I86" i="38" s="1"/>
  <c r="H88" i="38"/>
  <c r="I88" i="38" l="1"/>
  <c r="I84" i="38"/>
  <c r="I89" i="38" s="1"/>
  <c r="G28" i="38" s="1"/>
  <c r="I87" i="38"/>
  <c r="I90" i="38" s="1"/>
  <c r="G29" i="38" s="1"/>
  <c r="G30" i="38" l="1"/>
  <c r="A15" i="30"/>
  <c r="A12" i="30"/>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<sst xmlns="http://schemas.openxmlformats.org/spreadsheetml/2006/main" count="4247" uniqueCount="1480">
  <si>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</si>
  <si>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</si>
  <si>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</si>
  <si>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</si>
  <si>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</si>
  <si>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</si>
  <si>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</si>
  <si>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</si>
  <si>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</si>
  <si>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</si>
  <si>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</si>
  <si>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</si>
  <si>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</si>
  <si>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</si>
  <si>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</si>
  <si>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</si>
  <si>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</si>
  <si>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</si>
  <si>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</si>
  <si>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</si>
  <si>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</si>
  <si>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</si>
  <si>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</si>
  <si>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</si>
  <si>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</si>
  <si>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</si>
  <si>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</si>
  <si>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</si>
  <si>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</si>
  <si>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</si>
  <si>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</si>
  <si>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</si>
  <si>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</si>
  <si>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</si>
  <si>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</si>
  <si>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</si>
  <si>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</si>
  <si>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</si>
  <si>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</si>
  <si>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</si>
  <si>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</si>
  <si>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</si>
  <si>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</si>
  <si>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</si>
  <si>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</si>
  <si>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</si>
  <si>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</si>
  <si>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</si>
  <si>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</si>
  <si>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</si>
  <si>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</si>
  <si>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</si>
  <si>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</si>
  <si>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</si>
  <si>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</si>
  <si>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</si>
  <si>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</si>
  <si>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</si>
  <si>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</si>
  <si>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</si>
  <si>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</si>
  <si>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</si>
  <si>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</si>
  <si>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</si>
  <si>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</si>
  <si>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</si>
  <si>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</si>
  <si>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</si>
  <si>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</si>
  <si>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</si>
  <si>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</si>
  <si>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</si>
  <si>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</si>
  <si>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</si>
  <si>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</si>
  <si>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</si>
  <si>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</si>
  <si>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</si>
  <si>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</si>
  <si>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</si>
  <si>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</si>
  <si>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</si>
  <si>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</si>
  <si>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</si>
  <si>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</si>
  <si>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</si>
  <si>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</si>
  <si>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</si>
  <si>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</si>
  <si>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</si>
  <si>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</si>
  <si>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</si>
  <si>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</si>
  <si>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</si>
  <si>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</si>
  <si>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</si>
  <si>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</si>
  <si>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</si>
  <si>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</si>
  <si>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</si>
  <si>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</si>
  <si>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</si>
  <si>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</si>
  <si>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</si>
  <si>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</si>
  <si>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</si>
  <si>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</si>
  <si>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</si>
  <si>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</si>
  <si>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</si>
  <si>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</si>
  <si>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</si>
  <si>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</si>
  <si>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</si>
  <si>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</si>
  <si>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</si>
  <si>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</si>
  <si>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</si>
  <si>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</si>
  <si>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</si>
  <si>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</si>
  <si>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</si>
  <si>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</si>
  <si>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</si>
  <si>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</si>
  <si>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</si>
  <si>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</si>
  <si>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</si>
  <si>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</si>
  <si>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</si>
  <si>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</si>
  <si>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</si>
  <si>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</si>
  <si>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</si>
  <si>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</si>
  <si>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</si>
  <si>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</si>
  <si>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</si>
  <si>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</si>
  <si>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</si>
  <si>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</si>
  <si>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</si>
  <si>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</si>
  <si>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</si>
  <si>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</si>
  <si>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</si>
  <si>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</si>
  <si>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</si>
  <si>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</si>
  <si>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</si>
  <si>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</si>
  <si>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</si>
  <si>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</si>
  <si>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</si>
  <si>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</si>
  <si>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</si>
  <si>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</si>
  <si>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</si>
  <si>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</si>
  <si>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</si>
  <si>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</si>
  <si>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</si>
  <si>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</si>
  <si>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</si>
  <si>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</si>
  <si>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</si>
  <si>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</si>
  <si>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</si>
  <si>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</si>
  <si>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</si>
  <si>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</si>
  <si>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</si>
  <si>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</si>
  <si>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</si>
  <si>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</si>
  <si>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</si>
  <si>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</si>
  <si>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</si>
  <si>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</si>
  <si>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</si>
  <si>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</si>
  <si>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</si>
  <si>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</si>
  <si>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</si>
  <si>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</si>
  <si>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</si>
  <si>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</si>
  <si>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</si>
  <si>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</si>
  <si>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</si>
  <si>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</si>
  <si>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</si>
  <si>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</si>
  <si>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</si>
  <si>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</si>
  <si>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</si>
  <si>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</si>
  <si>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</si>
  <si>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</si>
  <si>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</si>
  <si>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</si>
  <si>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</si>
  <si>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</si>
  <si>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</si>
  <si>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</si>
  <si>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</si>
  <si>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</si>
  <si>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</si>
  <si>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</si>
  <si>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</si>
  <si>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</si>
  <si>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</si>
  <si>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</si>
  <si>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</si>
  <si>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</si>
  <si>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</si>
  <si>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</si>
  <si>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</si>
  <si>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</si>
  <si>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</si>
  <si>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</si>
  <si>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</si>
  <si>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</si>
  <si>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</si>
  <si>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</si>
  <si>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</si>
  <si>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</si>
  <si>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</si>
  <si>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</si>
  <si>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</si>
  <si>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</si>
  <si>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</si>
  <si>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</si>
  <si>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</si>
  <si>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</si>
  <si>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</si>
  <si>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</si>
  <si>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</si>
  <si>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</si>
  <si>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</si>
  <si>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</si>
  <si>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</si>
  <si>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</si>
  <si>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</si>
  <si>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</si>
  <si>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</si>
  <si>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</si>
  <si>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</si>
  <si>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</si>
  <si>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</si>
  <si>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</si>
  <si>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</si>
  <si>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</si>
  <si>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</si>
  <si>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</si>
  <si>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</si>
  <si>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</si>
  <si>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</si>
  <si>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</si>
  <si>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</si>
  <si>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</si>
  <si>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</si>
  <si>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</si>
  <si>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</si>
  <si>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</si>
  <si>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</si>
  <si>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</si>
  <si>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</si>
  <si>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</si>
  <si>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</si>
  <si>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</si>
  <si>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</si>
  <si>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</si>
  <si>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</si>
  <si>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</si>
  <si>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</si>
  <si>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</si>
  <si>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</si>
  <si>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</si>
  <si>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</si>
  <si>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</si>
  <si>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</si>
  <si>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</si>
  <si>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</si>
  <si>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</si>
  <si>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</si>
  <si>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</si>
  <si>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</si>
  <si>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</si>
  <si>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</si>
  <si>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</si>
  <si>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</si>
  <si>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</si>
  <si>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</si>
  <si>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</si>
  <si>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</si>
  <si>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</si>
  <si>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</si>
  <si>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</si>
  <si>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</si>
  <si>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</si>
  <si>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</si>
  <si>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</si>
  <si>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</si>
  <si>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</si>
  <si>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</si>
  <si>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</si>
  <si>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</si>
  <si>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</si>
  <si>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</si>
  <si>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</si>
  <si>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</si>
  <si>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</si>
  <si>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</si>
  <si>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</si>
  <si>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</si>
  <si>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</si>
  <si>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</si>
  <si>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</si>
  <si>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</si>
  <si>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</si>
  <si>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</si>
  <si>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</si>
  <si>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</si>
  <si>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</si>
  <si>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</si>
  <si>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</si>
  <si>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</si>
  <si>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</si>
  <si>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</si>
  <si>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</si>
  <si>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</si>
  <si>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</si>
  <si>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</si>
  <si>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</si>
  <si>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</si>
  <si>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</si>
  <si>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</si>
  <si>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</si>
  <si>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</si>
  <si>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</si>
  <si>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</si>
  <si>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</si>
  <si>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</si>
  <si>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</si>
  <si>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</si>
  <si>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</si>
  <si>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</si>
  <si>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</si>
  <si>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</si>
  <si>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</si>
  <si>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</si>
  <si>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</si>
  <si>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</si>
  <si>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</si>
  <si>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</si>
  <si>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</si>
  <si>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</si>
  <si>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</si>
  <si>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</si>
  <si>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</si>
  <si>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</si>
  <si>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</si>
  <si>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</si>
  <si>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</si>
  <si>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</si>
  <si>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</si>
  <si>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</si>
  <si>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</si>
  <si>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</si>
  <si>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</si>
  <si>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</si>
  <si>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</si>
  <si>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</si>
  <si>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</si>
  <si>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</si>
  <si>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</si>
  <si>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</si>
  <si>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</si>
  <si>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</si>
  <si>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</si>
  <si>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</si>
  <si>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</si>
  <si>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</si>
  <si>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</si>
  <si>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</si>
  <si>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</si>
  <si>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</si>
  <si>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</si>
  <si>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</si>
  <si>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</si>
  <si>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</si>
  <si>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</si>
  <si>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</si>
  <si>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</si>
  <si>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</si>
  <si>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</si>
  <si>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</si>
  <si>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</si>
  <si>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</si>
  <si>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</si>
  <si>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</si>
  <si>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</si>
  <si>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</si>
  <si>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</si>
  <si>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</si>
  <si>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</si>
  <si>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</si>
  <si>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</si>
  <si>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</si>
  <si>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</si>
  <si>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</si>
  <si>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</si>
  <si>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</si>
  <si>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</si>
  <si>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</si>
  <si>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</si>
  <si>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</si>
  <si>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</si>
  <si>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</si>
  <si>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</si>
  <si>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</si>
  <si>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</si>
  <si>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</si>
  <si>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</si>
  <si>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</si>
  <si>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</si>
  <si>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</si>
  <si>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</si>
  <si>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</si>
  <si>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</si>
  <si>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</si>
  <si>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</si>
  <si>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</si>
  <si>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</si>
  <si>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</si>
  <si>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</si>
  <si>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</si>
  <si>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</si>
  <si>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</si>
  <si>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 xml:space="preserve">1.2.3 Развитие и модернизация учета электрической энергии (мощности)                       </t>
  </si>
  <si>
    <t>от «__» _____ 202_ г. №___</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</si>
  <si>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</si>
  <si>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</si>
  <si>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</si>
  <si>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</si>
  <si>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</si>
  <si>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</si>
  <si>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</si>
  <si>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</si>
  <si>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Предложения по корректировке плана</t>
  </si>
  <si>
    <t>Предложение по корректировке утвержденного плана</t>
  </si>
  <si>
    <t xml:space="preserve"> по состоянию на 01.01.2020 года</t>
  </si>
  <si>
    <t>Квартал</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</si>
  <si>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</si>
  <si>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</si>
  <si>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</si>
  <si>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</si>
  <si>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</si>
  <si>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</si>
  <si>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</si>
  <si>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</si>
  <si>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 xml:space="preserve"> - незаконтрактованные затраты</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</si>
  <si>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</si>
  <si>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</si>
  <si>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</si>
  <si>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</si>
  <si>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</si>
  <si>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</si>
  <si>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</si>
  <si>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</si>
  <si>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</si>
  <si>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</si>
  <si>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</si>
  <si>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</si>
  <si>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</si>
  <si>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</si>
  <si>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</si>
  <si>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</si>
  <si>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</si>
  <si>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</si>
  <si>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</si>
  <si>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</si>
  <si>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</si>
  <si>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</si>
  <si>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</si>
  <si>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</si>
  <si>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</si>
  <si>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</si>
  <si>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</si>
  <si>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</si>
  <si>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</si>
  <si>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</si>
  <si>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</si>
  <si>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</si>
  <si>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</si>
  <si>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</si>
  <si>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</si>
  <si>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</si>
  <si>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выводах силовых трансформаторов 0,4 кВ ТП 6-20 кВ. в отношении 687 точек технического учета , установка 345 УСПД.</t>
  </si>
  <si>
    <t>Приборы учета электроэнергии: трехфазные ПУ полукосвенного включения с ТТ - 687 шт.; УСПД на ТП (КТП) 15/0,4 кВ - 345 шт.</t>
  </si>
  <si>
    <t>УСПД</t>
  </si>
  <si>
    <t>3.8</t>
  </si>
  <si>
    <r>
      <t>Другое</t>
    </r>
    <r>
      <rPr>
        <vertAlign val="superscript"/>
        <sz val="12"/>
        <rFont val="Times New Roman"/>
        <family val="1"/>
        <charset val="204"/>
      </rPr>
      <t>3)</t>
    </r>
    <r>
      <rPr>
        <sz val="12"/>
        <rFont val="Times New Roman"/>
        <family val="1"/>
        <charset val="204"/>
      </rPr>
      <t>, шт.</t>
    </r>
  </si>
  <si>
    <t>4.8</t>
  </si>
  <si>
    <t>5.7</t>
  </si>
  <si>
    <t>Другое, т.у., шт.</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</si>
  <si>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</si>
  <si>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</si>
  <si>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</si>
  <si>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 xml:space="preserve">Локализация очагов потерь электроэнергии (пофидерный технический учет) в распределительных электрических сетях Калининградской области в 2021г.  </t>
  </si>
  <si>
    <t xml:space="preserve">  Перечень узлов учета электроэнергии на ТП 6(15)/0,4кВ АО «Янтарьэнерго» с интеграцией в систему сбора и передачи данных</t>
  </si>
  <si>
    <t>№п/п</t>
  </si>
  <si>
    <t>Сетевой участок/РЭС</t>
  </si>
  <si>
    <t>ПС</t>
  </si>
  <si>
    <t>Фидер</t>
  </si>
  <si>
    <t>ТП</t>
  </si>
  <si>
    <t>Статус потребителя</t>
  </si>
  <si>
    <t>Кол-во тех.уч. ТП</t>
  </si>
  <si>
    <t>Озерский</t>
  </si>
  <si>
    <t>О-20</t>
  </si>
  <si>
    <t>15-403</t>
  </si>
  <si>
    <t>Тех учет ТП 03-01</t>
  </si>
  <si>
    <t>тех учет</t>
  </si>
  <si>
    <t>Тех учет ТП 03-02</t>
  </si>
  <si>
    <t>Тех учет ТП 03-03</t>
  </si>
  <si>
    <t>Тех учет ТП 03-04</t>
  </si>
  <si>
    <t>Тех учет ТП 03-05</t>
  </si>
  <si>
    <t>Тех учет ТП 03-06</t>
  </si>
  <si>
    <t>Тех учет ТП 03-07</t>
  </si>
  <si>
    <t>Тех учет ТП 03-10</t>
  </si>
  <si>
    <t>Тех учет ТП 03-11</t>
  </si>
  <si>
    <t>Тех учет ТП 03-12</t>
  </si>
  <si>
    <t>Тех учет ТП 03-14</t>
  </si>
  <si>
    <t>Тех учет ТП 03-17</t>
  </si>
  <si>
    <t>Тех учет ТП 03-18</t>
  </si>
  <si>
    <t>15-409</t>
  </si>
  <si>
    <t>тех учет ТП 09-01</t>
  </si>
  <si>
    <t>тех учет ТП 09-02</t>
  </si>
  <si>
    <t>тех учет ТП 09-04</t>
  </si>
  <si>
    <t>тех учет ТП 09-05</t>
  </si>
  <si>
    <t>тех учет ТП 09-08</t>
  </si>
  <si>
    <t>тех учет ТП 09-09</t>
  </si>
  <si>
    <t>тех учет ТП 09-10</t>
  </si>
  <si>
    <t>тех учет ТП 09-12</t>
  </si>
  <si>
    <t>тех учет ТП 09-13</t>
  </si>
  <si>
    <t>тех учет ТП 09-14</t>
  </si>
  <si>
    <t>тех учет ТП 09-15</t>
  </si>
  <si>
    <t>тех учет ТП 09-17</t>
  </si>
  <si>
    <t>тех учет ТП 09-18</t>
  </si>
  <si>
    <t>тех учет ТП 09-19</t>
  </si>
  <si>
    <t>тех учет ТП 09-20</t>
  </si>
  <si>
    <t>тех учет ТП 09-22</t>
  </si>
  <si>
    <t>тех учет ТП 09-24</t>
  </si>
  <si>
    <t>Нестеровский</t>
  </si>
  <si>
    <t>О-15</t>
  </si>
  <si>
    <t>15-452</t>
  </si>
  <si>
    <t>54-20</t>
  </si>
  <si>
    <t>тех.учет</t>
  </si>
  <si>
    <t>54-06</t>
  </si>
  <si>
    <t>Черняховский</t>
  </si>
  <si>
    <t>0-4</t>
  </si>
  <si>
    <t>0-32</t>
  </si>
  <si>
    <t>6А</t>
  </si>
  <si>
    <t>РП-1</t>
  </si>
  <si>
    <t>РП-2</t>
  </si>
  <si>
    <t>РП-6</t>
  </si>
  <si>
    <t>РП-8</t>
  </si>
  <si>
    <t>О-32</t>
  </si>
  <si>
    <t xml:space="preserve"> ВЛ №101</t>
  </si>
  <si>
    <t>ВЛ №103</t>
  </si>
  <si>
    <t xml:space="preserve"> ТП 59</t>
  </si>
  <si>
    <t>ТП 75</t>
  </si>
  <si>
    <t>ТП 91</t>
  </si>
  <si>
    <t>ТП 104</t>
  </si>
  <si>
    <t>ТП 105</t>
  </si>
  <si>
    <t>ТП 107</t>
  </si>
  <si>
    <t>ТП 109</t>
  </si>
  <si>
    <t>ТП 58</t>
  </si>
  <si>
    <t>ВЛ 7</t>
  </si>
  <si>
    <t>ТП 26</t>
  </si>
  <si>
    <t>ТП 27</t>
  </si>
  <si>
    <t>ТП 28</t>
  </si>
  <si>
    <t>ТП 52</t>
  </si>
  <si>
    <t xml:space="preserve">ТП 65 </t>
  </si>
  <si>
    <t>ТП 72</t>
  </si>
  <si>
    <t>ТП 87</t>
  </si>
  <si>
    <t>ТП 94</t>
  </si>
  <si>
    <t>ТП 111</t>
  </si>
  <si>
    <t>ТП 115</t>
  </si>
  <si>
    <t>ТП 116</t>
  </si>
  <si>
    <t>РП-5</t>
  </si>
  <si>
    <t xml:space="preserve">ЦРП </t>
  </si>
  <si>
    <t xml:space="preserve">Багратионовский </t>
  </si>
  <si>
    <t>О-31 Багратионовск</t>
  </si>
  <si>
    <t>15-205</t>
  </si>
  <si>
    <t>205-37  Домново</t>
  </si>
  <si>
    <t>15-207</t>
  </si>
  <si>
    <t>207-18 Гвардейское</t>
  </si>
  <si>
    <t>О-1 Центральная</t>
  </si>
  <si>
    <t>15-214</t>
  </si>
  <si>
    <t>214-58 п.Лесное</t>
  </si>
  <si>
    <t>214-62 п.Лесное</t>
  </si>
  <si>
    <t>214-65 Лесное</t>
  </si>
  <si>
    <t xml:space="preserve">Гвардейский </t>
  </si>
  <si>
    <t xml:space="preserve">О-43 Ушаковская </t>
  </si>
  <si>
    <t>15-26</t>
  </si>
  <si>
    <t>123-14 Т-2</t>
  </si>
  <si>
    <t>O-51 Гвардейская</t>
  </si>
  <si>
    <t>15-27</t>
  </si>
  <si>
    <t>27-1 Гвард.КЭЧ</t>
  </si>
  <si>
    <t>О-47 Борисово</t>
  </si>
  <si>
    <t>15-22</t>
  </si>
  <si>
    <t>22-41 Зеленополье</t>
  </si>
  <si>
    <t>O-3 Знаменск</t>
  </si>
  <si>
    <t>15-221</t>
  </si>
  <si>
    <t>221-10</t>
  </si>
  <si>
    <t>26-25</t>
  </si>
  <si>
    <t>O-18 Озерки</t>
  </si>
  <si>
    <t>15-30</t>
  </si>
  <si>
    <t>30-05  Вишневка</t>
  </si>
  <si>
    <t>О-33 Красноборская</t>
  </si>
  <si>
    <t>15-84</t>
  </si>
  <si>
    <t>163-31 п.Дальнее</t>
  </si>
  <si>
    <t>15-134</t>
  </si>
  <si>
    <t>134-15</t>
  </si>
  <si>
    <t>Тех.учет</t>
  </si>
  <si>
    <t xml:space="preserve">27-22 Т-2 </t>
  </si>
  <si>
    <t>15-17</t>
  </si>
  <si>
    <t>17-2 п. Озерки</t>
  </si>
  <si>
    <t>15-24</t>
  </si>
  <si>
    <t>024-08а</t>
  </si>
  <si>
    <t>15-25Гв</t>
  </si>
  <si>
    <t>25-61</t>
  </si>
  <si>
    <t>25-63</t>
  </si>
  <si>
    <t>25-64 п.Комсомольск</t>
  </si>
  <si>
    <t xml:space="preserve">О-33 Красноборская </t>
  </si>
  <si>
    <t>В-28</t>
  </si>
  <si>
    <t xml:space="preserve">Мамоновский </t>
  </si>
  <si>
    <t>15-06</t>
  </si>
  <si>
    <t>06-63</t>
  </si>
  <si>
    <t>06-70</t>
  </si>
  <si>
    <t>О-14 Мамоново</t>
  </si>
  <si>
    <t>15-11</t>
  </si>
  <si>
    <t>11-15 п.Жуково</t>
  </si>
  <si>
    <t>О-39 Ладушкин</t>
  </si>
  <si>
    <t>15-10</t>
  </si>
  <si>
    <t>187-15 п.Новоселово</t>
  </si>
  <si>
    <t xml:space="preserve">Полесский </t>
  </si>
  <si>
    <t>О-19 Полесск</t>
  </si>
  <si>
    <t>15-23</t>
  </si>
  <si>
    <t>23-27</t>
  </si>
  <si>
    <t>23-17 Давыдовка</t>
  </si>
  <si>
    <t xml:space="preserve">Светлогорский </t>
  </si>
  <si>
    <t>О-9 Светлогорск</t>
  </si>
  <si>
    <t>15-231</t>
  </si>
  <si>
    <t>В-54 2с</t>
  </si>
  <si>
    <t>177-6 Т-1 Светлогорск</t>
  </si>
  <si>
    <t>15-60</t>
  </si>
  <si>
    <t>321-7 п.Красновка</t>
  </si>
  <si>
    <t>15-131</t>
  </si>
  <si>
    <t>322-14 п.Лесное</t>
  </si>
  <si>
    <t>О-8 Янтарное</t>
  </si>
  <si>
    <t>15-171</t>
  </si>
  <si>
    <t>171-12 п.Кленовое</t>
  </si>
  <si>
    <t>177-6 Т-2  Светлогорск</t>
  </si>
  <si>
    <t>131-6 Светлогорск Логинова К.Г.</t>
  </si>
  <si>
    <t>15-89</t>
  </si>
  <si>
    <t>89-1 Светлово</t>
  </si>
  <si>
    <t xml:space="preserve">Светловский </t>
  </si>
  <si>
    <t>О-35 Космодемьянская</t>
  </si>
  <si>
    <t>15-97</t>
  </si>
  <si>
    <t>97-05 Т1 п.Косм ТП-Св. РЭС н/щ- ГЭС граница с ЗЭС</t>
  </si>
  <si>
    <t>О-52 Светлый</t>
  </si>
  <si>
    <t>15-31</t>
  </si>
  <si>
    <t>31-15</t>
  </si>
  <si>
    <t>15-128</t>
  </si>
  <si>
    <t>128-49</t>
  </si>
  <si>
    <t>О-7 Приморск</t>
  </si>
  <si>
    <t>15-58</t>
  </si>
  <si>
    <t>58-22</t>
  </si>
  <si>
    <t>32-65</t>
  </si>
  <si>
    <t>15-57</t>
  </si>
  <si>
    <t>57-2 Приморск в/ч 95013 н/щ аб</t>
  </si>
  <si>
    <t>97-05 Т2 п. Косм ТП- Св РЭС н/щ- ГЭС граница с ЗЭС</t>
  </si>
  <si>
    <t>97-02 Т1 п.Косм. ТП-Св.РЭС, н/щ ГЭС граница с ЗЭС</t>
  </si>
  <si>
    <t>97-02 Т2 п.Косм. ТП-Св.РЭС, н/щ ГЭС граница с ЗЭС</t>
  </si>
  <si>
    <t>О-49 Люблино</t>
  </si>
  <si>
    <t>15-105</t>
  </si>
  <si>
    <t>115-2 Логвино в/ч 49289 н/щ аб</t>
  </si>
  <si>
    <t>97-01пКосмодТП-Св.РЭС,н/щ(СП-1335)-ГЭС граница с ЗЭС</t>
  </si>
  <si>
    <t>В-31 н/щ аб</t>
  </si>
  <si>
    <t>57-3 Хмелевка в/ч 06017</t>
  </si>
  <si>
    <t>15-100</t>
  </si>
  <si>
    <t>100-19</t>
  </si>
  <si>
    <t>100-16</t>
  </si>
  <si>
    <t>100-17</t>
  </si>
  <si>
    <t>100-18</t>
  </si>
  <si>
    <t>15-101</t>
  </si>
  <si>
    <t>101-8 п.Косм ТП-Св.РЭС, н/щ ГЭСграница с ЗЭС</t>
  </si>
  <si>
    <t>101-5 Т-2 ТП-Св.РЭС н/щ ГЭС граница с ЗЭС</t>
  </si>
  <si>
    <t>101-6 Т-2 п.Косм ТП-Св.РЭС, н/щ ГЭСграница с ЗЭС</t>
  </si>
  <si>
    <t>105-9 п. Черепаново</t>
  </si>
  <si>
    <t>115-3 Логвино</t>
  </si>
  <si>
    <t>15-106</t>
  </si>
  <si>
    <t>107-11 Переславское</t>
  </si>
  <si>
    <t>107-15</t>
  </si>
  <si>
    <t>107-13</t>
  </si>
  <si>
    <t>107-14</t>
  </si>
  <si>
    <t>128-56</t>
  </si>
  <si>
    <t>15-245</t>
  </si>
  <si>
    <t>245-19</t>
  </si>
  <si>
    <t>15-296</t>
  </si>
  <si>
    <t>296-03</t>
  </si>
  <si>
    <t>32-64</t>
  </si>
  <si>
    <t>32-61</t>
  </si>
  <si>
    <t>32-60</t>
  </si>
  <si>
    <t>31-2 Т-1 откл</t>
  </si>
  <si>
    <t>15-32</t>
  </si>
  <si>
    <t>32-32  Ижевское  лагерь, ж/д</t>
  </si>
  <si>
    <t>15-351</t>
  </si>
  <si>
    <t>355-1 Т-1</t>
  </si>
  <si>
    <t>355-1 Т-2</t>
  </si>
  <si>
    <t xml:space="preserve">57-1 Т-2 Приморск в/ч 95013 </t>
  </si>
  <si>
    <t>97-07 п.Косм ТП-Св.РЭС н/щ- ГЭС граница с ЗЭС</t>
  </si>
  <si>
    <t>97-08 п.Косм ТП-Св.РЭС н/щ- ГЭС граница с ЗЭС</t>
  </si>
  <si>
    <t>15-99</t>
  </si>
  <si>
    <t>99-1 Т-2 п.Косм ТП-Св.РЭС ,н/щ- ГЭС граница с ЗЭС</t>
  </si>
  <si>
    <t>99-3 Космодемьяновского</t>
  </si>
  <si>
    <t>99-1 Т-1 отклп.Косм ТП-Св.РЭС,н/щ-ГЭС  граница с ЗЭС</t>
  </si>
  <si>
    <t xml:space="preserve">Правдинский </t>
  </si>
  <si>
    <t>О-16 Лужки</t>
  </si>
  <si>
    <t>15-200</t>
  </si>
  <si>
    <t>200-02  Фрунзенское</t>
  </si>
  <si>
    <t>200-04  Красное</t>
  </si>
  <si>
    <t>200-08  Перекрестки</t>
  </si>
  <si>
    <t>200-09  Чайковское</t>
  </si>
  <si>
    <t>200-15  Вершины</t>
  </si>
  <si>
    <t>200-19  Гусево</t>
  </si>
  <si>
    <t>200-10 Перевалово</t>
  </si>
  <si>
    <t>200-18 Гусево</t>
  </si>
  <si>
    <t>200-06 Красное</t>
  </si>
  <si>
    <t>200-11Линево</t>
  </si>
  <si>
    <t>200-07 Красное</t>
  </si>
  <si>
    <t>200-16 Тихое</t>
  </si>
  <si>
    <t>О-34 Правдинск</t>
  </si>
  <si>
    <t>15-201отдача</t>
  </si>
  <si>
    <t>201-08  Правдинск котельная</t>
  </si>
  <si>
    <t>201-06  Правдинск</t>
  </si>
  <si>
    <t>299-05 Шевченко КРС</t>
  </si>
  <si>
    <t>299-15 Шевченко</t>
  </si>
  <si>
    <t>201-12 Песочное</t>
  </si>
  <si>
    <t>299-20 Шевченко телятник</t>
  </si>
  <si>
    <t>201-02 Правдинск ветстанция</t>
  </si>
  <si>
    <t>201-22 Извилино мехзерносклад</t>
  </si>
  <si>
    <t>299-08 Холмогорье</t>
  </si>
  <si>
    <t>299-12 Октябрьское</t>
  </si>
  <si>
    <t>299-02 Правдинск быт</t>
  </si>
  <si>
    <t>299-01 Лукино свинарник</t>
  </si>
  <si>
    <t>299-10 Дальнее</t>
  </si>
  <si>
    <t>201-01 Правдинск ул.Дзержинского</t>
  </si>
  <si>
    <t>201-03 Луговое</t>
  </si>
  <si>
    <t>201-07 Правдинск рыб.хоз</t>
  </si>
  <si>
    <t>201-17 Федотово</t>
  </si>
  <si>
    <t>201-20 Извилино быт</t>
  </si>
  <si>
    <t>201-26 Дружба коровник</t>
  </si>
  <si>
    <t>299-03 Шевченко быт</t>
  </si>
  <si>
    <t>299-06 Шевченко база отдыха</t>
  </si>
  <si>
    <t>299-07 Дальнее</t>
  </si>
  <si>
    <t>299-13 Киселевка</t>
  </si>
  <si>
    <t>15-202 отдача</t>
  </si>
  <si>
    <t>202-04</t>
  </si>
  <si>
    <t>218-18  Курортное</t>
  </si>
  <si>
    <t>В-68  Курортное</t>
  </si>
  <si>
    <t>15-209</t>
  </si>
  <si>
    <t>209-5 Т-2 Правдинск</t>
  </si>
  <si>
    <t>15-210</t>
  </si>
  <si>
    <t>210-16 Зайцево</t>
  </si>
  <si>
    <t>15-211</t>
  </si>
  <si>
    <t>211-05  Ермаково</t>
  </si>
  <si>
    <t>211-09  Малиновка</t>
  </si>
  <si>
    <t>211-08 "Калиниградморнефть"</t>
  </si>
  <si>
    <t>266-01 Домново</t>
  </si>
  <si>
    <t>О-41 Железнодорожная</t>
  </si>
  <si>
    <t>15-212</t>
  </si>
  <si>
    <t>212-09 Железнодор. дист. электроснаб.ж/д</t>
  </si>
  <si>
    <t>15-220</t>
  </si>
  <si>
    <t>220-11 Подлипово</t>
  </si>
  <si>
    <t>15-242</t>
  </si>
  <si>
    <t>202-03 Т-1</t>
  </si>
  <si>
    <t>Зеленоградский</t>
  </si>
  <si>
    <t>О-10 Зеленоградск</t>
  </si>
  <si>
    <t>15-326</t>
  </si>
  <si>
    <t>326-2 Т-1 г.Зеленоградск</t>
  </si>
  <si>
    <t>326-2 Т-2 г.Зеленоградск</t>
  </si>
  <si>
    <t>15-502</t>
  </si>
  <si>
    <t>СП "Рыбачий" 10 кВ</t>
  </si>
  <si>
    <t>10-3 Рыбачий</t>
  </si>
  <si>
    <t>10-4 Рыбачий</t>
  </si>
  <si>
    <t>10-1 Морское</t>
  </si>
  <si>
    <t>10-2 Рыбачий</t>
  </si>
  <si>
    <t>О-27 Муромская</t>
  </si>
  <si>
    <t>27-4</t>
  </si>
  <si>
    <t>5-1-1 Храброво</t>
  </si>
  <si>
    <t>10-19 Морское</t>
  </si>
  <si>
    <t>15-256</t>
  </si>
  <si>
    <t>256-71 п.Клинцовка</t>
  </si>
  <si>
    <t>256-66 п.Коврово</t>
  </si>
  <si>
    <t>15-36</t>
  </si>
  <si>
    <t>36-56 п.Орловка</t>
  </si>
  <si>
    <t>15-329</t>
  </si>
  <si>
    <t>55-8 Т-2 ул.Железнодорожная аб</t>
  </si>
  <si>
    <t>15-152</t>
  </si>
  <si>
    <t>152-10 Волк-Забивака, нужды РЭС, п. Моховое</t>
  </si>
  <si>
    <t>256-70 п.Рощино</t>
  </si>
  <si>
    <t>27-5</t>
  </si>
  <si>
    <t>5-2-1 Т-2 в/ч 39162 Храброво аб</t>
  </si>
  <si>
    <t>128-58 п.Холмогоровка</t>
  </si>
  <si>
    <t>128-54 п.Петрово</t>
  </si>
  <si>
    <t>В-32 1С</t>
  </si>
  <si>
    <t>В-32 2С</t>
  </si>
  <si>
    <t>152-1 Каменка</t>
  </si>
  <si>
    <t>15-153</t>
  </si>
  <si>
    <t>153-28 г.Зеленоградск</t>
  </si>
  <si>
    <t>153-29 п.Моховое</t>
  </si>
  <si>
    <t>153-31 Т-1 п.Малиновка</t>
  </si>
  <si>
    <t>153-31 Т-2 п.Малиновка</t>
  </si>
  <si>
    <t>153-27 п.Малиновка</t>
  </si>
  <si>
    <t>153-30 п.Моховое</t>
  </si>
  <si>
    <t>153-32 Т-1 п.Малиновка</t>
  </si>
  <si>
    <t>153-32 Т-2 п.Малиновка</t>
  </si>
  <si>
    <t>256-59 Шумное</t>
  </si>
  <si>
    <t>256-68 п.Родники</t>
  </si>
  <si>
    <t>256-65 п.Коврово</t>
  </si>
  <si>
    <t>256-67 п.Низовка</t>
  </si>
  <si>
    <t>256-61 п. Малиновка Зел.р-н</t>
  </si>
  <si>
    <t>15-328</t>
  </si>
  <si>
    <t>328-12 ул.Тургенева</t>
  </si>
  <si>
    <t>15-330</t>
  </si>
  <si>
    <t>65-1 Т-1 Зеленоградск ул.Лесопарковая</t>
  </si>
  <si>
    <t>В-8 1с</t>
  </si>
  <si>
    <t>В-8 2с</t>
  </si>
  <si>
    <t>15-35</t>
  </si>
  <si>
    <t>35-37 п.Мельниково</t>
  </si>
  <si>
    <t>35-36 п.Шатрово</t>
  </si>
  <si>
    <t>35-33 п.Шатрово</t>
  </si>
  <si>
    <t>36-51 п.Дорожный</t>
  </si>
  <si>
    <t>15-48</t>
  </si>
  <si>
    <t>35-38 п.Храброво</t>
  </si>
  <si>
    <t>ПС 110 кВ Храброво</t>
  </si>
  <si>
    <t>48-14 п.Некрасово</t>
  </si>
  <si>
    <t>48-15</t>
  </si>
  <si>
    <t>15-49</t>
  </si>
  <si>
    <t>128-48 п.Холомогоровка</t>
  </si>
  <si>
    <t>128-45 п.Петрово</t>
  </si>
  <si>
    <t>15-50</t>
  </si>
  <si>
    <t>50-12 п.Правдино</t>
  </si>
  <si>
    <t>50-13 п.Привольное</t>
  </si>
  <si>
    <t>15-88</t>
  </si>
  <si>
    <t>88-51 п.Куликово</t>
  </si>
  <si>
    <t>88-52 п.Куликово</t>
  </si>
  <si>
    <t>5-2-1 Т-1 в/ч 39162 Храброво аб</t>
  </si>
  <si>
    <t>О-10 Зеленоградская</t>
  </si>
  <si>
    <t>256-24</t>
  </si>
  <si>
    <t xml:space="preserve">Гурьевский </t>
  </si>
  <si>
    <t>15-07</t>
  </si>
  <si>
    <t>ТП 07-14 п. Ново-дорожный</t>
  </si>
  <si>
    <t>07-17 п.Ново-Дорожный Быт</t>
  </si>
  <si>
    <t>07-4   Новодорожное</t>
  </si>
  <si>
    <t>07-12 "Газ-трубопроводстрой" аб</t>
  </si>
  <si>
    <t>ТП 07-15 п. Ново-дорожный</t>
  </si>
  <si>
    <t>15-21</t>
  </si>
  <si>
    <t>21-3 Рыбное н/ст 86</t>
  </si>
  <si>
    <t>21-5 Рыбное</t>
  </si>
  <si>
    <t>21-10 Борисово</t>
  </si>
  <si>
    <t>21-11</t>
  </si>
  <si>
    <t>21-7 Рыбное</t>
  </si>
  <si>
    <t>21-8 Рыбное</t>
  </si>
  <si>
    <t>21-9 Борисово</t>
  </si>
  <si>
    <t>21-13 п.Рыбное</t>
  </si>
  <si>
    <t>21-14 п.Луговое</t>
  </si>
  <si>
    <t>15-250</t>
  </si>
  <si>
    <t>250-14 Дружный</t>
  </si>
  <si>
    <t>250-3 М.Лесное</t>
  </si>
  <si>
    <t>250-19 п.М.Лесное</t>
  </si>
  <si>
    <t>250-22 п.М.Лесное ДНТ "Мираж"</t>
  </si>
  <si>
    <t>250-23</t>
  </si>
  <si>
    <t>250-17 п Дружный</t>
  </si>
  <si>
    <t>03-27 Т-2 Дружый</t>
  </si>
  <si>
    <t>250-20 п.Дружный</t>
  </si>
  <si>
    <t>250-21 п.Дружный</t>
  </si>
  <si>
    <t>03-27 Т-1 Дружный</t>
  </si>
  <si>
    <t>15-03</t>
  </si>
  <si>
    <t>03-46 СНТ "Служащий"</t>
  </si>
  <si>
    <t>03-43 Калининград ул.Энергетиков</t>
  </si>
  <si>
    <t>03-44 п.Луговое</t>
  </si>
  <si>
    <t>03-41 Ст.Луговое-Новое</t>
  </si>
  <si>
    <t>03-45 п.Дорожное</t>
  </si>
  <si>
    <t>15-04</t>
  </si>
  <si>
    <t>04-01 Емельянова</t>
  </si>
  <si>
    <t>15-05</t>
  </si>
  <si>
    <t>05-4 СНТ "Служащий" п.Борисово</t>
  </si>
  <si>
    <t>05-03 Луговое</t>
  </si>
  <si>
    <t>О-43 Ушаковская  ООО"Лукойл-КМН" Аб</t>
  </si>
  <si>
    <t>15-12</t>
  </si>
  <si>
    <t>148-39 п.Солнечное</t>
  </si>
  <si>
    <t>12-7 п. Низовье</t>
  </si>
  <si>
    <t>148-34 п Заозерье</t>
  </si>
  <si>
    <t>148-35 п.Заозерье Быт</t>
  </si>
  <si>
    <t>12-29 Трубкино ООО "Лукойл-КМН" аб</t>
  </si>
  <si>
    <t>148-25 Родники</t>
  </si>
  <si>
    <t>12-39 п.Трубкино</t>
  </si>
  <si>
    <t>12-6 Гурьевск</t>
  </si>
  <si>
    <t>12-9 п.Низовье Пр-ая база</t>
  </si>
  <si>
    <t>148-41 п.Низовье</t>
  </si>
  <si>
    <t>148-37 п.Солнечное</t>
  </si>
  <si>
    <t>О-24 Гурьевск</t>
  </si>
  <si>
    <t>15-137 2c</t>
  </si>
  <si>
    <t>137-11 г.Гурьевск многоквартирный жилой дом</t>
  </si>
  <si>
    <t>137-3 Гурьевск "Агропромэнерго"</t>
  </si>
  <si>
    <t>15-138</t>
  </si>
  <si>
    <t>138-12</t>
  </si>
  <si>
    <t>138-9 Гурьевск ул.Фабричная</t>
  </si>
  <si>
    <t>138-11 Гурьевск ул.Безымянная</t>
  </si>
  <si>
    <t>138-6 Гурьевск</t>
  </si>
  <si>
    <t>138-3 Гурьевск ул Советская</t>
  </si>
  <si>
    <t>138-4 Т-1 Гурьевск ул Фабричная</t>
  </si>
  <si>
    <t>138-4 Т-2</t>
  </si>
  <si>
    <t>138-5 Гурьевск</t>
  </si>
  <si>
    <t>138-1 Гурьевск ул Гурьева</t>
  </si>
  <si>
    <t>138-2 Т-1 Гурьевск</t>
  </si>
  <si>
    <t>138-2 Т-2</t>
  </si>
  <si>
    <t>138-10 Гурьевск ул.Безымянная</t>
  </si>
  <si>
    <t>15-141</t>
  </si>
  <si>
    <t>141-23 г.Гурьевск</t>
  </si>
  <si>
    <t>141-24 п. Кумачево</t>
  </si>
  <si>
    <t>141-22 г.Гурьевск Пр-ая база</t>
  </si>
  <si>
    <t>15-142 2c</t>
  </si>
  <si>
    <t>142-28 п.Константиновка</t>
  </si>
  <si>
    <t>46-39 Поддубное</t>
  </si>
  <si>
    <t>142-27 п.Авангардное Быт</t>
  </si>
  <si>
    <t>142-23 СТ "Авангард"</t>
  </si>
  <si>
    <t>142-19 г.Гурьевск ул.Горная</t>
  </si>
  <si>
    <t>142-22 п Авангардное</t>
  </si>
  <si>
    <t>142-25 п.Авангардное Быт</t>
  </si>
  <si>
    <t>46-40</t>
  </si>
  <si>
    <t>142-30 п.Подгорное</t>
  </si>
  <si>
    <t>142-31 г.Гурьевск</t>
  </si>
  <si>
    <t>142-32 п.Авангардное</t>
  </si>
  <si>
    <t>142-35 Авангардное</t>
  </si>
  <si>
    <t>46-43 п.Доброе</t>
  </si>
  <si>
    <t>52-7</t>
  </si>
  <si>
    <t>46-38 Анечкино</t>
  </si>
  <si>
    <t>142-20 п Авангардное</t>
  </si>
  <si>
    <t>142-24 Гурьевск ул. Кронштадская</t>
  </si>
  <si>
    <t>142-21 п Авангардное</t>
  </si>
  <si>
    <t>15-143</t>
  </si>
  <si>
    <t>143-12 Гурьевск</t>
  </si>
  <si>
    <t>143-1 Т-1 Константиновка</t>
  </si>
  <si>
    <t>143-14 п.Константиновка</t>
  </si>
  <si>
    <t>143-15 п.Константиновка</t>
  </si>
  <si>
    <t>146-10  Константиновка</t>
  </si>
  <si>
    <t>146-27 Ярославское</t>
  </si>
  <si>
    <t>143-1 Т-2 Константиновка</t>
  </si>
  <si>
    <t>146-24 п.Константиновка Быт</t>
  </si>
  <si>
    <t>146-25 п.Ярославское Быт</t>
  </si>
  <si>
    <t>15-144 2с</t>
  </si>
  <si>
    <t>144-14 п.Рассвет</t>
  </si>
  <si>
    <t>144-8 Гурьевск</t>
  </si>
  <si>
    <t>15-147</t>
  </si>
  <si>
    <t>262-7 Заозерье</t>
  </si>
  <si>
    <t>147-2 г.Гурьевск</t>
  </si>
  <si>
    <t>254-16 п.Новый</t>
  </si>
  <si>
    <t>262-19 Б.Исаково</t>
  </si>
  <si>
    <t>262-24</t>
  </si>
  <si>
    <t>В-59 Т-1 1c</t>
  </si>
  <si>
    <t>22-36 п.Козловка</t>
  </si>
  <si>
    <t>22-37 п.Луговое СНТ "Мираж"</t>
  </si>
  <si>
    <t>22-30 п.Зеленополье</t>
  </si>
  <si>
    <t>22-33 п.Зеленополье ул.Брянская</t>
  </si>
  <si>
    <t>22-29</t>
  </si>
  <si>
    <t>15-241</t>
  </si>
  <si>
    <t>47-49 п.Б.Исаково Быт</t>
  </si>
  <si>
    <t>241-13 п.Прибрежное</t>
  </si>
  <si>
    <t>241-1 Прибрежное</t>
  </si>
  <si>
    <t>15-252</t>
  </si>
  <si>
    <t>22-11 Т-2 Луговое</t>
  </si>
  <si>
    <t>253-6 п.Луговое Жилые дома</t>
  </si>
  <si>
    <t>15-25Гур</t>
  </si>
  <si>
    <t>25-31 п.Рыбное</t>
  </si>
  <si>
    <t>25-34 Гурьевск</t>
  </si>
  <si>
    <t>25-40 п.Каменка</t>
  </si>
  <si>
    <t>15-260</t>
  </si>
  <si>
    <t>260-12 Гурьевск пер.Северный</t>
  </si>
  <si>
    <t>260-11 Гурьевск Жилые дома</t>
  </si>
  <si>
    <t>260-13 г.Гурьевск</t>
  </si>
  <si>
    <t>15-290</t>
  </si>
  <si>
    <t>290-9 Т-1 Гурьевск многокв. жилые дома</t>
  </si>
  <si>
    <t>290-9 Т-2 Гурьевск многокв. жилые дома</t>
  </si>
  <si>
    <t>15-33</t>
  </si>
  <si>
    <t>261-28 п. Невское</t>
  </si>
  <si>
    <t>261-15  Невское</t>
  </si>
  <si>
    <t>261-27 п.Невское</t>
  </si>
  <si>
    <t>261-29 п. Васильково</t>
  </si>
  <si>
    <t>15-34</t>
  </si>
  <si>
    <t>261-23 Т2</t>
  </si>
  <si>
    <t>47-33 Т-1 Васильково</t>
  </si>
  <si>
    <t>47-3 Васильково</t>
  </si>
  <si>
    <t>47-46 М Исаково</t>
  </si>
  <si>
    <t>51-27 п.Маршальское Быт</t>
  </si>
  <si>
    <t>59-18 п.Маршальское</t>
  </si>
  <si>
    <t>51-25 п Доброе</t>
  </si>
  <si>
    <t>51-26 п.Новгородское Жилые дома</t>
  </si>
  <si>
    <t>15-53</t>
  </si>
  <si>
    <t>145-12 Матросово</t>
  </si>
  <si>
    <t>145-3 Матросово</t>
  </si>
  <si>
    <t>53-19 Лазовское</t>
  </si>
  <si>
    <t>145-15 Сосновка</t>
  </si>
  <si>
    <t>145-14 Горохово</t>
  </si>
  <si>
    <t>146-2 Ильичево</t>
  </si>
  <si>
    <t>145-22 п.Матросово Быт</t>
  </si>
  <si>
    <t>145-23 п.Матросово Быт</t>
  </si>
  <si>
    <t>145-24 п.Матросово Быт</t>
  </si>
  <si>
    <t>145-8 Матросово</t>
  </si>
  <si>
    <t>146-21</t>
  </si>
  <si>
    <t>53-17 п Рассвет</t>
  </si>
  <si>
    <t>146-3 Степное</t>
  </si>
  <si>
    <t>53-23 п.Георгиевское СНТ "Крокус"</t>
  </si>
  <si>
    <t>53-24 п.Георгиевское</t>
  </si>
  <si>
    <t>53-22 ул.Безымянная</t>
  </si>
  <si>
    <t>145-19 п Матросово</t>
  </si>
  <si>
    <t>145-17</t>
  </si>
  <si>
    <t>53-11 Рассвет</t>
  </si>
  <si>
    <t>53-3 Боровиково</t>
  </si>
  <si>
    <t>О-42 Северная 110</t>
  </si>
  <si>
    <t>42-35</t>
  </si>
  <si>
    <t>В-102 2с</t>
  </si>
  <si>
    <t>42-41</t>
  </si>
  <si>
    <t>В-102 1с</t>
  </si>
  <si>
    <t>Городской РЭС</t>
  </si>
  <si>
    <t>О-12 Южная</t>
  </si>
  <si>
    <t>ф. 12-03+12-10</t>
  </si>
  <si>
    <t>КТП-356</t>
  </si>
  <si>
    <t>КТП-345</t>
  </si>
  <si>
    <t>КТП-355</t>
  </si>
  <si>
    <t>ф. 12-30</t>
  </si>
  <si>
    <t>КТП-730</t>
  </si>
  <si>
    <t>КТП-731</t>
  </si>
  <si>
    <t>КТП-459</t>
  </si>
  <si>
    <t>О-29 Чкаловская</t>
  </si>
  <si>
    <t>ф. 29-03</t>
  </si>
  <si>
    <t>КТП-238</t>
  </si>
  <si>
    <t>КТП-571</t>
  </si>
  <si>
    <t>ТП-585</t>
  </si>
  <si>
    <t>КТП-678</t>
  </si>
  <si>
    <t>ф. 29-04</t>
  </si>
  <si>
    <t>КТП-509</t>
  </si>
  <si>
    <t>КТП-566</t>
  </si>
  <si>
    <t>О-2 Янтарь</t>
  </si>
  <si>
    <t>ф. 2-17+2-18</t>
  </si>
  <si>
    <t>КТП-64</t>
  </si>
  <si>
    <t>ф. 29-05</t>
  </si>
  <si>
    <t>КТП-111</t>
  </si>
  <si>
    <t>КТП-136</t>
  </si>
  <si>
    <t>983 Т1 Озерная, 4</t>
  </si>
  <si>
    <t>ф. 11-02+11-03</t>
  </si>
  <si>
    <t>ТП-983</t>
  </si>
  <si>
    <t>О-11 Ленинградская</t>
  </si>
  <si>
    <t>ф. 11-22</t>
  </si>
  <si>
    <t>КТП-196</t>
  </si>
  <si>
    <t>КТП-197</t>
  </si>
  <si>
    <t>КТП-803</t>
  </si>
  <si>
    <t>КТП-941</t>
  </si>
  <si>
    <t>КТП-947</t>
  </si>
  <si>
    <t>ф. 11-23</t>
  </si>
  <si>
    <t>ТП-865</t>
  </si>
  <si>
    <t>О-11</t>
  </si>
  <si>
    <t>[11-44 (О-11-XVII)] 11-44 (О-11-XVII)</t>
  </si>
  <si>
    <t>ТП-520</t>
  </si>
  <si>
    <t>[11-22 (О-11-259)] 11-22 (О-11-259)</t>
  </si>
  <si>
    <t>КТП-1104</t>
  </si>
  <si>
    <t>КТП-472</t>
  </si>
  <si>
    <t>О-2</t>
  </si>
  <si>
    <t>[2-32 (О-2-XXIV)] 2-32 (О-2-XXIV)</t>
  </si>
  <si>
    <t>ВТП-408</t>
  </si>
  <si>
    <t>ф. 2-32+2-34</t>
  </si>
  <si>
    <t>ТП-430</t>
  </si>
  <si>
    <t>КТП-431</t>
  </si>
  <si>
    <t>ТП-442</t>
  </si>
  <si>
    <t>О-35 Космодемьяновская</t>
  </si>
  <si>
    <t xml:space="preserve">ТП-101-5 </t>
  </si>
  <si>
    <t>О-35</t>
  </si>
  <si>
    <t>ВЛ 15-97</t>
  </si>
  <si>
    <t>ТП-97-01</t>
  </si>
  <si>
    <t xml:space="preserve">ТП-97-02 </t>
  </si>
  <si>
    <t xml:space="preserve">ТП-97-03 </t>
  </si>
  <si>
    <t>ТП-97-04</t>
  </si>
  <si>
    <t>ТП-97-05</t>
  </si>
  <si>
    <t>ТП-97-06</t>
  </si>
  <si>
    <t>ТП-97-07</t>
  </si>
  <si>
    <t>ТП-97-08</t>
  </si>
  <si>
    <t xml:space="preserve">ТП-97-01 </t>
  </si>
  <si>
    <t>[КВЛ 10 кВ О-35-РП XXXIV (35-01)] КВЛ 10 кВ О-35-РП XXXIV (35-01)</t>
  </si>
  <si>
    <t>КТП-644</t>
  </si>
  <si>
    <t xml:space="preserve">КТП-659 </t>
  </si>
  <si>
    <t>35-01</t>
  </si>
  <si>
    <t>РП-XXXIV</t>
  </si>
  <si>
    <t>35-27</t>
  </si>
  <si>
    <t>ф. 35-27 п.Космод.</t>
  </si>
  <si>
    <t>КТП-642</t>
  </si>
  <si>
    <t>О-44 Промышленная</t>
  </si>
  <si>
    <t>4-05+4-15</t>
  </si>
  <si>
    <t>ТП-118</t>
  </si>
  <si>
    <t>О-44</t>
  </si>
  <si>
    <t xml:space="preserve">[44-14/1 аб] 44-14/1 </t>
  </si>
  <si>
    <t xml:space="preserve">ТП-122 </t>
  </si>
  <si>
    <t>[4-15] 4-15</t>
  </si>
  <si>
    <t>ТП-25</t>
  </si>
  <si>
    <t>КТП-93</t>
  </si>
  <si>
    <t>[4-11 (О-44-614)] 4-11 (О-44-614)</t>
  </si>
  <si>
    <t xml:space="preserve">ТП-109 </t>
  </si>
  <si>
    <t>[4-35] 4-35</t>
  </si>
  <si>
    <t xml:space="preserve">ТП-132 </t>
  </si>
  <si>
    <t xml:space="preserve">КТП-28 </t>
  </si>
  <si>
    <t>4-11</t>
  </si>
  <si>
    <t>КТП-630</t>
  </si>
  <si>
    <t>4-31</t>
  </si>
  <si>
    <t>ТП-41</t>
  </si>
  <si>
    <t xml:space="preserve">КТП-625 </t>
  </si>
  <si>
    <t>ТП-81</t>
  </si>
  <si>
    <t>4-32</t>
  </si>
  <si>
    <t>ТП-30</t>
  </si>
  <si>
    <t>XLII-670 K1</t>
  </si>
  <si>
    <t>КТП-XLII Т-1</t>
  </si>
  <si>
    <t>XLII-670 K2</t>
  </si>
  <si>
    <t>КТП-XLII Т-2</t>
  </si>
  <si>
    <t xml:space="preserve">ТП-121 </t>
  </si>
  <si>
    <t xml:space="preserve">КТП-619 </t>
  </si>
  <si>
    <t>КТП-624</t>
  </si>
  <si>
    <t>ТП-634</t>
  </si>
  <si>
    <t>КТП-653</t>
  </si>
  <si>
    <t>О-53</t>
  </si>
  <si>
    <t>[6-29] 6-29</t>
  </si>
  <si>
    <t>ТП-46</t>
  </si>
  <si>
    <t>О-53 Правобережная</t>
  </si>
  <si>
    <t>ф. 6-37(1-18)</t>
  </si>
  <si>
    <t>ТП-128</t>
  </si>
  <si>
    <t>КТП-606</t>
  </si>
  <si>
    <t>[6-42] 6-42</t>
  </si>
  <si>
    <t>ТП-607</t>
  </si>
  <si>
    <t>[6-37] 6-37</t>
  </si>
  <si>
    <t>КТП-133</t>
  </si>
  <si>
    <t>7-101</t>
  </si>
  <si>
    <t xml:space="preserve">ТП-101-6 </t>
  </si>
  <si>
    <t>ТП-101-8</t>
  </si>
  <si>
    <t>23-657</t>
  </si>
  <si>
    <t>ВТП-23</t>
  </si>
  <si>
    <t>61-625</t>
  </si>
  <si>
    <t>ТП-61</t>
  </si>
  <si>
    <t>97-112</t>
  </si>
  <si>
    <t xml:space="preserve">ТП-97-06 </t>
  </si>
  <si>
    <t>КТП-659</t>
  </si>
  <si>
    <t>О-54</t>
  </si>
  <si>
    <t>КТП-28</t>
  </si>
  <si>
    <t>ТП-31</t>
  </si>
  <si>
    <t>34-494 К-2</t>
  </si>
  <si>
    <t>КТП-34</t>
  </si>
  <si>
    <t>ТП-48</t>
  </si>
  <si>
    <t>53-581</t>
  </si>
  <si>
    <t>ТП-53</t>
  </si>
  <si>
    <t>53-54</t>
  </si>
  <si>
    <t>ТП-54</t>
  </si>
  <si>
    <t>55-537</t>
  </si>
  <si>
    <t>ВТП-55</t>
  </si>
  <si>
    <t>29-06 (О-29-XVII)</t>
  </si>
  <si>
    <t>ТП-57</t>
  </si>
  <si>
    <t>60-505</t>
  </si>
  <si>
    <t>ТП-60</t>
  </si>
  <si>
    <t>О-29 Чкаловская                    О-11 Ленинградская</t>
  </si>
  <si>
    <t>VII-63                63-566</t>
  </si>
  <si>
    <t>ВТП-63</t>
  </si>
  <si>
    <t>29-06</t>
  </si>
  <si>
    <t>ТП-67</t>
  </si>
  <si>
    <t>52-71</t>
  </si>
  <si>
    <t>КТП-71</t>
  </si>
  <si>
    <t>11-05</t>
  </si>
  <si>
    <t>ВТП-72</t>
  </si>
  <si>
    <t>73-103</t>
  </si>
  <si>
    <t>ВТП-73</t>
  </si>
  <si>
    <t>77-78</t>
  </si>
  <si>
    <t>ТП-78</t>
  </si>
  <si>
    <t>10–14, 10–42</t>
  </si>
  <si>
    <t>ТП-80</t>
  </si>
  <si>
    <t>83-155</t>
  </si>
  <si>
    <t>КТП-83</t>
  </si>
  <si>
    <t>4-11 (О-44-614)</t>
  </si>
  <si>
    <t>КТП-84</t>
  </si>
  <si>
    <t>6-15</t>
  </si>
  <si>
    <t>ВТП-85</t>
  </si>
  <si>
    <t>115-556</t>
  </si>
  <si>
    <t>ТП–115</t>
  </si>
  <si>
    <t>10-42 (О-53-XII)</t>
  </si>
  <si>
    <t>КТП-90</t>
  </si>
  <si>
    <t>92-563</t>
  </si>
  <si>
    <t>ТП-92</t>
  </si>
  <si>
    <t>6-11 (О-53-III)</t>
  </si>
  <si>
    <t>ТП-95</t>
  </si>
  <si>
    <t>96-543</t>
  </si>
  <si>
    <t>ТП-96</t>
  </si>
  <si>
    <t>ТП-97</t>
  </si>
  <si>
    <t>70-98</t>
  </si>
  <si>
    <t>ТП-98</t>
  </si>
  <si>
    <t>199-200</t>
  </si>
  <si>
    <t>ТП-199</t>
  </si>
  <si>
    <t>XXI-103</t>
  </si>
  <si>
    <t>ТП-103</t>
  </si>
  <si>
    <t>106-597</t>
  </si>
  <si>
    <t>ТП-106</t>
  </si>
  <si>
    <t>О-44 Промышленная          О-53 Правобережная</t>
  </si>
  <si>
    <t>24-107               107-623</t>
  </si>
  <si>
    <t>ТП-107</t>
  </si>
  <si>
    <t>ТП-109</t>
  </si>
  <si>
    <t>46-119</t>
  </si>
  <si>
    <t>КТП-119</t>
  </si>
  <si>
    <t>120-629</t>
  </si>
  <si>
    <t>ВТП-120</t>
  </si>
  <si>
    <t>ТП-121</t>
  </si>
  <si>
    <t>ТП-122</t>
  </si>
  <si>
    <t>123-555</t>
  </si>
  <si>
    <t>ТП-123</t>
  </si>
  <si>
    <t>125-553</t>
  </si>
  <si>
    <t>ТП-125</t>
  </si>
  <si>
    <t>126-149</t>
  </si>
  <si>
    <t>ТП-126</t>
  </si>
  <si>
    <t>О-30 Московская</t>
  </si>
  <si>
    <t>XVIII-250</t>
  </si>
  <si>
    <t>ТП–250</t>
  </si>
  <si>
    <t>ТП-132</t>
  </si>
  <si>
    <t>135-142</t>
  </si>
  <si>
    <t>ТП-142</t>
  </si>
  <si>
    <t>ТП-143</t>
  </si>
  <si>
    <t>48-149</t>
  </si>
  <si>
    <t>ВТП-149</t>
  </si>
  <si>
    <t>XVIII-253</t>
  </si>
  <si>
    <t>ТП–253</t>
  </si>
  <si>
    <t>225-254</t>
  </si>
  <si>
    <t>ТП–254</t>
  </si>
  <si>
    <t>X-154</t>
  </si>
  <si>
    <t>ТП-154</t>
  </si>
  <si>
    <t>О-53 Правобережная          О-29 Чкаловская</t>
  </si>
  <si>
    <t>56-155             155-533</t>
  </si>
  <si>
    <t>ВТП-155</t>
  </si>
  <si>
    <t>257-286</t>
  </si>
  <si>
    <t>КТП–257</t>
  </si>
  <si>
    <t>158-265</t>
  </si>
  <si>
    <t>ТП-158</t>
  </si>
  <si>
    <t>159-956</t>
  </si>
  <si>
    <t>КТП-159</t>
  </si>
  <si>
    <t>XLI-160</t>
  </si>
  <si>
    <t>ТП-160</t>
  </si>
  <si>
    <t>161-265</t>
  </si>
  <si>
    <t>ТП-161</t>
  </si>
  <si>
    <t>162-204</t>
  </si>
  <si>
    <t>ТП-162</t>
  </si>
  <si>
    <t>О-30 Московская                  О-53 Правобережная</t>
  </si>
  <si>
    <t>164-858            164-873</t>
  </si>
  <si>
    <t>ВТП-164</t>
  </si>
  <si>
    <t>152-165            158-165</t>
  </si>
  <si>
    <t>ВТП-165</t>
  </si>
  <si>
    <t>I-167</t>
  </si>
  <si>
    <t>ТП-167</t>
  </si>
  <si>
    <t>167-168</t>
  </si>
  <si>
    <t>ВТП-168</t>
  </si>
  <si>
    <t>157-169</t>
  </si>
  <si>
    <t>ТП-169</t>
  </si>
  <si>
    <t>160-170</t>
  </si>
  <si>
    <t>ТП-170</t>
  </si>
  <si>
    <t>173-491</t>
  </si>
  <si>
    <t>ТП-173</t>
  </si>
  <si>
    <t>174-926</t>
  </si>
  <si>
    <t>ВТП-174</t>
  </si>
  <si>
    <t>258-1108</t>
  </si>
  <si>
    <t>ТП–258</t>
  </si>
  <si>
    <t>XIII-298</t>
  </si>
  <si>
    <t>ВТП–262</t>
  </si>
  <si>
    <t>177-263</t>
  </si>
  <si>
    <t>ТП-177</t>
  </si>
  <si>
    <t>О-11 Ленинградская            О-53 Правобережная</t>
  </si>
  <si>
    <t>113-178                     178-236</t>
  </si>
  <si>
    <t>ТП-178</t>
  </si>
  <si>
    <t>180-534</t>
  </si>
  <si>
    <t>ТП-180</t>
  </si>
  <si>
    <t>181-478</t>
  </si>
  <si>
    <t>ТП-181</t>
  </si>
  <si>
    <t>11-15 (О-11-VII)</t>
  </si>
  <si>
    <t>ТП-182</t>
  </si>
  <si>
    <t>11-29 (О-11-XLI)</t>
  </si>
  <si>
    <t>КТП-183</t>
  </si>
  <si>
    <t>185-958</t>
  </si>
  <si>
    <t>ВТП-185</t>
  </si>
  <si>
    <t>236-263             91-263/263А</t>
  </si>
  <si>
    <t>КТП–263</t>
  </si>
  <si>
    <t>187-188</t>
  </si>
  <si>
    <t>КТП-187</t>
  </si>
  <si>
    <t>185-188</t>
  </si>
  <si>
    <t>КТП-188</t>
  </si>
  <si>
    <t>190-217</t>
  </si>
  <si>
    <t>ТП-190</t>
  </si>
  <si>
    <t>192-1146</t>
  </si>
  <si>
    <t>ТП-191</t>
  </si>
  <si>
    <t>170-200</t>
  </si>
  <si>
    <t>КТП-200</t>
  </si>
  <si>
    <t>207-966</t>
  </si>
  <si>
    <t>КТП-207</t>
  </si>
  <si>
    <t>211-214</t>
  </si>
  <si>
    <t>КТП-211</t>
  </si>
  <si>
    <t>О-11 Ленинградская               О-30 Московская</t>
  </si>
  <si>
    <t>97-112              214-890</t>
  </si>
  <si>
    <t>ВТП-214</t>
  </si>
  <si>
    <t>179-264</t>
  </si>
  <si>
    <t>КТП–264</t>
  </si>
  <si>
    <t>190-215</t>
  </si>
  <si>
    <t>ТП-215</t>
  </si>
  <si>
    <t>42-06 (О-42-XIV)</t>
  </si>
  <si>
    <t>ТП-216</t>
  </si>
  <si>
    <t>218-889</t>
  </si>
  <si>
    <t>КТП-218</t>
  </si>
  <si>
    <t>30-02 (О-30-XXVIII)</t>
  </si>
  <si>
    <t>ТП-220</t>
  </si>
  <si>
    <t>267-836</t>
  </si>
  <si>
    <t>ТП-267</t>
  </si>
  <si>
    <t>42-36 (О-42-209)</t>
  </si>
  <si>
    <t>КТП-222</t>
  </si>
  <si>
    <t>223-1114</t>
  </si>
  <si>
    <t>ТП-223</t>
  </si>
  <si>
    <t>235-269</t>
  </si>
  <si>
    <t>КТП-269</t>
  </si>
  <si>
    <t>42-33 (О-42-XIII)</t>
  </si>
  <si>
    <t>КТП-226</t>
  </si>
  <si>
    <t>227-828</t>
  </si>
  <si>
    <t>ТП-227</t>
  </si>
  <si>
    <t>XXVIII-1128</t>
  </si>
  <si>
    <t>ВТП-229</t>
  </si>
  <si>
    <t>О-53 Правобережная           О-30 Московская</t>
  </si>
  <si>
    <t>10-10 (О-53-I)  230-837</t>
  </si>
  <si>
    <t>ТП-230</t>
  </si>
  <si>
    <t>241-279</t>
  </si>
  <si>
    <t>ТП-241</t>
  </si>
  <si>
    <t xml:space="preserve">I-242 А                 I-242 Б </t>
  </si>
  <si>
    <t>ВТП-242</t>
  </si>
  <si>
    <t xml:space="preserve">О-30 Московская                 О-53 Правобережная           </t>
  </si>
  <si>
    <t>242-243А           242-243Б</t>
  </si>
  <si>
    <t>ВТП-243</t>
  </si>
  <si>
    <t>XVI-244 K1      XVI-244 K2</t>
  </si>
  <si>
    <t>КТП-244</t>
  </si>
  <si>
    <t>30-45 (О-30-246)</t>
  </si>
  <si>
    <t>ВТП-246</t>
  </si>
  <si>
    <t>244-247</t>
  </si>
  <si>
    <t>ТП-247</t>
  </si>
  <si>
    <t>270-891</t>
  </si>
  <si>
    <t>ТП–270</t>
  </si>
  <si>
    <t>30-22 (О-30-872)</t>
  </si>
  <si>
    <t>ТП–275</t>
  </si>
  <si>
    <t>332-390</t>
  </si>
  <si>
    <t>КТП-332</t>
  </si>
  <si>
    <t>XIX-333</t>
  </si>
  <si>
    <t>ТП-333</t>
  </si>
  <si>
    <t xml:space="preserve">О-53 Правобережная  </t>
  </si>
  <si>
    <t>179-276</t>
  </si>
  <si>
    <t>ТП–276</t>
  </si>
  <si>
    <t>XIX-335</t>
  </si>
  <si>
    <t>ВТП-335</t>
  </si>
  <si>
    <t>XXXIII-1035</t>
  </si>
  <si>
    <t>ТП-336</t>
  </si>
  <si>
    <t>338-344</t>
  </si>
  <si>
    <t>ТП-338</t>
  </si>
  <si>
    <t>339-351</t>
  </si>
  <si>
    <t>КТП-339</t>
  </si>
  <si>
    <t>274-288</t>
  </si>
  <si>
    <t>ТП–274</t>
  </si>
  <si>
    <t>XIX-381</t>
  </si>
  <si>
    <t>ТП-381</t>
  </si>
  <si>
    <t>332-382</t>
  </si>
  <si>
    <t>ТП-382</t>
  </si>
  <si>
    <t>О-12 Южная                        О-53 Правобережная</t>
  </si>
  <si>
    <t xml:space="preserve">383-399           972-1118 </t>
  </si>
  <si>
    <t>ВТП-383</t>
  </si>
  <si>
    <t>227-277</t>
  </si>
  <si>
    <t>ТП–277</t>
  </si>
  <si>
    <t>О-53 Правобережная           О-17 Рыбный порт</t>
  </si>
  <si>
    <t>XXII-386А-1 XXII-386Б</t>
  </si>
  <si>
    <t>ТП-386</t>
  </si>
  <si>
    <t>XXIII-388         388-1303</t>
  </si>
  <si>
    <t>ТП-388</t>
  </si>
  <si>
    <t>О-17 Рыбный порт</t>
  </si>
  <si>
    <t>440-449</t>
  </si>
  <si>
    <t>ТП-449</t>
  </si>
  <si>
    <t>О-48 Молокозаводская</t>
  </si>
  <si>
    <t>450-454</t>
  </si>
  <si>
    <t>ТП-450</t>
  </si>
  <si>
    <t>451-454</t>
  </si>
  <si>
    <t>КТП-451</t>
  </si>
  <si>
    <t>240-279</t>
  </si>
  <si>
    <t>ТП–279</t>
  </si>
  <si>
    <t>453-1319           12-35 (О-12-1312)</t>
  </si>
  <si>
    <t>ТП-453</t>
  </si>
  <si>
    <t>280-491</t>
  </si>
  <si>
    <t>ТП–280</t>
  </si>
  <si>
    <t>О-48 Молокозаводская       О-12 Южная</t>
  </si>
  <si>
    <t>465-487А          465-487Б</t>
  </si>
  <si>
    <t>ТП-465</t>
  </si>
  <si>
    <t xml:space="preserve"> О-44 Промышленная (аб)   О-12 Южная</t>
  </si>
  <si>
    <t>433-468              468-487</t>
  </si>
  <si>
    <t>ТП-468</t>
  </si>
  <si>
    <t>152-283</t>
  </si>
  <si>
    <t>ТП–283</t>
  </si>
  <si>
    <t>411-470</t>
  </si>
  <si>
    <t>ТП-470</t>
  </si>
  <si>
    <t>432-471</t>
  </si>
  <si>
    <t>КТП- 471</t>
  </si>
  <si>
    <t>XXIV-473</t>
  </si>
  <si>
    <t>КТП-473</t>
  </si>
  <si>
    <t>412-475</t>
  </si>
  <si>
    <t>ТП-475</t>
  </si>
  <si>
    <t>L_48-0,4разв-21</t>
  </si>
  <si>
    <t xml:space="preserve">Локализация очагов потерь путем организация и включение в систему удаленного управления и сбора данных в 687 технических учётов в ТП 6-15/0,4 кВ АО "Янтарьэнерго". Проведение данных работ позволит снизить потери электроэнергии на 1,460 млн. кВт*ч в 2022 году. </t>
  </si>
  <si>
    <t>И</t>
  </si>
  <si>
    <t>ООО "Северный кабель" договор поставки № 1001 от 22.11.2021 в ценах 2021 года с НДС, млн. руб.</t>
  </si>
  <si>
    <t>МТРиО</t>
  </si>
  <si>
    <t>Поставка приборов учета</t>
  </si>
  <si>
    <t>ВЗ</t>
  </si>
  <si>
    <t>ОК</t>
  </si>
  <si>
    <t xml:space="preserve">https://rosseti.roseltorg.ru/ </t>
  </si>
  <si>
    <t>АО «ТЕХНОЦЕНТР СЕВЕРНЫЙ»</t>
  </si>
  <si>
    <t>ООО «ЭНЕРГОКОМ»</t>
  </si>
  <si>
    <t>ООО «ЭЛМОНТ»</t>
  </si>
  <si>
    <t>АО «УПРАВЛЕНИЕ ВОЛС-ВЛ»</t>
  </si>
  <si>
    <t>ООО «И-ТРЕЙД»</t>
  </si>
  <si>
    <t>ИТОГО</t>
  </si>
  <si>
    <t>ООО "Северный кабель" договор поставки № 1055 от 14.12.2021 в ценах 2021 года с НДС, млн. руб.</t>
  </si>
  <si>
    <t>ООО "НАШЕ ВРЕМЯ" договор №2021/03/02 от 15.03.2021 в ценах 2021 года без НДС, млн. руб.</t>
  </si>
  <si>
    <t>ИП Баранов Иван Александрович договор №21122021 от 01.01.2022 в ценах 2022 без НДС, млн. руб.</t>
  </si>
  <si>
    <t>ООО "Северный кабель" договор поставки № 1001 от 22.11.2021, 
ООО "Северный кабель" договор поставки № 1055 от 14.12.2021</t>
  </si>
  <si>
    <t>Акционерное общество "Россети Янтарь"</t>
  </si>
  <si>
    <t>АО "Россети Янтарь"</t>
  </si>
  <si>
    <t>Работы</t>
  </si>
  <si>
    <t>Перевозка крупногабаритных материальных ценностей (кабельных барабанов, труб ПНД, металлоконструкций, барабанов СИП и т.п.)</t>
  </si>
  <si>
    <t>Мониторинг цен</t>
  </si>
  <si>
    <t>ОЗК ЕП</t>
  </si>
  <si>
    <t>ООО "НАШЕ ВРЕМЯ"</t>
  </si>
  <si>
    <t>32109945793</t>
  </si>
  <si>
    <t>01.02.2021</t>
  </si>
  <si>
    <t>11.02.2021</t>
  </si>
  <si>
    <t>26.02.2021</t>
  </si>
  <si>
    <t>7.5.1 в</t>
  </si>
  <si>
    <t>ЦКК</t>
  </si>
  <si>
    <t>25.02.2021</t>
  </si>
  <si>
    <t>24.03.2021</t>
  </si>
  <si>
    <t>31.12.2021</t>
  </si>
  <si>
    <t>ИП САВИН ЕВГЕНИЙ ВАЛЕРЬЕВИЧ</t>
  </si>
  <si>
    <t>Поставка приборов учета электрической энергии</t>
  </si>
  <si>
    <t>ОК ЕП</t>
  </si>
  <si>
    <t>ООО "СЕВЕРНЫЙ КАБЕЛЬ"</t>
  </si>
  <si>
    <t>46 681,65</t>
  </si>
  <si>
    <t>32110751953</t>
  </si>
  <si>
    <t>09.11.2021</t>
  </si>
  <si>
    <t>30.11.2021</t>
  </si>
  <si>
    <t>14.12.2021</t>
  </si>
  <si>
    <t>ООО "И-ТРЕЙД"</t>
  </si>
  <si>
    <t>ООО "КРИСТАЛЛ-М"</t>
  </si>
  <si>
    <t>АО "ЭНЕРГОМЕРА"</t>
  </si>
  <si>
    <t>Год раскрытия информации: 2023 год</t>
  </si>
  <si>
    <t>Средняя стоимость точки учета - 0,089 млн.руб. без НДС/шт.                                                                                                                                         УСПД - 0,098 млн.руб. без НДС/шт.</t>
  </si>
  <si>
    <t>Необходимость обеспечения нормативного уровня потерь электроэнергии, утверждённого приказом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t>
  </si>
  <si>
    <t>Сметная стоимость проекта в ценах 2022 года с НДС, млн. руб.</t>
  </si>
  <si>
    <t>На основании проекта-аналога</t>
  </si>
  <si>
    <t>АО "Янтарьэнергосервис" договор № 235 от 26.02.2021 в текущих ценах 2021 года с НДС, млн. руб.</t>
  </si>
  <si>
    <t>АО "Янтарьэнергосервис" договор № 235 от 26.02.2021</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</si>
  <si>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t>
  </si>
  <si>
    <t xml:space="preserve"> по состоянию на 01.01.2023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</si>
</sst>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 numFmtId="179" formatCode="0;[Red]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4"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8"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69"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69"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0" fillId="0" borderId="0" xfId="1" applyFont="1" applyFill="1" applyBorder="1"/>
    <xf numFmtId="0" fontId="70" fillId="0" borderId="0" xfId="1" applyFont="1" applyFill="1"/>
    <xf numFmtId="0" fontId="12" fillId="0" borderId="0" xfId="1" applyFont="1" applyFill="1" applyBorder="1"/>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2" fontId="3" fillId="0" borderId="0" xfId="1" applyNumberFormat="1" applyFill="1" applyBorder="1"/>
    <xf numFmtId="0" fontId="70"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 fontId="37" fillId="0" borderId="1" xfId="49" applyNumberFormat="1" applyFont="1" applyBorder="1" applyAlignment="1">
      <alignment horizontal="center" vertical="center" wrapText="1"/>
    </xf>
    <xf numFmtId="0" fontId="40" fillId="25" borderId="23" xfId="2" applyFont="1" applyFill="1" applyBorder="1" applyAlignment="1">
      <alignment horizontal="justify" vertical="top" wrapText="1"/>
    </xf>
    <xf numFmtId="4" fontId="40" fillId="25" borderId="23" xfId="80" applyNumberFormat="1" applyFont="1" applyFill="1" applyBorder="1" applyAlignment="1">
      <alignment horizontal="left" vertical="center" wrapText="1"/>
    </xf>
    <xf numFmtId="14" fontId="40" fillId="0" borderId="27" xfId="2" applyNumberFormat="1" applyFont="1" applyFill="1" applyBorder="1" applyAlignment="1">
      <alignment horizontal="justify" vertical="top"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2" fillId="0" borderId="0" xfId="2" applyFont="1" applyFill="1" applyAlignment="1">
      <alignment horizontal="center" vertical="center"/>
    </xf>
    <xf numFmtId="0" fontId="71" fillId="0" borderId="0" xfId="2" applyFont="1" applyFill="1" applyAlignment="1">
      <alignment vertical="center"/>
    </xf>
    <xf numFmtId="0" fontId="11" fillId="26"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3"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5"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1"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46"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4"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3" fillId="0" borderId="0" xfId="62" applyFont="1" applyFill="1" applyBorder="1"/>
    <xf numFmtId="0" fontId="7" fillId="0" borderId="41"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2" xfId="94" applyFont="1" applyFill="1" applyBorder="1" applyAlignment="1">
      <alignment vertical="center" wrapText="1"/>
    </xf>
    <xf numFmtId="3" fontId="36" fillId="0" borderId="43"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1"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2" xfId="94" applyFont="1" applyFill="1" applyBorder="1" applyAlignment="1">
      <alignment vertical="center" wrapText="1"/>
    </xf>
    <xf numFmtId="3" fontId="40" fillId="0" borderId="43" xfId="94" applyNumberFormat="1" applyFont="1" applyFill="1" applyBorder="1" applyAlignment="1">
      <alignment vertical="center"/>
    </xf>
    <xf numFmtId="0" fontId="75" fillId="0" borderId="0" xfId="94" applyFont="1" applyFill="1" applyBorder="1" applyAlignment="1">
      <alignment vertical="center" wrapText="1"/>
    </xf>
    <xf numFmtId="3" fontId="75" fillId="0" borderId="0" xfId="94" applyNumberFormat="1" applyFont="1" applyFill="1" applyBorder="1" applyAlignment="1">
      <alignment horizontal="center" vertical="center"/>
    </xf>
    <xf numFmtId="0" fontId="76" fillId="0" borderId="0" xfId="62" applyFont="1" applyFill="1" applyBorder="1"/>
    <xf numFmtId="0" fontId="41" fillId="0" borderId="41"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1" xfId="94" applyFont="1" applyFill="1" applyBorder="1" applyAlignment="1">
      <alignment horizontal="left" vertical="center" wrapText="1"/>
    </xf>
    <xf numFmtId="0" fontId="41" fillId="0" borderId="41" xfId="94" applyFont="1" applyFill="1" applyBorder="1" applyAlignment="1">
      <alignment horizontal="left" vertical="center" wrapText="1"/>
    </xf>
    <xf numFmtId="0" fontId="11" fillId="0" borderId="0" xfId="94" applyFont="1" applyFill="1" applyAlignment="1">
      <alignment vertical="center"/>
    </xf>
    <xf numFmtId="0" fontId="41" fillId="0" borderId="42" xfId="94" applyFont="1" applyFill="1" applyBorder="1" applyAlignment="1">
      <alignment horizontal="left" vertical="center" wrapText="1"/>
    </xf>
    <xf numFmtId="3" fontId="41" fillId="0" borderId="43" xfId="94" applyNumberFormat="1" applyFont="1" applyFill="1" applyBorder="1" applyAlignment="1">
      <alignment vertical="center"/>
    </xf>
    <xf numFmtId="0" fontId="77" fillId="0" borderId="0" xfId="94" applyFont="1" applyFill="1" applyBorder="1" applyAlignment="1">
      <alignment vertical="center" wrapText="1"/>
    </xf>
    <xf numFmtId="169" fontId="78" fillId="0" borderId="0" xfId="94" applyNumberFormat="1" applyFont="1" applyFill="1" applyBorder="1" applyAlignment="1">
      <alignment horizontal="center" vertical="center"/>
    </xf>
    <xf numFmtId="0" fontId="79" fillId="0" borderId="0" xfId="62" applyFont="1" applyFill="1"/>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2" xfId="94" applyFont="1" applyFill="1" applyBorder="1" applyAlignment="1">
      <alignment vertical="center" wrapText="1"/>
    </xf>
    <xf numFmtId="171" fontId="41" fillId="0" borderId="43" xfId="94" applyNumberFormat="1" applyFont="1" applyFill="1" applyBorder="1" applyAlignment="1">
      <alignment vertical="center"/>
    </xf>
    <xf numFmtId="1" fontId="7" fillId="0" borderId="0" xfId="94" applyNumberFormat="1" applyFont="1" applyFill="1" applyAlignment="1">
      <alignment vertical="center"/>
    </xf>
    <xf numFmtId="0" fontId="69" fillId="0" borderId="0" xfId="50" applyFont="1" applyAlignment="1">
      <alignment wrapText="1"/>
    </xf>
    <xf numFmtId="0" fontId="69" fillId="0" borderId="0" xfId="50" applyFont="1"/>
    <xf numFmtId="49" fontId="69" fillId="0" borderId="0" xfId="50" applyNumberFormat="1" applyFont="1" applyAlignment="1">
      <alignment vertical="center"/>
    </xf>
    <xf numFmtId="0" fontId="69" fillId="0" borderId="0" xfId="50" applyFont="1" applyAlignment="1"/>
    <xf numFmtId="168" fontId="7" fillId="0" borderId="0" xfId="94" applyNumberFormat="1" applyFont="1" applyFill="1" applyAlignment="1">
      <alignment vertical="center"/>
    </xf>
    <xf numFmtId="0" fontId="73" fillId="0" borderId="0" xfId="62" applyFont="1" applyAlignment="1">
      <alignment wrapText="1"/>
    </xf>
    <xf numFmtId="0" fontId="73" fillId="0" borderId="0" xfId="62" applyFont="1"/>
    <xf numFmtId="43" fontId="73" fillId="0" borderId="0" xfId="62" applyNumberFormat="1" applyFont="1"/>
    <xf numFmtId="0" fontId="44" fillId="0" borderId="0" xfId="62" applyAlignment="1">
      <alignment wrapText="1"/>
    </xf>
    <xf numFmtId="0" fontId="44" fillId="0" borderId="0" xfId="62"/>
    <xf numFmtId="0" fontId="4" fillId="24" borderId="0" xfId="1" applyFont="1" applyFill="1" applyBorder="1" applyAlignment="1">
      <alignment horizontal="center" vertical="center"/>
    </xf>
    <xf numFmtId="49" fontId="7" fillId="24" borderId="1" xfId="1" applyNumberFormat="1" applyFont="1" applyFill="1" applyBorder="1" applyAlignment="1">
      <alignment vertical="center"/>
    </xf>
    <xf numFmtId="0" fontId="11" fillId="24" borderId="4" xfId="2" applyFont="1" applyFill="1" applyBorder="1" applyAlignment="1">
      <alignment vertical="center" wrapText="1"/>
    </xf>
    <xf numFmtId="0" fontId="12" fillId="24" borderId="1" xfId="1" applyFont="1" applyFill="1" applyBorder="1" applyAlignment="1">
      <alignment horizontal="left" vertical="center" wrapText="1"/>
    </xf>
    <xf numFmtId="0" fontId="11" fillId="24" borderId="0" xfId="1" applyFont="1" applyFill="1" applyBorder="1" applyAlignment="1">
      <alignment vertical="center" wrapText="1"/>
    </xf>
    <xf numFmtId="0" fontId="7" fillId="24" borderId="0" xfId="1" applyFont="1" applyFill="1" applyBorder="1" applyAlignment="1">
      <alignment vertical="center"/>
    </xf>
    <xf numFmtId="0" fontId="6" fillId="24" borderId="0" xfId="1" applyFont="1" applyFill="1" applyBorder="1"/>
    <xf numFmtId="176" fontId="42" fillId="0" borderId="2" xfId="45" applyNumberFormat="1" applyFont="1" applyFill="1" applyBorder="1" applyAlignment="1">
      <alignment horizontal="center" vertical="center" wrapText="1"/>
    </xf>
    <xf numFmtId="0" fontId="7" fillId="0" borderId="0" xfId="0" applyFont="1" applyAlignment="1">
      <alignment horizontal="center"/>
    </xf>
    <xf numFmtId="0" fontId="7" fillId="0" borderId="0" xfId="0" applyFont="1"/>
    <xf numFmtId="0" fontId="7" fillId="0" borderId="0" xfId="0" applyFont="1" applyAlignment="1">
      <alignment horizontal="left"/>
    </xf>
    <xf numFmtId="0" fontId="7" fillId="0" borderId="0" xfId="0" applyFont="1" applyAlignment="1">
      <alignment horizontal="left" vertical="center"/>
    </xf>
    <xf numFmtId="0" fontId="7" fillId="0" borderId="0" xfId="0" applyFont="1" applyAlignment="1">
      <alignment horizontal="center" vertical="top"/>
    </xf>
    <xf numFmtId="0" fontId="0" fillId="0" borderId="0" xfId="0" applyFont="1"/>
    <xf numFmtId="0" fontId="7" fillId="0" borderId="1" xfId="0" applyFont="1" applyBorder="1" applyAlignment="1"/>
    <xf numFmtId="179" fontId="7" fillId="0" borderId="1" xfId="0" applyNumberFormat="1" applyFont="1" applyBorder="1" applyAlignment="1">
      <alignment horizontal="center" vertical="center"/>
    </xf>
    <xf numFmtId="179" fontId="7" fillId="0" borderId="1" xfId="0" applyNumberFormat="1" applyFont="1" applyBorder="1" applyAlignment="1">
      <alignment horizontal="left" vertical="center"/>
    </xf>
    <xf numFmtId="49" fontId="7" fillId="0" borderId="1" xfId="0" applyNumberFormat="1" applyFont="1" applyFill="1" applyBorder="1" applyAlignment="1">
      <alignment horizontal="left" vertical="center"/>
    </xf>
    <xf numFmtId="49" fontId="7" fillId="0" borderId="1" xfId="0" applyNumberFormat="1" applyFont="1" applyBorder="1" applyAlignment="1">
      <alignment horizontal="center" vertical="top"/>
    </xf>
    <xf numFmtId="0" fontId="7" fillId="0" borderId="1" xfId="0" applyNumberFormat="1" applyFont="1" applyBorder="1" applyAlignment="1">
      <alignment horizontal="center" vertical="center"/>
    </xf>
    <xf numFmtId="0" fontId="7" fillId="0" borderId="1" xfId="0" applyFont="1" applyBorder="1" applyAlignment="1">
      <alignment horizontal="center"/>
    </xf>
    <xf numFmtId="0" fontId="80" fillId="0" borderId="1" xfId="0" applyNumberFormat="1" applyFont="1" applyBorder="1" applyAlignment="1">
      <alignment horizontal="center" vertical="center" wrapText="1"/>
    </xf>
    <xf numFmtId="0" fontId="80" fillId="0" borderId="1" xfId="0" applyFont="1" applyFill="1" applyBorder="1" applyAlignment="1">
      <alignment horizontal="left" vertical="center"/>
    </xf>
    <xf numFmtId="0" fontId="7" fillId="0" borderId="1" xfId="0" applyFont="1" applyBorder="1" applyAlignment="1">
      <alignment horizontal="left"/>
    </xf>
    <xf numFmtId="0" fontId="36" fillId="0" borderId="1" xfId="0" applyFont="1" applyBorder="1" applyAlignment="1">
      <alignment horizontal="left"/>
    </xf>
    <xf numFmtId="0" fontId="36" fillId="0" borderId="1" xfId="0" applyFont="1" applyBorder="1" applyAlignment="1">
      <alignment horizontal="left" vertical="center"/>
    </xf>
    <xf numFmtId="0" fontId="36" fillId="0" borderId="1" xfId="0" applyFont="1" applyBorder="1" applyAlignment="1">
      <alignment horizontal="center"/>
    </xf>
    <xf numFmtId="0" fontId="36" fillId="0" borderId="1" xfId="0" applyFont="1" applyBorder="1" applyAlignment="1">
      <alignment horizontal="center" vertical="top"/>
    </xf>
    <xf numFmtId="49" fontId="36" fillId="0" borderId="1" xfId="0" applyNumberFormat="1" applyFont="1" applyFill="1" applyBorder="1" applyAlignment="1">
      <alignment horizontal="left" vertical="center"/>
    </xf>
    <xf numFmtId="0" fontId="7" fillId="0" borderId="1" xfId="2" applyFont="1" applyBorder="1" applyAlignment="1">
      <alignment horizontal="left"/>
    </xf>
    <xf numFmtId="0" fontId="7" fillId="0" borderId="1" xfId="2" applyFont="1" applyBorder="1" applyAlignment="1">
      <alignment horizontal="left" vertical="center"/>
    </xf>
    <xf numFmtId="0" fontId="7" fillId="0" borderId="1" xfId="2" applyFont="1" applyFill="1" applyBorder="1" applyAlignment="1">
      <alignment horizontal="left" vertical="center"/>
    </xf>
    <xf numFmtId="0" fontId="7" fillId="0" borderId="1" xfId="0" applyFont="1" applyBorder="1"/>
    <xf numFmtId="49" fontId="7" fillId="0" borderId="1" xfId="2" applyNumberFormat="1" applyFont="1" applyFill="1" applyBorder="1" applyAlignment="1">
      <alignment horizontal="left" vertical="center"/>
    </xf>
    <xf numFmtId="0" fontId="0" fillId="0" borderId="1" xfId="0" applyBorder="1" applyAlignment="1">
      <alignment horizontal="left"/>
    </xf>
    <xf numFmtId="0" fontId="0" fillId="0" borderId="1" xfId="0" applyBorder="1" applyAlignment="1">
      <alignment horizontal="left" vertical="center"/>
    </xf>
    <xf numFmtId="0" fontId="0" fillId="0" borderId="1" xfId="0" applyBorder="1" applyAlignment="1">
      <alignment horizontal="center"/>
    </xf>
    <xf numFmtId="0" fontId="0" fillId="0" borderId="1" xfId="0" applyFill="1" applyBorder="1" applyAlignment="1">
      <alignment horizontal="left" vertical="center"/>
    </xf>
    <xf numFmtId="0" fontId="0" fillId="26" borderId="1" xfId="0" applyFill="1" applyBorder="1" applyAlignment="1">
      <alignment horizontal="left" vertical="center"/>
    </xf>
    <xf numFmtId="0" fontId="7" fillId="26" borderId="1" xfId="0" applyFont="1" applyFill="1" applyBorder="1" applyAlignment="1">
      <alignment horizontal="left" vertical="center"/>
    </xf>
    <xf numFmtId="0" fontId="7" fillId="0" borderId="1" xfId="0" applyFont="1" applyBorder="1" applyAlignment="1">
      <alignment horizontal="left" indent="1"/>
    </xf>
    <xf numFmtId="0" fontId="7" fillId="0" borderId="1" xfId="0" applyFont="1" applyBorder="1" applyAlignment="1">
      <alignment horizontal="center" vertical="center" wrapText="1"/>
    </xf>
    <xf numFmtId="17" fontId="7" fillId="0" borderId="1" xfId="0" applyNumberFormat="1" applyFont="1" applyBorder="1" applyAlignment="1">
      <alignment horizontal="left" vertical="center"/>
    </xf>
    <xf numFmtId="0" fontId="7" fillId="0" borderId="1" xfId="0" applyFont="1" applyBorder="1" applyAlignment="1">
      <alignment horizontal="left" wrapText="1"/>
    </xf>
    <xf numFmtId="0" fontId="7" fillId="0" borderId="1" xfId="0" applyFont="1" applyBorder="1" applyAlignment="1">
      <alignment horizontal="left" vertical="center" wrapText="1"/>
    </xf>
    <xf numFmtId="49" fontId="7" fillId="0" borderId="1" xfId="0" applyNumberFormat="1" applyFont="1" applyBorder="1" applyAlignment="1">
      <alignment horizontal="left" vertical="center"/>
    </xf>
    <xf numFmtId="0" fontId="7" fillId="0" borderId="1" xfId="0" applyFont="1" applyFill="1" applyBorder="1" applyAlignment="1">
      <alignment horizontal="left"/>
    </xf>
    <xf numFmtId="179" fontId="7" fillId="24" borderId="1" xfId="0" applyNumberFormat="1" applyFont="1" applyFill="1" applyBorder="1" applyAlignment="1">
      <alignment horizontal="center" vertical="center"/>
    </xf>
    <xf numFmtId="0" fontId="7" fillId="24" borderId="1" xfId="0" applyFont="1" applyFill="1" applyBorder="1" applyAlignment="1">
      <alignment horizontal="left"/>
    </xf>
    <xf numFmtId="0" fontId="7" fillId="24" borderId="1" xfId="0" applyFont="1" applyFill="1" applyBorder="1" applyAlignment="1">
      <alignment horizontal="left" wrapText="1"/>
    </xf>
    <xf numFmtId="0" fontId="7" fillId="24" borderId="1" xfId="0" applyFont="1" applyFill="1" applyBorder="1" applyAlignment="1">
      <alignment horizontal="left" vertical="center" wrapText="1"/>
    </xf>
    <xf numFmtId="0" fontId="7" fillId="0" borderId="1" xfId="0" applyFont="1" applyFill="1" applyBorder="1" applyAlignment="1">
      <alignment horizontal="left" vertical="center"/>
    </xf>
    <xf numFmtId="0" fontId="7" fillId="0" borderId="1" xfId="0" applyFont="1" applyFill="1" applyBorder="1" applyAlignment="1">
      <alignment horizontal="left" vertical="center" wrapText="1"/>
    </xf>
    <xf numFmtId="0" fontId="7" fillId="0" borderId="0" xfId="0" applyFont="1" applyFill="1" applyAlignment="1">
      <alignment horizontal="left" vertical="center"/>
    </xf>
    <xf numFmtId="1"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0" fontId="49" fillId="0" borderId="0" xfId="49" applyFont="1"/>
    <xf numFmtId="0" fontId="39" fillId="0" borderId="1" xfId="1" applyFont="1" applyBorder="1" applyAlignment="1">
      <alignment horizontal="center" vertical="center" wrapText="1"/>
    </xf>
    <xf numFmtId="0" fontId="40" fillId="27" borderId="23" xfId="2" applyFont="1" applyFill="1" applyBorder="1" applyAlignment="1">
      <alignment horizontal="justify" vertical="top" wrapText="1"/>
    </xf>
    <xf numFmtId="4" fontId="40" fillId="27" borderId="23" xfId="80" applyNumberFormat="1" applyFont="1" applyFill="1" applyBorder="1" applyAlignment="1">
      <alignment horizontal="left" vertical="center" wrapText="1"/>
    </xf>
    <xf numFmtId="0" fontId="12" fillId="0" borderId="1" xfId="1" applyNumberFormat="1" applyFont="1" applyFill="1" applyBorder="1" applyAlignment="1">
      <alignment horizontal="left" vertical="center" wrapText="1"/>
    </xf>
    <xf numFmtId="2" fontId="40" fillId="27" borderId="23" xfId="2" applyNumberFormat="1" applyFont="1" applyFill="1" applyBorder="1" applyAlignment="1">
      <alignment horizontal="justify" vertical="top" wrapText="1"/>
    </xf>
    <xf numFmtId="2" fontId="41" fillId="0" borderId="28" xfId="2" applyNumberFormat="1" applyFont="1" applyFill="1" applyBorder="1" applyAlignment="1">
      <alignment horizontal="justify" vertical="top" wrapText="1"/>
    </xf>
    <xf numFmtId="2" fontId="41" fillId="0" borderId="44" xfId="2" applyNumberFormat="1" applyFont="1" applyFill="1" applyBorder="1" applyAlignment="1">
      <alignment horizontal="justify" vertical="top"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42" fillId="0" borderId="1" xfId="0" applyFont="1" applyFill="1" applyBorder="1" applyAlignment="1">
      <alignment horizontal="center" vertical="center" wrapText="1"/>
    </xf>
    <xf numFmtId="0" fontId="47" fillId="0" borderId="0" xfId="2" applyFont="1" applyFill="1" applyAlignment="1">
      <alignment horizont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Fill="1" applyAlignment="1">
      <alignment horizontal="center" vertical="center"/>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66"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54"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0" applyFont="1" applyAlignment="1">
      <alignment horizontal="center" wrapText="1"/>
    </xf>
    <xf numFmtId="0" fontId="7" fillId="0" borderId="1" xfId="0" applyFont="1" applyBorder="1" applyAlignment="1">
      <alignment horizontal="center" vertical="center"/>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left" vertical="center"/>
    </xf>
    <xf numFmtId="0" fontId="7" fillId="0" borderId="1" xfId="0" applyFont="1" applyBorder="1" applyAlignment="1">
      <alignment horizontal="center" vertical="top" wrapText="1"/>
    </xf>
    <xf numFmtId="0" fontId="11" fillId="0" borderId="10" xfId="0" applyFont="1" applyBorder="1" applyAlignment="1">
      <alignment horizontal="center" vertical="center" wrapText="1"/>
    </xf>
    <xf numFmtId="0" fontId="11" fillId="0" borderId="2" xfId="0"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69"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42" fillId="0" borderId="0" xfId="1" applyFont="1" applyFill="1" applyBorder="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-80583035.973895818</c:v>
                </c:pt>
                <c:pt idx="1">
                  <c:v>46270886.635347545</c:v>
                </c:pt>
                <c:pt idx="2">
                  <c:v>55728911.570824921</c:v>
                </c:pt>
                <c:pt idx="3">
                  <c:v>66833050.805796199</c:v>
                </c:pt>
                <c:pt idx="4">
                  <c:v>77633362.742566675</c:v>
                </c:pt>
                <c:pt idx="5">
                  <c:v>86315447.397739321</c:v>
                </c:pt>
                <c:pt idx="6">
                  <c:v>94029780.337458327</c:v>
                </c:pt>
                <c:pt idx="7">
                  <c:v>100592019.38658875</c:v>
                </c:pt>
              </c:numCache>
            </c:numRef>
          </c:val>
          <c:smooth val="0"/>
          <c:extLst>
            <c:ext xmlns:c16="http://schemas.microsoft.com/office/drawing/2014/chart" uri="{C3380CC4-5D6E-409C-BE32-E72D297353CC}">
              <c16:uniqueId val="{00000000-A802-47F8-9638-A9DE91B4153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-80583035.973895818</c:v>
                </c:pt>
                <c:pt idx="1">
                  <c:v>-34312149.338548273</c:v>
                </c:pt>
                <c:pt idx="2">
                  <c:v>21416762.232276648</c:v>
                </c:pt>
                <c:pt idx="3">
                  <c:v>88249813.038072854</c:v>
                </c:pt>
                <c:pt idx="4">
                  <c:v>165883175.78063953</c:v>
                </c:pt>
                <c:pt idx="5">
                  <c:v>252198623.17837885</c:v>
                </c:pt>
                <c:pt idx="6">
                  <c:v>346228403.51583719</c:v>
                </c:pt>
                <c:pt idx="7">
                  <c:v>446820422.90242594</c:v>
                </c:pt>
              </c:numCache>
            </c:numRef>
          </c:val>
          <c:smooth val="0"/>
          <c:extLst>
            <c:ext xmlns:c16="http://schemas.microsoft.com/office/drawing/2014/chart" uri="{C3380CC4-5D6E-409C-BE32-E72D297353CC}">
              <c16:uniqueId val="{00000001-A802-47F8-9638-A9DE91B4153B}"/>
            </c:ext>
          </c:extLst>
        </c:ser>
        <c:dLbls>
          <c:showLegendKey val="0"/>
          <c:showVal val="0"/>
          <c:showCatName val="0"/>
          <c:showSerName val="0"/>
          <c:showPercent val="0"/>
          <c:showBubbleSize val="0"/>
        </c:dLbls>
        <c:smooth val="0"/>
        <c:axId val="1089026216"/>
        <c:axId val="1089030528"/>
      </c:lineChart>
      <c:catAx>
        <c:axId val="10890262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89030528"/>
        <c:crosses val="autoZero"/>
        <c:auto val="1"/>
        <c:lblAlgn val="ctr"/>
        <c:lblOffset val="100"/>
        <c:noMultiLvlLbl val="0"/>
      </c:catAx>
      <c:valAx>
        <c:axId val="1089030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890262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48-0,4&#1088;&#1072;&#1079;&#1074;-21/L_48-0,4&#1088;&#1072;&#1079;&#1074;-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Адреса ТП"/>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24">
          <cell r="D24">
            <v>113.95139417999999</v>
          </cell>
        </row>
      </sheetData>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0" zoomScale="90" zoomScaleNormal="100" zoomScaleSheetLayoutView="90" workbookViewId="0">
      <selection activeCell="C23" sqref="C23"/>
    </sheetView>
  </sheetViews>
  <sheetFormatPr defaultColWidth="9.109375" defaultRowHeight="18" x14ac:dyDescent="0.35"/>
  <cols>
    <col min="1" max="1" width="6.109375" style="219" customWidth="1"/>
    <col min="2" max="2" width="53.5546875" style="219" customWidth="1"/>
    <col min="3" max="3" width="91.44140625" style="199" customWidth="1"/>
    <col min="4" max="4" width="55" style="219" customWidth="1"/>
    <col min="5" max="5" width="14.44140625" style="219" customWidth="1"/>
    <col min="6" max="6" width="36.5546875" style="219" customWidth="1"/>
    <col min="7" max="7" width="20" style="219" customWidth="1"/>
    <col min="8" max="8" width="25.5546875" style="219" customWidth="1"/>
    <col min="9" max="9" width="16.44140625" style="219" customWidth="1"/>
    <col min="10" max="16384" width="9.109375" style="219"/>
  </cols>
  <sheetData>
    <row r="1" spans="1:22" s="155" customFormat="1" ht="18.75" customHeight="1" x14ac:dyDescent="0.25">
      <c r="C1" s="182" t="s">
        <v>64</v>
      </c>
    </row>
    <row r="2" spans="1:22" s="155" customFormat="1" ht="18.75" customHeight="1" x14ac:dyDescent="0.35">
      <c r="C2" s="183" t="s">
        <v>6</v>
      </c>
    </row>
    <row r="3" spans="1:22" s="155" customFormat="1" x14ac:dyDescent="0.35">
      <c r="A3" s="198"/>
      <c r="C3" s="183" t="s">
        <v>441</v>
      </c>
    </row>
    <row r="4" spans="1:22" s="155" customFormat="1" x14ac:dyDescent="0.35">
      <c r="A4" s="198"/>
      <c r="C4" s="199"/>
      <c r="H4" s="183"/>
    </row>
    <row r="5" spans="1:22" s="155" customFormat="1" ht="15.6" x14ac:dyDescent="0.3">
      <c r="A5" s="400" t="s">
        <v>1471</v>
      </c>
      <c r="B5" s="400"/>
      <c r="C5" s="400"/>
      <c r="D5" s="91"/>
      <c r="E5" s="91"/>
      <c r="F5" s="91"/>
      <c r="G5" s="91"/>
      <c r="H5" s="91"/>
      <c r="I5" s="91"/>
      <c r="J5" s="91"/>
    </row>
    <row r="6" spans="1:22" s="155" customFormat="1" x14ac:dyDescent="0.35">
      <c r="A6" s="198"/>
      <c r="C6" s="199"/>
      <c r="H6" s="183"/>
    </row>
    <row r="7" spans="1:22" s="155" customFormat="1" ht="17.399999999999999" x14ac:dyDescent="0.25">
      <c r="A7" s="404" t="s">
        <v>5</v>
      </c>
      <c r="B7" s="404"/>
      <c r="C7" s="404"/>
      <c r="D7" s="184"/>
      <c r="E7" s="184"/>
      <c r="F7" s="184"/>
      <c r="G7" s="184"/>
      <c r="H7" s="184"/>
      <c r="I7" s="184"/>
      <c r="J7" s="184"/>
      <c r="K7" s="184"/>
      <c r="L7" s="184"/>
      <c r="M7" s="184"/>
      <c r="N7" s="184"/>
      <c r="O7" s="184"/>
      <c r="P7" s="184"/>
      <c r="Q7" s="184"/>
      <c r="R7" s="184"/>
      <c r="S7" s="184"/>
      <c r="T7" s="184"/>
      <c r="U7" s="184"/>
      <c r="V7" s="184"/>
    </row>
    <row r="8" spans="1:22" s="155" customFormat="1" ht="17.399999999999999" x14ac:dyDescent="0.25">
      <c r="A8" s="197"/>
      <c r="B8" s="197"/>
      <c r="C8" s="197"/>
      <c r="D8" s="197"/>
      <c r="E8" s="197"/>
      <c r="F8" s="197"/>
      <c r="G8" s="197"/>
      <c r="H8" s="197"/>
      <c r="I8" s="184"/>
      <c r="J8" s="184"/>
      <c r="K8" s="184"/>
      <c r="L8" s="184"/>
      <c r="M8" s="184"/>
      <c r="N8" s="184"/>
      <c r="O8" s="184"/>
      <c r="P8" s="184"/>
      <c r="Q8" s="184"/>
      <c r="R8" s="184"/>
      <c r="S8" s="184"/>
      <c r="T8" s="184"/>
      <c r="U8" s="184"/>
      <c r="V8" s="184"/>
    </row>
    <row r="9" spans="1:22" s="155" customFormat="1" ht="17.399999999999999" x14ac:dyDescent="0.25">
      <c r="A9" s="405" t="s">
        <v>1443</v>
      </c>
      <c r="B9" s="405"/>
      <c r="C9" s="405"/>
      <c r="D9" s="200"/>
      <c r="E9" s="200"/>
      <c r="F9" s="200"/>
      <c r="G9" s="200"/>
      <c r="H9" s="200"/>
      <c r="I9" s="184"/>
      <c r="J9" s="184"/>
      <c r="K9" s="184"/>
      <c r="L9" s="184"/>
      <c r="M9" s="184"/>
      <c r="N9" s="184"/>
      <c r="O9" s="184"/>
      <c r="P9" s="184"/>
      <c r="Q9" s="184"/>
      <c r="R9" s="184"/>
      <c r="S9" s="184"/>
      <c r="T9" s="184"/>
      <c r="U9" s="184"/>
      <c r="V9" s="184"/>
    </row>
    <row r="10" spans="1:22" s="155" customFormat="1" ht="17.399999999999999" x14ac:dyDescent="0.25">
      <c r="A10" s="401" t="s">
        <v>4</v>
      </c>
      <c r="B10" s="401"/>
      <c r="C10" s="401"/>
      <c r="D10" s="201"/>
      <c r="E10" s="201"/>
      <c r="F10" s="201"/>
      <c r="G10" s="201"/>
      <c r="H10" s="201"/>
      <c r="I10" s="184"/>
      <c r="J10" s="184"/>
      <c r="K10" s="184"/>
      <c r="L10" s="184"/>
      <c r="M10" s="184"/>
      <c r="N10" s="184"/>
      <c r="O10" s="184"/>
      <c r="P10" s="184"/>
      <c r="Q10" s="184"/>
      <c r="R10" s="184"/>
      <c r="S10" s="184"/>
      <c r="T10" s="184"/>
      <c r="U10" s="184"/>
      <c r="V10" s="184"/>
    </row>
    <row r="11" spans="1:22" s="155" customFormat="1" ht="17.399999999999999" x14ac:dyDescent="0.25">
      <c r="A11" s="197"/>
      <c r="B11" s="197"/>
      <c r="C11" s="197"/>
      <c r="D11" s="197"/>
      <c r="E11" s="197"/>
      <c r="F11" s="197"/>
      <c r="G11" s="197"/>
      <c r="H11" s="197"/>
      <c r="I11" s="184"/>
      <c r="J11" s="184"/>
      <c r="K11" s="184"/>
      <c r="L11" s="184"/>
      <c r="M11" s="184"/>
      <c r="N11" s="184"/>
      <c r="O11" s="184"/>
      <c r="P11" s="184"/>
      <c r="Q11" s="184"/>
      <c r="R11" s="184"/>
      <c r="S11" s="184"/>
      <c r="T11" s="184"/>
      <c r="U11" s="184"/>
      <c r="V11" s="184"/>
    </row>
    <row r="12" spans="1:22" s="155" customFormat="1" ht="17.399999999999999" x14ac:dyDescent="0.25">
      <c r="A12" s="405" t="s">
        <v>1424</v>
      </c>
      <c r="B12" s="405"/>
      <c r="C12" s="405"/>
      <c r="D12" s="200"/>
      <c r="E12" s="200"/>
      <c r="F12" s="200"/>
      <c r="G12" s="200"/>
      <c r="H12" s="200"/>
      <c r="I12" s="184"/>
      <c r="J12" s="184"/>
      <c r="K12" s="184"/>
      <c r="L12" s="184"/>
      <c r="M12" s="184"/>
      <c r="N12" s="184"/>
      <c r="O12" s="184"/>
      <c r="P12" s="184"/>
      <c r="Q12" s="184"/>
      <c r="R12" s="184"/>
      <c r="S12" s="184"/>
      <c r="T12" s="184"/>
      <c r="U12" s="184"/>
      <c r="V12" s="184"/>
    </row>
    <row r="13" spans="1:22" s="155" customFormat="1" ht="17.399999999999999" x14ac:dyDescent="0.25">
      <c r="A13" s="401" t="s">
        <v>3</v>
      </c>
      <c r="B13" s="401"/>
      <c r="C13" s="401"/>
      <c r="D13" s="201"/>
      <c r="E13" s="201"/>
      <c r="F13" s="201"/>
      <c r="G13" s="201"/>
      <c r="H13" s="201"/>
      <c r="I13" s="184"/>
      <c r="J13" s="184"/>
      <c r="K13" s="184"/>
      <c r="L13" s="184"/>
      <c r="M13" s="184"/>
      <c r="N13" s="184"/>
      <c r="O13" s="184"/>
      <c r="P13" s="184"/>
      <c r="Q13" s="184"/>
      <c r="R13" s="184"/>
      <c r="S13" s="184"/>
      <c r="T13" s="184"/>
      <c r="U13" s="184"/>
      <c r="V13" s="184"/>
    </row>
    <row r="14" spans="1:22" s="203" customFormat="1" ht="15.7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row>
    <row r="15" spans="1:22" s="204" customFormat="1" ht="39.75" customHeight="1" x14ac:dyDescent="0.25">
      <c r="A15" s="406" t="s">
        <v>509</v>
      </c>
      <c r="B15" s="406"/>
      <c r="C15" s="406"/>
      <c r="D15" s="200"/>
      <c r="E15" s="200"/>
      <c r="F15" s="200"/>
      <c r="G15" s="200"/>
      <c r="H15" s="200"/>
      <c r="I15" s="200"/>
      <c r="J15" s="200"/>
      <c r="K15" s="200"/>
      <c r="L15" s="200"/>
      <c r="M15" s="200"/>
      <c r="N15" s="200"/>
      <c r="O15" s="200"/>
      <c r="P15" s="200"/>
      <c r="Q15" s="200"/>
      <c r="R15" s="200"/>
      <c r="S15" s="200"/>
      <c r="T15" s="200"/>
      <c r="U15" s="200"/>
      <c r="V15" s="200"/>
    </row>
    <row r="16" spans="1:22" s="204" customFormat="1" ht="15" customHeight="1" x14ac:dyDescent="0.25">
      <c r="A16" s="401" t="s">
        <v>2</v>
      </c>
      <c r="B16" s="401"/>
      <c r="C16" s="401"/>
      <c r="D16" s="201"/>
      <c r="E16" s="201"/>
      <c r="F16" s="201"/>
      <c r="G16" s="201"/>
      <c r="H16" s="201"/>
      <c r="I16" s="201"/>
      <c r="J16" s="201"/>
      <c r="K16" s="201"/>
      <c r="L16" s="201"/>
      <c r="M16" s="201"/>
      <c r="N16" s="201"/>
      <c r="O16" s="201"/>
      <c r="P16" s="201"/>
      <c r="Q16" s="201"/>
      <c r="R16" s="201"/>
      <c r="S16" s="201"/>
      <c r="T16" s="201"/>
      <c r="U16" s="201"/>
      <c r="V16" s="201"/>
    </row>
    <row r="17" spans="1:22" s="204" customFormat="1" ht="15" customHeight="1" x14ac:dyDescent="0.25">
      <c r="A17" s="205"/>
      <c r="B17" s="205"/>
      <c r="C17" s="205"/>
      <c r="D17" s="205"/>
      <c r="E17" s="205"/>
      <c r="F17" s="205"/>
      <c r="G17" s="205"/>
      <c r="H17" s="205"/>
      <c r="I17" s="205"/>
      <c r="J17" s="205"/>
      <c r="K17" s="205"/>
      <c r="L17" s="205"/>
      <c r="M17" s="205"/>
      <c r="N17" s="205"/>
      <c r="O17" s="205"/>
      <c r="P17" s="205"/>
      <c r="Q17" s="205"/>
      <c r="R17" s="205"/>
      <c r="S17" s="205"/>
    </row>
    <row r="18" spans="1:22" s="204" customFormat="1" ht="15" customHeight="1" x14ac:dyDescent="0.25">
      <c r="A18" s="402" t="s">
        <v>365</v>
      </c>
      <c r="B18" s="403"/>
      <c r="C18" s="403"/>
      <c r="D18" s="206"/>
      <c r="E18" s="206"/>
      <c r="F18" s="206"/>
      <c r="G18" s="206"/>
      <c r="H18" s="206"/>
      <c r="I18" s="206"/>
      <c r="J18" s="206"/>
      <c r="K18" s="206"/>
      <c r="L18" s="206"/>
      <c r="M18" s="206"/>
      <c r="N18" s="206"/>
      <c r="O18" s="206"/>
      <c r="P18" s="206"/>
      <c r="Q18" s="206"/>
      <c r="R18" s="206"/>
      <c r="S18" s="206"/>
      <c r="T18" s="206"/>
      <c r="U18" s="206"/>
      <c r="V18" s="206"/>
    </row>
    <row r="19" spans="1:22" s="204" customFormat="1" ht="15" customHeight="1" x14ac:dyDescent="0.25">
      <c r="A19" s="201"/>
      <c r="B19" s="201"/>
      <c r="C19" s="207"/>
      <c r="D19" s="201"/>
      <c r="E19" s="201"/>
      <c r="F19" s="201"/>
      <c r="G19" s="201"/>
      <c r="H19" s="201"/>
      <c r="I19" s="205"/>
      <c r="J19" s="205"/>
      <c r="K19" s="205"/>
      <c r="L19" s="205"/>
      <c r="M19" s="205"/>
      <c r="N19" s="205"/>
      <c r="O19" s="205"/>
      <c r="P19" s="205"/>
      <c r="Q19" s="205"/>
      <c r="R19" s="205"/>
      <c r="S19" s="205"/>
    </row>
    <row r="20" spans="1:22" s="204" customFormat="1" ht="39.75" customHeight="1" x14ac:dyDescent="0.25">
      <c r="A20" s="208" t="s">
        <v>1</v>
      </c>
      <c r="B20" s="209" t="s">
        <v>62</v>
      </c>
      <c r="C20" s="212" t="s">
        <v>61</v>
      </c>
      <c r="D20" s="210"/>
      <c r="E20" s="210"/>
      <c r="F20" s="210"/>
      <c r="G20" s="210"/>
      <c r="H20" s="210"/>
      <c r="I20" s="202"/>
      <c r="J20" s="202"/>
      <c r="K20" s="202"/>
      <c r="L20" s="202"/>
      <c r="M20" s="202"/>
      <c r="N20" s="202"/>
      <c r="O20" s="202"/>
      <c r="P20" s="202"/>
      <c r="Q20" s="202"/>
      <c r="R20" s="202"/>
      <c r="S20" s="202"/>
      <c r="T20" s="211"/>
      <c r="U20" s="211"/>
      <c r="V20" s="211"/>
    </row>
    <row r="21" spans="1:22" s="204" customFormat="1" ht="16.5" customHeight="1" x14ac:dyDescent="0.25">
      <c r="A21" s="212">
        <v>1</v>
      </c>
      <c r="B21" s="209">
        <v>2</v>
      </c>
      <c r="C21" s="212">
        <v>3</v>
      </c>
      <c r="D21" s="210"/>
      <c r="E21" s="210"/>
      <c r="F21" s="210"/>
      <c r="G21" s="210"/>
      <c r="H21" s="210"/>
      <c r="I21" s="202"/>
      <c r="J21" s="202"/>
      <c r="K21" s="202"/>
      <c r="L21" s="202"/>
      <c r="M21" s="202"/>
      <c r="N21" s="202"/>
      <c r="O21" s="202"/>
      <c r="P21" s="202"/>
      <c r="Q21" s="202"/>
      <c r="R21" s="202"/>
      <c r="S21" s="202"/>
      <c r="T21" s="211"/>
      <c r="U21" s="211"/>
      <c r="V21" s="211"/>
    </row>
    <row r="22" spans="1:22" s="204" customFormat="1" ht="39" customHeight="1" x14ac:dyDescent="0.25">
      <c r="A22" s="213" t="s">
        <v>60</v>
      </c>
      <c r="B22" s="214" t="s">
        <v>224</v>
      </c>
      <c r="C22" s="239" t="s">
        <v>440</v>
      </c>
      <c r="D22" s="210"/>
      <c r="E22" s="210"/>
      <c r="F22" s="210"/>
      <c r="G22" s="210"/>
      <c r="H22" s="210"/>
      <c r="I22" s="202"/>
      <c r="J22" s="202"/>
      <c r="K22" s="202"/>
      <c r="L22" s="202"/>
      <c r="M22" s="202"/>
      <c r="N22" s="202"/>
      <c r="O22" s="202"/>
      <c r="P22" s="202"/>
      <c r="Q22" s="202"/>
      <c r="R22" s="202"/>
      <c r="S22" s="202"/>
      <c r="T22" s="211"/>
      <c r="U22" s="211"/>
      <c r="V22" s="211"/>
    </row>
    <row r="23" spans="1:22" s="204" customFormat="1" ht="78" x14ac:dyDescent="0.25">
      <c r="A23" s="213" t="s">
        <v>59</v>
      </c>
      <c r="B23" s="26" t="s">
        <v>507</v>
      </c>
      <c r="C23" s="216" t="s">
        <v>448</v>
      </c>
      <c r="D23" s="210"/>
      <c r="E23" s="210"/>
      <c r="F23" s="210"/>
      <c r="G23" s="210"/>
      <c r="H23" s="210"/>
      <c r="I23" s="202"/>
      <c r="J23" s="202"/>
      <c r="K23" s="202"/>
      <c r="L23" s="202"/>
      <c r="M23" s="202"/>
      <c r="N23" s="202"/>
      <c r="O23" s="202"/>
      <c r="P23" s="202"/>
      <c r="Q23" s="202"/>
      <c r="R23" s="202"/>
      <c r="S23" s="202"/>
      <c r="T23" s="211"/>
      <c r="U23" s="211"/>
      <c r="V23" s="211"/>
    </row>
    <row r="24" spans="1:22" s="204" customFormat="1" ht="22.5" customHeight="1" x14ac:dyDescent="0.25">
      <c r="A24" s="397"/>
      <c r="B24" s="398"/>
      <c r="C24" s="399"/>
      <c r="D24" s="210"/>
      <c r="E24" s="210"/>
      <c r="F24" s="210"/>
      <c r="G24" s="210"/>
      <c r="H24" s="210"/>
      <c r="I24" s="202"/>
      <c r="J24" s="202"/>
      <c r="K24" s="202"/>
      <c r="L24" s="202"/>
      <c r="M24" s="202"/>
      <c r="N24" s="202"/>
      <c r="O24" s="202"/>
      <c r="P24" s="202"/>
      <c r="Q24" s="202"/>
      <c r="R24" s="202"/>
      <c r="S24" s="202"/>
      <c r="T24" s="211"/>
      <c r="U24" s="211"/>
      <c r="V24" s="211"/>
    </row>
    <row r="25" spans="1:22" s="204" customFormat="1" ht="58.5" customHeight="1" x14ac:dyDescent="0.25">
      <c r="A25" s="213" t="s">
        <v>58</v>
      </c>
      <c r="B25" s="216" t="s">
        <v>318</v>
      </c>
      <c r="C25" s="216" t="s">
        <v>387</v>
      </c>
      <c r="D25" s="217"/>
      <c r="E25" s="210"/>
      <c r="F25" s="210"/>
      <c r="G25" s="210"/>
      <c r="H25" s="202"/>
      <c r="I25" s="202"/>
      <c r="J25" s="202"/>
      <c r="K25" s="202"/>
      <c r="L25" s="202"/>
      <c r="M25" s="202"/>
      <c r="N25" s="202"/>
      <c r="O25" s="202"/>
      <c r="P25" s="202"/>
      <c r="Q25" s="202"/>
      <c r="R25" s="202"/>
      <c r="S25" s="211"/>
      <c r="T25" s="211"/>
      <c r="U25" s="211"/>
      <c r="V25" s="211"/>
    </row>
    <row r="26" spans="1:22" s="204" customFormat="1" ht="42.75" customHeight="1" x14ac:dyDescent="0.25">
      <c r="A26" s="213" t="s">
        <v>57</v>
      </c>
      <c r="B26" s="216" t="s">
        <v>70</v>
      </c>
      <c r="C26" s="216" t="s">
        <v>438</v>
      </c>
      <c r="D26" s="210"/>
      <c r="E26" s="210"/>
      <c r="F26" s="210"/>
      <c r="G26" s="210"/>
      <c r="H26" s="202"/>
      <c r="I26" s="202"/>
      <c r="J26" s="202"/>
      <c r="K26" s="202"/>
      <c r="L26" s="202"/>
      <c r="M26" s="202"/>
      <c r="N26" s="202"/>
      <c r="O26" s="202"/>
      <c r="P26" s="202"/>
      <c r="Q26" s="202"/>
      <c r="R26" s="202"/>
      <c r="S26" s="211"/>
      <c r="T26" s="211"/>
      <c r="U26" s="211"/>
      <c r="V26" s="211"/>
    </row>
    <row r="27" spans="1:22" s="204" customFormat="1" ht="124.8" x14ac:dyDescent="0.25">
      <c r="A27" s="213" t="s">
        <v>55</v>
      </c>
      <c r="B27" s="216" t="s">
        <v>69</v>
      </c>
      <c r="C27" s="192" t="s">
        <v>447</v>
      </c>
      <c r="D27" s="210"/>
      <c r="E27" s="210"/>
      <c r="F27" s="210"/>
      <c r="G27" s="210"/>
      <c r="H27" s="202"/>
      <c r="I27" s="202"/>
      <c r="J27" s="202"/>
      <c r="K27" s="202"/>
      <c r="L27" s="202"/>
      <c r="M27" s="202"/>
      <c r="N27" s="202"/>
      <c r="O27" s="202"/>
      <c r="P27" s="202"/>
      <c r="Q27" s="202"/>
      <c r="R27" s="202"/>
      <c r="S27" s="211"/>
      <c r="T27" s="211"/>
      <c r="U27" s="211"/>
      <c r="V27" s="211"/>
    </row>
    <row r="28" spans="1:22" s="204" customFormat="1" ht="42.75" customHeight="1" x14ac:dyDescent="0.25">
      <c r="A28" s="213" t="s">
        <v>54</v>
      </c>
      <c r="B28" s="216" t="s">
        <v>319</v>
      </c>
      <c r="C28" s="208" t="s">
        <v>388</v>
      </c>
      <c r="D28" s="210"/>
      <c r="E28" s="210"/>
      <c r="F28" s="210"/>
      <c r="G28" s="210"/>
      <c r="H28" s="202"/>
      <c r="I28" s="202"/>
      <c r="J28" s="202"/>
      <c r="K28" s="202"/>
      <c r="L28" s="202"/>
      <c r="M28" s="202"/>
      <c r="N28" s="202"/>
      <c r="O28" s="202"/>
      <c r="P28" s="202"/>
      <c r="Q28" s="202"/>
      <c r="R28" s="202"/>
      <c r="S28" s="211"/>
      <c r="T28" s="211"/>
      <c r="U28" s="211"/>
      <c r="V28" s="211"/>
    </row>
    <row r="29" spans="1:22" s="204" customFormat="1" ht="51.75" customHeight="1" x14ac:dyDescent="0.25">
      <c r="A29" s="213" t="s">
        <v>52</v>
      </c>
      <c r="B29" s="216" t="s">
        <v>320</v>
      </c>
      <c r="C29" s="208" t="s">
        <v>388</v>
      </c>
      <c r="D29" s="210"/>
      <c r="E29" s="210"/>
      <c r="F29" s="210"/>
      <c r="G29" s="210"/>
      <c r="H29" s="202"/>
      <c r="I29" s="202"/>
      <c r="J29" s="202"/>
      <c r="K29" s="202"/>
      <c r="L29" s="202"/>
      <c r="M29" s="202"/>
      <c r="N29" s="202"/>
      <c r="O29" s="202"/>
      <c r="P29" s="202"/>
      <c r="Q29" s="202"/>
      <c r="R29" s="202"/>
      <c r="S29" s="211"/>
      <c r="T29" s="211"/>
      <c r="U29" s="211"/>
      <c r="V29" s="211"/>
    </row>
    <row r="30" spans="1:22" s="204" customFormat="1" ht="51.75" customHeight="1" x14ac:dyDescent="0.25">
      <c r="A30" s="213" t="s">
        <v>50</v>
      </c>
      <c r="B30" s="216" t="s">
        <v>321</v>
      </c>
      <c r="C30" s="208" t="s">
        <v>388</v>
      </c>
      <c r="D30" s="210"/>
      <c r="E30" s="210"/>
      <c r="F30" s="210"/>
      <c r="G30" s="210"/>
      <c r="H30" s="202"/>
      <c r="I30" s="202"/>
      <c r="J30" s="202"/>
      <c r="K30" s="202"/>
      <c r="L30" s="202"/>
      <c r="M30" s="202"/>
      <c r="N30" s="202"/>
      <c r="O30" s="202"/>
      <c r="P30" s="202"/>
      <c r="Q30" s="202"/>
      <c r="R30" s="202"/>
      <c r="S30" s="211"/>
      <c r="T30" s="211"/>
      <c r="U30" s="211"/>
      <c r="V30" s="211"/>
    </row>
    <row r="31" spans="1:22" s="204" customFormat="1" ht="51.75" customHeight="1" x14ac:dyDescent="0.25">
      <c r="A31" s="213" t="s">
        <v>68</v>
      </c>
      <c r="B31" s="216" t="s">
        <v>322</v>
      </c>
      <c r="C31" s="208" t="s">
        <v>388</v>
      </c>
      <c r="D31" s="210"/>
      <c r="E31" s="210"/>
      <c r="F31" s="210"/>
      <c r="G31" s="210"/>
      <c r="H31" s="202"/>
      <c r="I31" s="202"/>
      <c r="J31" s="202"/>
      <c r="K31" s="202"/>
      <c r="L31" s="202"/>
      <c r="M31" s="202"/>
      <c r="N31" s="202"/>
      <c r="O31" s="202"/>
      <c r="P31" s="202"/>
      <c r="Q31" s="202"/>
      <c r="R31" s="202"/>
      <c r="S31" s="211"/>
      <c r="T31" s="211"/>
      <c r="U31" s="211"/>
      <c r="V31" s="211"/>
    </row>
    <row r="32" spans="1:22" s="204" customFormat="1" ht="51.75" customHeight="1" x14ac:dyDescent="0.25">
      <c r="A32" s="213" t="s">
        <v>66</v>
      </c>
      <c r="B32" s="216" t="s">
        <v>323</v>
      </c>
      <c r="C32" s="208" t="s">
        <v>388</v>
      </c>
      <c r="D32" s="210"/>
      <c r="E32" s="210"/>
      <c r="F32" s="210"/>
      <c r="G32" s="210"/>
      <c r="H32" s="202"/>
      <c r="I32" s="202"/>
      <c r="J32" s="202"/>
      <c r="K32" s="202"/>
      <c r="L32" s="202"/>
      <c r="M32" s="202"/>
      <c r="N32" s="202"/>
      <c r="O32" s="202"/>
      <c r="P32" s="202"/>
      <c r="Q32" s="202"/>
      <c r="R32" s="202"/>
      <c r="S32" s="211"/>
      <c r="T32" s="211"/>
      <c r="U32" s="211"/>
      <c r="V32" s="211"/>
    </row>
    <row r="33" spans="1:22" s="204" customFormat="1" ht="101.25" customHeight="1" x14ac:dyDescent="0.25">
      <c r="A33" s="213" t="s">
        <v>65</v>
      </c>
      <c r="B33" s="216" t="s">
        <v>324</v>
      </c>
      <c r="C33" s="216" t="s">
        <v>389</v>
      </c>
      <c r="D33" s="210"/>
      <c r="E33" s="210"/>
      <c r="F33" s="210"/>
      <c r="G33" s="210"/>
      <c r="H33" s="202"/>
      <c r="I33" s="202"/>
      <c r="J33" s="202"/>
      <c r="K33" s="202"/>
      <c r="L33" s="202"/>
      <c r="M33" s="202"/>
      <c r="N33" s="202"/>
      <c r="O33" s="202"/>
      <c r="P33" s="202"/>
      <c r="Q33" s="202"/>
      <c r="R33" s="202"/>
      <c r="S33" s="211"/>
      <c r="T33" s="211"/>
      <c r="U33" s="211"/>
      <c r="V33" s="211"/>
    </row>
    <row r="34" spans="1:22" ht="111" customHeight="1" x14ac:dyDescent="0.3">
      <c r="A34" s="213" t="s">
        <v>337</v>
      </c>
      <c r="B34" s="216" t="s">
        <v>325</v>
      </c>
      <c r="C34" s="216" t="s">
        <v>388</v>
      </c>
      <c r="D34" s="218"/>
      <c r="E34" s="218"/>
      <c r="F34" s="218"/>
      <c r="G34" s="218"/>
      <c r="H34" s="218"/>
      <c r="I34" s="218"/>
      <c r="J34" s="218"/>
      <c r="K34" s="218"/>
      <c r="L34" s="218"/>
      <c r="M34" s="218"/>
      <c r="N34" s="218"/>
      <c r="O34" s="218"/>
      <c r="P34" s="218"/>
      <c r="Q34" s="218"/>
      <c r="R34" s="218"/>
      <c r="S34" s="218"/>
      <c r="T34" s="218"/>
      <c r="U34" s="218"/>
      <c r="V34" s="218"/>
    </row>
    <row r="35" spans="1:22" ht="58.5" customHeight="1" x14ac:dyDescent="0.3">
      <c r="A35" s="213" t="s">
        <v>328</v>
      </c>
      <c r="B35" s="216" t="s">
        <v>67</v>
      </c>
      <c r="C35" s="208" t="s">
        <v>388</v>
      </c>
      <c r="D35" s="218"/>
      <c r="E35" s="218"/>
      <c r="F35" s="218"/>
      <c r="G35" s="218"/>
      <c r="H35" s="218"/>
      <c r="I35" s="218"/>
      <c r="J35" s="218"/>
      <c r="K35" s="218"/>
      <c r="L35" s="218"/>
      <c r="M35" s="218"/>
      <c r="N35" s="218"/>
      <c r="O35" s="218"/>
      <c r="P35" s="218"/>
      <c r="Q35" s="218"/>
      <c r="R35" s="218"/>
      <c r="S35" s="218"/>
      <c r="T35" s="218"/>
      <c r="U35" s="218"/>
      <c r="V35" s="218"/>
    </row>
    <row r="36" spans="1:22" ht="51.75" customHeight="1" x14ac:dyDescent="0.3">
      <c r="A36" s="213" t="s">
        <v>338</v>
      </c>
      <c r="B36" s="216" t="s">
        <v>326</v>
      </c>
      <c r="C36" s="208" t="s">
        <v>388</v>
      </c>
      <c r="D36" s="218"/>
      <c r="E36" s="218"/>
      <c r="F36" s="218"/>
      <c r="G36" s="218"/>
      <c r="H36" s="218"/>
      <c r="I36" s="218"/>
      <c r="J36" s="218"/>
      <c r="K36" s="218"/>
      <c r="L36" s="218"/>
      <c r="M36" s="218"/>
      <c r="N36" s="218"/>
      <c r="O36" s="218"/>
      <c r="P36" s="218"/>
      <c r="Q36" s="218"/>
      <c r="R36" s="218"/>
      <c r="S36" s="218"/>
      <c r="T36" s="218"/>
      <c r="U36" s="218"/>
      <c r="V36" s="218"/>
    </row>
    <row r="37" spans="1:22" ht="43.5" customHeight="1" x14ac:dyDescent="0.3">
      <c r="A37" s="213" t="s">
        <v>329</v>
      </c>
      <c r="B37" s="216" t="s">
        <v>327</v>
      </c>
      <c r="C37" s="216" t="s">
        <v>388</v>
      </c>
      <c r="D37" s="218"/>
      <c r="E37" s="218"/>
      <c r="F37" s="218"/>
      <c r="G37" s="218"/>
      <c r="H37" s="218"/>
      <c r="I37" s="218"/>
      <c r="J37" s="218"/>
      <c r="K37" s="218"/>
      <c r="L37" s="218"/>
      <c r="M37" s="218"/>
      <c r="N37" s="218"/>
      <c r="O37" s="218"/>
      <c r="P37" s="218"/>
      <c r="Q37" s="218"/>
      <c r="R37" s="218"/>
      <c r="S37" s="218"/>
      <c r="T37" s="218"/>
      <c r="U37" s="218"/>
      <c r="V37" s="218"/>
    </row>
    <row r="38" spans="1:22" ht="43.5" customHeight="1" x14ac:dyDescent="0.3">
      <c r="A38" s="213" t="s">
        <v>339</v>
      </c>
      <c r="B38" s="216" t="s">
        <v>202</v>
      </c>
      <c r="C38" s="208" t="s">
        <v>388</v>
      </c>
      <c r="D38" s="218"/>
      <c r="E38" s="218"/>
      <c r="F38" s="218"/>
      <c r="G38" s="218"/>
      <c r="H38" s="218"/>
      <c r="I38" s="218"/>
      <c r="J38" s="218"/>
      <c r="K38" s="218"/>
      <c r="L38" s="218"/>
      <c r="M38" s="218"/>
      <c r="N38" s="218"/>
      <c r="O38" s="218"/>
      <c r="P38" s="218"/>
      <c r="Q38" s="218"/>
      <c r="R38" s="218"/>
      <c r="S38" s="218"/>
      <c r="T38" s="218"/>
      <c r="U38" s="218"/>
      <c r="V38" s="218"/>
    </row>
    <row r="39" spans="1:22" ht="23.25" customHeight="1" x14ac:dyDescent="0.3">
      <c r="A39" s="397"/>
      <c r="B39" s="398"/>
      <c r="C39" s="399"/>
      <c r="D39" s="218"/>
      <c r="E39" s="218"/>
      <c r="F39" s="218"/>
      <c r="G39" s="218"/>
      <c r="H39" s="218"/>
      <c r="I39" s="218"/>
      <c r="J39" s="218"/>
      <c r="K39" s="218"/>
      <c r="L39" s="218"/>
      <c r="M39" s="218"/>
      <c r="N39" s="218"/>
      <c r="O39" s="218"/>
      <c r="P39" s="218"/>
      <c r="Q39" s="218"/>
      <c r="R39" s="218"/>
      <c r="S39" s="218"/>
      <c r="T39" s="218"/>
      <c r="U39" s="218"/>
      <c r="V39" s="218"/>
    </row>
    <row r="40" spans="1:22" ht="93.6" x14ac:dyDescent="0.3">
      <c r="A40" s="213" t="s">
        <v>330</v>
      </c>
      <c r="B40" s="216" t="s">
        <v>378</v>
      </c>
      <c r="C40" s="216"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",ROUND('[4]6.2.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113,95 млн.рублей</v>
      </c>
      <c r="D40" s="218"/>
      <c r="E40" s="218"/>
      <c r="F40" s="218"/>
      <c r="G40" s="218"/>
      <c r="H40" s="218"/>
      <c r="I40" s="218"/>
      <c r="J40" s="218"/>
      <c r="K40" s="218"/>
      <c r="L40" s="218"/>
      <c r="M40" s="218"/>
      <c r="N40" s="218"/>
      <c r="O40" s="218"/>
      <c r="P40" s="218"/>
      <c r="Q40" s="218"/>
      <c r="R40" s="218"/>
      <c r="S40" s="218"/>
      <c r="T40" s="218"/>
      <c r="U40" s="218"/>
      <c r="V40" s="218"/>
    </row>
    <row r="41" spans="1:22" ht="105.75" customHeight="1" x14ac:dyDescent="0.3">
      <c r="A41" s="213" t="s">
        <v>340</v>
      </c>
      <c r="B41" s="216" t="s">
        <v>360</v>
      </c>
      <c r="C41" s="208" t="s">
        <v>382</v>
      </c>
      <c r="D41" s="218"/>
      <c r="E41" s="218"/>
      <c r="F41" s="218"/>
      <c r="G41" s="218"/>
      <c r="H41" s="218"/>
      <c r="I41" s="218"/>
      <c r="J41" s="218"/>
      <c r="K41" s="218"/>
      <c r="L41" s="218"/>
      <c r="M41" s="218"/>
      <c r="N41" s="218"/>
      <c r="O41" s="218"/>
      <c r="P41" s="218"/>
      <c r="Q41" s="218"/>
      <c r="R41" s="218"/>
      <c r="S41" s="218"/>
      <c r="T41" s="218"/>
      <c r="U41" s="218"/>
      <c r="V41" s="218"/>
    </row>
    <row r="42" spans="1:22" ht="83.25" customHeight="1" x14ac:dyDescent="0.3">
      <c r="A42" s="213" t="s">
        <v>331</v>
      </c>
      <c r="B42" s="216" t="s">
        <v>375</v>
      </c>
      <c r="C42" s="208" t="s">
        <v>382</v>
      </c>
      <c r="D42" s="218"/>
      <c r="E42" s="218"/>
      <c r="F42" s="218"/>
      <c r="G42" s="218"/>
      <c r="H42" s="218"/>
      <c r="I42" s="218"/>
      <c r="J42" s="218"/>
      <c r="K42" s="218"/>
      <c r="L42" s="218"/>
      <c r="M42" s="218"/>
      <c r="N42" s="218"/>
      <c r="O42" s="218"/>
      <c r="P42" s="218"/>
      <c r="Q42" s="218"/>
      <c r="R42" s="218"/>
      <c r="S42" s="218"/>
      <c r="T42" s="218"/>
      <c r="U42" s="218"/>
      <c r="V42" s="218"/>
    </row>
    <row r="43" spans="1:22" ht="186" customHeight="1" x14ac:dyDescent="0.3">
      <c r="A43" s="213" t="s">
        <v>343</v>
      </c>
      <c r="B43" s="216" t="s">
        <v>344</v>
      </c>
      <c r="C43" s="208" t="s">
        <v>382</v>
      </c>
      <c r="D43" s="218"/>
      <c r="E43" s="218"/>
      <c r="F43" s="218"/>
      <c r="G43" s="218"/>
      <c r="H43" s="218"/>
      <c r="I43" s="218"/>
      <c r="J43" s="218"/>
      <c r="K43" s="218"/>
      <c r="L43" s="218"/>
      <c r="M43" s="218"/>
      <c r="N43" s="218"/>
      <c r="O43" s="218"/>
      <c r="P43" s="218"/>
      <c r="Q43" s="218"/>
      <c r="R43" s="218"/>
      <c r="S43" s="218"/>
      <c r="T43" s="218"/>
      <c r="U43" s="218"/>
      <c r="V43" s="218"/>
    </row>
    <row r="44" spans="1:22" ht="111" customHeight="1" x14ac:dyDescent="0.3">
      <c r="A44" s="213" t="s">
        <v>332</v>
      </c>
      <c r="B44" s="216" t="s">
        <v>366</v>
      </c>
      <c r="C44" s="216" t="s">
        <v>387</v>
      </c>
      <c r="D44" s="218"/>
      <c r="E44" s="218"/>
      <c r="F44" s="218"/>
      <c r="G44" s="218"/>
      <c r="H44" s="218"/>
      <c r="I44" s="218"/>
      <c r="J44" s="218"/>
      <c r="K44" s="218"/>
      <c r="L44" s="218"/>
      <c r="M44" s="218"/>
      <c r="N44" s="218"/>
      <c r="O44" s="218"/>
      <c r="P44" s="218"/>
      <c r="Q44" s="218"/>
      <c r="R44" s="218"/>
      <c r="S44" s="218"/>
      <c r="T44" s="218"/>
      <c r="U44" s="218"/>
      <c r="V44" s="218"/>
    </row>
    <row r="45" spans="1:22" ht="120" customHeight="1" x14ac:dyDescent="0.3">
      <c r="A45" s="213" t="s">
        <v>361</v>
      </c>
      <c r="B45" s="216" t="s">
        <v>367</v>
      </c>
      <c r="C45" s="240" t="s">
        <v>387</v>
      </c>
      <c r="D45" s="218"/>
      <c r="E45" s="218"/>
      <c r="F45" s="218"/>
      <c r="G45" s="218"/>
      <c r="H45" s="218"/>
      <c r="I45" s="218"/>
      <c r="J45" s="218"/>
      <c r="K45" s="218"/>
      <c r="L45" s="218"/>
      <c r="M45" s="218"/>
      <c r="N45" s="218"/>
      <c r="O45" s="218"/>
      <c r="P45" s="218"/>
      <c r="Q45" s="218"/>
      <c r="R45" s="218"/>
      <c r="S45" s="218"/>
      <c r="T45" s="218"/>
      <c r="U45" s="218"/>
      <c r="V45" s="218"/>
    </row>
    <row r="46" spans="1:22" ht="101.25" customHeight="1" x14ac:dyDescent="0.3">
      <c r="A46" s="213" t="s">
        <v>333</v>
      </c>
      <c r="B46" s="216" t="s">
        <v>368</v>
      </c>
      <c r="C46" s="216" t="s">
        <v>387</v>
      </c>
      <c r="D46" s="218"/>
      <c r="E46" s="218"/>
      <c r="F46" s="218"/>
      <c r="G46" s="218"/>
      <c r="H46" s="218"/>
      <c r="I46" s="218"/>
      <c r="J46" s="218"/>
      <c r="K46" s="218"/>
      <c r="L46" s="218"/>
      <c r="M46" s="218"/>
      <c r="N46" s="218"/>
      <c r="O46" s="218"/>
      <c r="P46" s="218"/>
      <c r="Q46" s="218"/>
      <c r="R46" s="218"/>
      <c r="S46" s="218"/>
      <c r="T46" s="218"/>
      <c r="U46" s="218"/>
      <c r="V46" s="218"/>
    </row>
    <row r="47" spans="1:22" ht="18.75" customHeight="1" x14ac:dyDescent="0.3">
      <c r="A47" s="397"/>
      <c r="B47" s="398"/>
      <c r="C47" s="399"/>
      <c r="D47" s="218"/>
      <c r="E47" s="218"/>
      <c r="F47" s="218"/>
      <c r="G47" s="218"/>
      <c r="H47" s="218"/>
      <c r="I47" s="218"/>
      <c r="J47" s="218"/>
      <c r="K47" s="218"/>
      <c r="L47" s="218"/>
      <c r="M47" s="218"/>
      <c r="N47" s="218"/>
      <c r="O47" s="218"/>
      <c r="P47" s="218"/>
      <c r="Q47" s="218"/>
      <c r="R47" s="218"/>
      <c r="S47" s="218"/>
      <c r="T47" s="218"/>
      <c r="U47" s="218"/>
      <c r="V47" s="218"/>
    </row>
    <row r="48" spans="1:22" ht="75.75" customHeight="1" x14ac:dyDescent="0.3">
      <c r="A48" s="213" t="s">
        <v>362</v>
      </c>
      <c r="B48" s="216" t="s">
        <v>376</v>
      </c>
      <c r="C48" s="216" t="str">
        <f>ROUND('6.2. Паспорт фин осв ввод'!U24,2)&amp;" млн.руб"</f>
        <v>74,77 млн.руб</v>
      </c>
      <c r="D48" s="218"/>
      <c r="E48" s="218"/>
      <c r="F48" s="218"/>
      <c r="G48" s="218"/>
      <c r="H48" s="218"/>
      <c r="I48" s="218"/>
      <c r="J48" s="218"/>
      <c r="K48" s="218"/>
      <c r="L48" s="218"/>
      <c r="M48" s="218"/>
      <c r="N48" s="218"/>
      <c r="O48" s="218"/>
      <c r="P48" s="218"/>
      <c r="Q48" s="218"/>
      <c r="R48" s="218"/>
      <c r="S48" s="218"/>
      <c r="T48" s="218"/>
      <c r="U48" s="218"/>
      <c r="V48" s="218"/>
    </row>
    <row r="49" spans="1:22" ht="71.25" customHeight="1" x14ac:dyDescent="0.3">
      <c r="A49" s="213" t="s">
        <v>334</v>
      </c>
      <c r="B49" s="216" t="s">
        <v>377</v>
      </c>
      <c r="C49" s="216" t="str">
        <f>ROUND('6.2. Паспорт фин осв ввод'!U30,2)&amp;" млн.руб"</f>
        <v>65,59 млн.руб</v>
      </c>
      <c r="D49" s="218"/>
      <c r="E49" s="218"/>
      <c r="F49" s="218"/>
      <c r="G49" s="218"/>
      <c r="H49" s="218"/>
      <c r="I49" s="218"/>
      <c r="J49" s="218"/>
      <c r="K49" s="218"/>
      <c r="L49" s="218"/>
      <c r="M49" s="218"/>
      <c r="N49" s="218"/>
      <c r="O49" s="218"/>
      <c r="P49" s="218"/>
      <c r="Q49" s="218"/>
      <c r="R49" s="218"/>
      <c r="S49" s="218"/>
      <c r="T49" s="218"/>
      <c r="U49" s="218"/>
      <c r="V49" s="218"/>
    </row>
    <row r="50" spans="1:22" x14ac:dyDescent="0.35">
      <c r="A50" s="218"/>
      <c r="B50" s="218"/>
      <c r="C50" s="220"/>
      <c r="D50" s="218"/>
      <c r="E50" s="218"/>
      <c r="F50" s="218"/>
      <c r="G50" s="218"/>
      <c r="H50" s="218"/>
      <c r="I50" s="218"/>
      <c r="J50" s="218"/>
      <c r="K50" s="218"/>
      <c r="L50" s="218"/>
      <c r="M50" s="218"/>
      <c r="N50" s="218"/>
      <c r="O50" s="218"/>
      <c r="P50" s="218"/>
      <c r="Q50" s="218"/>
      <c r="R50" s="218"/>
      <c r="S50" s="218"/>
      <c r="T50" s="218"/>
      <c r="U50" s="218"/>
      <c r="V50" s="218"/>
    </row>
    <row r="51" spans="1:22" x14ac:dyDescent="0.35">
      <c r="A51" s="218"/>
      <c r="B51" s="218"/>
      <c r="C51" s="220"/>
      <c r="D51" s="218"/>
      <c r="E51" s="218"/>
      <c r="F51" s="218"/>
      <c r="G51" s="218"/>
      <c r="H51" s="218"/>
      <c r="I51" s="218"/>
      <c r="J51" s="218"/>
      <c r="K51" s="218"/>
      <c r="L51" s="218"/>
      <c r="M51" s="218"/>
      <c r="N51" s="218"/>
      <c r="O51" s="218"/>
      <c r="P51" s="218"/>
      <c r="Q51" s="218"/>
      <c r="R51" s="218"/>
      <c r="S51" s="218"/>
      <c r="T51" s="218"/>
      <c r="U51" s="218"/>
      <c r="V51" s="218"/>
    </row>
    <row r="52" spans="1:22" x14ac:dyDescent="0.35">
      <c r="A52" s="218"/>
      <c r="B52" s="218"/>
      <c r="C52" s="220"/>
      <c r="D52" s="218"/>
      <c r="E52" s="218"/>
      <c r="F52" s="218"/>
      <c r="G52" s="218"/>
      <c r="H52" s="218"/>
      <c r="I52" s="218"/>
      <c r="J52" s="218"/>
      <c r="K52" s="218"/>
      <c r="L52" s="218"/>
      <c r="M52" s="218"/>
      <c r="N52" s="218"/>
      <c r="O52" s="218"/>
      <c r="P52" s="218"/>
      <c r="Q52" s="218"/>
      <c r="R52" s="218"/>
      <c r="S52" s="218"/>
      <c r="T52" s="218"/>
      <c r="U52" s="218"/>
      <c r="V52" s="218"/>
    </row>
    <row r="53" spans="1:22" x14ac:dyDescent="0.35">
      <c r="A53" s="218"/>
      <c r="B53" s="218"/>
      <c r="C53" s="220"/>
      <c r="D53" s="218"/>
      <c r="E53" s="218"/>
      <c r="F53" s="218"/>
      <c r="G53" s="218"/>
      <c r="H53" s="218"/>
      <c r="I53" s="218"/>
      <c r="J53" s="218"/>
      <c r="K53" s="218"/>
      <c r="L53" s="218"/>
      <c r="M53" s="218"/>
      <c r="N53" s="218"/>
      <c r="O53" s="218"/>
      <c r="P53" s="218"/>
      <c r="Q53" s="218"/>
      <c r="R53" s="218"/>
      <c r="S53" s="218"/>
      <c r="T53" s="218"/>
      <c r="U53" s="218"/>
      <c r="V53" s="218"/>
    </row>
    <row r="54" spans="1:22" x14ac:dyDescent="0.35">
      <c r="A54" s="218"/>
      <c r="B54" s="218"/>
      <c r="C54" s="220"/>
      <c r="D54" s="218"/>
      <c r="E54" s="218"/>
      <c r="F54" s="218"/>
      <c r="G54" s="218"/>
      <c r="H54" s="218"/>
      <c r="I54" s="218"/>
      <c r="J54" s="218"/>
      <c r="K54" s="218"/>
      <c r="L54" s="218"/>
      <c r="M54" s="218"/>
      <c r="N54" s="218"/>
      <c r="O54" s="218"/>
      <c r="P54" s="218"/>
      <c r="Q54" s="218"/>
      <c r="R54" s="218"/>
      <c r="S54" s="218"/>
      <c r="T54" s="218"/>
      <c r="U54" s="218"/>
      <c r="V54" s="218"/>
    </row>
    <row r="55" spans="1:22" x14ac:dyDescent="0.35">
      <c r="A55" s="218"/>
      <c r="B55" s="218"/>
      <c r="C55" s="220"/>
      <c r="D55" s="218"/>
      <c r="E55" s="218"/>
      <c r="F55" s="218"/>
      <c r="G55" s="218"/>
      <c r="H55" s="218"/>
      <c r="I55" s="218"/>
      <c r="J55" s="218"/>
      <c r="K55" s="218"/>
      <c r="L55" s="218"/>
      <c r="M55" s="218"/>
      <c r="N55" s="218"/>
      <c r="O55" s="218"/>
      <c r="P55" s="218"/>
      <c r="Q55" s="218"/>
      <c r="R55" s="218"/>
      <c r="S55" s="218"/>
      <c r="T55" s="218"/>
      <c r="U55" s="218"/>
      <c r="V55" s="218"/>
    </row>
    <row r="56" spans="1:22" x14ac:dyDescent="0.35">
      <c r="A56" s="218"/>
      <c r="B56" s="218"/>
      <c r="C56" s="220"/>
      <c r="D56" s="218"/>
      <c r="E56" s="218"/>
      <c r="F56" s="218"/>
      <c r="G56" s="218"/>
      <c r="H56" s="218"/>
      <c r="I56" s="218"/>
      <c r="J56" s="218"/>
      <c r="K56" s="218"/>
      <c r="L56" s="218"/>
      <c r="M56" s="218"/>
      <c r="N56" s="218"/>
      <c r="O56" s="218"/>
      <c r="P56" s="218"/>
      <c r="Q56" s="218"/>
      <c r="R56" s="218"/>
      <c r="S56" s="218"/>
      <c r="T56" s="218"/>
      <c r="U56" s="218"/>
      <c r="V56" s="218"/>
    </row>
    <row r="57" spans="1:22" x14ac:dyDescent="0.35">
      <c r="A57" s="218"/>
      <c r="B57" s="218"/>
      <c r="C57" s="220"/>
      <c r="D57" s="218"/>
      <c r="E57" s="218"/>
      <c r="F57" s="218"/>
      <c r="G57" s="218"/>
      <c r="H57" s="218"/>
      <c r="I57" s="218"/>
      <c r="J57" s="218"/>
      <c r="K57" s="218"/>
      <c r="L57" s="218"/>
      <c r="M57" s="218"/>
      <c r="N57" s="218"/>
      <c r="O57" s="218"/>
      <c r="P57" s="218"/>
      <c r="Q57" s="218"/>
      <c r="R57" s="218"/>
      <c r="S57" s="218"/>
      <c r="T57" s="218"/>
      <c r="U57" s="218"/>
      <c r="V57" s="218"/>
    </row>
    <row r="58" spans="1:22" x14ac:dyDescent="0.35">
      <c r="A58" s="218"/>
      <c r="B58" s="218"/>
      <c r="C58" s="220"/>
      <c r="D58" s="218"/>
      <c r="E58" s="218"/>
      <c r="F58" s="218"/>
      <c r="G58" s="218"/>
      <c r="H58" s="218"/>
      <c r="I58" s="218"/>
      <c r="J58" s="218"/>
      <c r="K58" s="218"/>
      <c r="L58" s="218"/>
      <c r="M58" s="218"/>
      <c r="N58" s="218"/>
      <c r="O58" s="218"/>
      <c r="P58" s="218"/>
      <c r="Q58" s="218"/>
      <c r="R58" s="218"/>
      <c r="S58" s="218"/>
      <c r="T58" s="218"/>
      <c r="U58" s="218"/>
      <c r="V58" s="218"/>
    </row>
    <row r="59" spans="1:22" x14ac:dyDescent="0.35">
      <c r="A59" s="218"/>
      <c r="B59" s="218"/>
      <c r="C59" s="220"/>
      <c r="D59" s="218"/>
      <c r="E59" s="218"/>
      <c r="F59" s="218"/>
      <c r="G59" s="218"/>
      <c r="H59" s="218"/>
      <c r="I59" s="218"/>
      <c r="J59" s="218"/>
      <c r="K59" s="218"/>
      <c r="L59" s="218"/>
      <c r="M59" s="218"/>
      <c r="N59" s="218"/>
      <c r="O59" s="218"/>
      <c r="P59" s="218"/>
      <c r="Q59" s="218"/>
      <c r="R59" s="218"/>
      <c r="S59" s="218"/>
      <c r="T59" s="218"/>
      <c r="U59" s="218"/>
      <c r="V59" s="218"/>
    </row>
    <row r="60" spans="1:22" x14ac:dyDescent="0.35">
      <c r="A60" s="218"/>
      <c r="B60" s="218"/>
      <c r="C60" s="220"/>
      <c r="D60" s="218"/>
      <c r="E60" s="218"/>
      <c r="F60" s="218"/>
      <c r="G60" s="218"/>
      <c r="H60" s="218"/>
      <c r="I60" s="218"/>
      <c r="J60" s="218"/>
      <c r="K60" s="218"/>
      <c r="L60" s="218"/>
      <c r="M60" s="218"/>
      <c r="N60" s="218"/>
      <c r="O60" s="218"/>
      <c r="P60" s="218"/>
      <c r="Q60" s="218"/>
      <c r="R60" s="218"/>
      <c r="S60" s="218"/>
      <c r="T60" s="218"/>
      <c r="U60" s="218"/>
      <c r="V60" s="218"/>
    </row>
    <row r="61" spans="1:22" x14ac:dyDescent="0.35">
      <c r="A61" s="218"/>
      <c r="B61" s="218"/>
      <c r="C61" s="220"/>
      <c r="D61" s="218"/>
      <c r="E61" s="218"/>
      <c r="F61" s="218"/>
      <c r="G61" s="218"/>
      <c r="H61" s="218"/>
      <c r="I61" s="218"/>
      <c r="J61" s="218"/>
      <c r="K61" s="218"/>
      <c r="L61" s="218"/>
      <c r="M61" s="218"/>
      <c r="N61" s="218"/>
      <c r="O61" s="218"/>
      <c r="P61" s="218"/>
      <c r="Q61" s="218"/>
      <c r="R61" s="218"/>
      <c r="S61" s="218"/>
      <c r="T61" s="218"/>
      <c r="U61" s="218"/>
      <c r="V61" s="218"/>
    </row>
    <row r="62" spans="1:22" x14ac:dyDescent="0.35">
      <c r="A62" s="218"/>
      <c r="B62" s="218"/>
      <c r="C62" s="220"/>
      <c r="D62" s="218"/>
      <c r="E62" s="218"/>
      <c r="F62" s="218"/>
      <c r="G62" s="218"/>
      <c r="H62" s="218"/>
      <c r="I62" s="218"/>
      <c r="J62" s="218"/>
      <c r="K62" s="218"/>
      <c r="L62" s="218"/>
      <c r="M62" s="218"/>
      <c r="N62" s="218"/>
      <c r="O62" s="218"/>
      <c r="P62" s="218"/>
      <c r="Q62" s="218"/>
      <c r="R62" s="218"/>
      <c r="S62" s="218"/>
      <c r="T62" s="218"/>
      <c r="U62" s="218"/>
      <c r="V62" s="218"/>
    </row>
    <row r="63" spans="1:22" x14ac:dyDescent="0.35">
      <c r="A63" s="218"/>
      <c r="B63" s="218"/>
      <c r="C63" s="220"/>
      <c r="D63" s="218"/>
      <c r="E63" s="218"/>
      <c r="F63" s="218"/>
      <c r="G63" s="218"/>
      <c r="H63" s="218"/>
      <c r="I63" s="218"/>
      <c r="J63" s="218"/>
      <c r="K63" s="218"/>
      <c r="L63" s="218"/>
      <c r="M63" s="218"/>
      <c r="N63" s="218"/>
      <c r="O63" s="218"/>
      <c r="P63" s="218"/>
      <c r="Q63" s="218"/>
      <c r="R63" s="218"/>
      <c r="S63" s="218"/>
      <c r="T63" s="218"/>
      <c r="U63" s="218"/>
      <c r="V63" s="218"/>
    </row>
    <row r="64" spans="1:22" x14ac:dyDescent="0.35">
      <c r="A64" s="218"/>
      <c r="B64" s="218"/>
      <c r="C64" s="220"/>
      <c r="D64" s="218"/>
      <c r="E64" s="218"/>
      <c r="F64" s="218"/>
      <c r="G64" s="218"/>
      <c r="H64" s="218"/>
      <c r="I64" s="218"/>
      <c r="J64" s="218"/>
      <c r="K64" s="218"/>
      <c r="L64" s="218"/>
      <c r="M64" s="218"/>
      <c r="N64" s="218"/>
      <c r="O64" s="218"/>
      <c r="P64" s="218"/>
      <c r="Q64" s="218"/>
      <c r="R64" s="218"/>
      <c r="S64" s="218"/>
      <c r="T64" s="218"/>
      <c r="U64" s="218"/>
      <c r="V64" s="218"/>
    </row>
    <row r="65" spans="1:22" x14ac:dyDescent="0.35">
      <c r="A65" s="218"/>
      <c r="B65" s="218"/>
      <c r="C65" s="220"/>
      <c r="D65" s="218"/>
      <c r="E65" s="218"/>
      <c r="F65" s="218"/>
      <c r="G65" s="218"/>
      <c r="H65" s="218"/>
      <c r="I65" s="218"/>
      <c r="J65" s="218"/>
      <c r="K65" s="218"/>
      <c r="L65" s="218"/>
      <c r="M65" s="218"/>
      <c r="N65" s="218"/>
      <c r="O65" s="218"/>
      <c r="P65" s="218"/>
      <c r="Q65" s="218"/>
      <c r="R65" s="218"/>
      <c r="S65" s="218"/>
      <c r="T65" s="218"/>
      <c r="U65" s="218"/>
      <c r="V65" s="218"/>
    </row>
    <row r="66" spans="1:22" x14ac:dyDescent="0.35">
      <c r="A66" s="218"/>
      <c r="B66" s="218"/>
      <c r="C66" s="220"/>
      <c r="D66" s="218"/>
      <c r="E66" s="218"/>
      <c r="F66" s="218"/>
      <c r="G66" s="218"/>
      <c r="H66" s="218"/>
      <c r="I66" s="218"/>
      <c r="J66" s="218"/>
      <c r="K66" s="218"/>
      <c r="L66" s="218"/>
      <c r="M66" s="218"/>
      <c r="N66" s="218"/>
      <c r="O66" s="218"/>
      <c r="P66" s="218"/>
      <c r="Q66" s="218"/>
      <c r="R66" s="218"/>
      <c r="S66" s="218"/>
      <c r="T66" s="218"/>
      <c r="U66" s="218"/>
      <c r="V66" s="218"/>
    </row>
    <row r="67" spans="1:22" x14ac:dyDescent="0.35">
      <c r="A67" s="218"/>
      <c r="B67" s="218"/>
      <c r="C67" s="220"/>
      <c r="D67" s="218"/>
      <c r="E67" s="218"/>
      <c r="F67" s="218"/>
      <c r="G67" s="218"/>
      <c r="H67" s="218"/>
      <c r="I67" s="218"/>
      <c r="J67" s="218"/>
      <c r="K67" s="218"/>
      <c r="L67" s="218"/>
      <c r="M67" s="218"/>
      <c r="N67" s="218"/>
      <c r="O67" s="218"/>
      <c r="P67" s="218"/>
      <c r="Q67" s="218"/>
      <c r="R67" s="218"/>
      <c r="S67" s="218"/>
      <c r="T67" s="218"/>
      <c r="U67" s="218"/>
      <c r="V67" s="218"/>
    </row>
    <row r="68" spans="1:22" x14ac:dyDescent="0.35">
      <c r="A68" s="218"/>
      <c r="B68" s="218"/>
      <c r="C68" s="220"/>
      <c r="D68" s="218"/>
      <c r="E68" s="218"/>
      <c r="F68" s="218"/>
      <c r="G68" s="218"/>
      <c r="H68" s="218"/>
      <c r="I68" s="218"/>
      <c r="J68" s="218"/>
      <c r="K68" s="218"/>
      <c r="L68" s="218"/>
      <c r="M68" s="218"/>
      <c r="N68" s="218"/>
      <c r="O68" s="218"/>
      <c r="P68" s="218"/>
      <c r="Q68" s="218"/>
      <c r="R68" s="218"/>
      <c r="S68" s="218"/>
      <c r="T68" s="218"/>
      <c r="U68" s="218"/>
      <c r="V68" s="218"/>
    </row>
    <row r="69" spans="1:22" x14ac:dyDescent="0.35">
      <c r="A69" s="218"/>
      <c r="B69" s="218"/>
      <c r="C69" s="220"/>
      <c r="D69" s="218"/>
      <c r="E69" s="218"/>
      <c r="F69" s="218"/>
      <c r="G69" s="218"/>
      <c r="H69" s="218"/>
      <c r="I69" s="218"/>
      <c r="J69" s="218"/>
      <c r="K69" s="218"/>
      <c r="L69" s="218"/>
      <c r="M69" s="218"/>
      <c r="N69" s="218"/>
      <c r="O69" s="218"/>
      <c r="P69" s="218"/>
      <c r="Q69" s="218"/>
      <c r="R69" s="218"/>
      <c r="S69" s="218"/>
      <c r="T69" s="218"/>
      <c r="U69" s="218"/>
      <c r="V69" s="218"/>
    </row>
    <row r="70" spans="1:22" x14ac:dyDescent="0.35">
      <c r="A70" s="218"/>
      <c r="B70" s="218"/>
      <c r="C70" s="220"/>
      <c r="D70" s="218"/>
      <c r="E70" s="218"/>
      <c r="F70" s="218"/>
      <c r="G70" s="218"/>
      <c r="H70" s="218"/>
      <c r="I70" s="218"/>
      <c r="J70" s="218"/>
      <c r="K70" s="218"/>
      <c r="L70" s="218"/>
      <c r="M70" s="218"/>
      <c r="N70" s="218"/>
      <c r="O70" s="218"/>
      <c r="P70" s="218"/>
      <c r="Q70" s="218"/>
      <c r="R70" s="218"/>
      <c r="S70" s="218"/>
      <c r="T70" s="218"/>
      <c r="U70" s="218"/>
      <c r="V70" s="218"/>
    </row>
    <row r="71" spans="1:22" x14ac:dyDescent="0.35">
      <c r="A71" s="218"/>
      <c r="B71" s="218"/>
      <c r="C71" s="220"/>
      <c r="D71" s="218"/>
      <c r="E71" s="218"/>
      <c r="F71" s="218"/>
      <c r="G71" s="218"/>
      <c r="H71" s="218"/>
      <c r="I71" s="218"/>
      <c r="J71" s="218"/>
      <c r="K71" s="218"/>
      <c r="L71" s="218"/>
      <c r="M71" s="218"/>
      <c r="N71" s="218"/>
      <c r="O71" s="218"/>
      <c r="P71" s="218"/>
      <c r="Q71" s="218"/>
      <c r="R71" s="218"/>
      <c r="S71" s="218"/>
      <c r="T71" s="218"/>
      <c r="U71" s="218"/>
      <c r="V71" s="218"/>
    </row>
    <row r="72" spans="1:22" x14ac:dyDescent="0.35">
      <c r="A72" s="218"/>
      <c r="B72" s="218"/>
      <c r="C72" s="220"/>
      <c r="D72" s="218"/>
      <c r="E72" s="218"/>
      <c r="F72" s="218"/>
      <c r="G72" s="218"/>
      <c r="H72" s="218"/>
      <c r="I72" s="218"/>
      <c r="J72" s="218"/>
      <c r="K72" s="218"/>
      <c r="L72" s="218"/>
      <c r="M72" s="218"/>
      <c r="N72" s="218"/>
      <c r="O72" s="218"/>
      <c r="P72" s="218"/>
      <c r="Q72" s="218"/>
      <c r="R72" s="218"/>
      <c r="S72" s="218"/>
      <c r="T72" s="218"/>
      <c r="U72" s="218"/>
      <c r="V72" s="218"/>
    </row>
    <row r="73" spans="1:22" x14ac:dyDescent="0.35">
      <c r="A73" s="218"/>
      <c r="B73" s="218"/>
      <c r="C73" s="220"/>
      <c r="D73" s="218"/>
      <c r="E73" s="218"/>
      <c r="F73" s="218"/>
      <c r="G73" s="218"/>
      <c r="H73" s="218"/>
      <c r="I73" s="218"/>
      <c r="J73" s="218"/>
      <c r="K73" s="218"/>
      <c r="L73" s="218"/>
      <c r="M73" s="218"/>
      <c r="N73" s="218"/>
      <c r="O73" s="218"/>
      <c r="P73" s="218"/>
      <c r="Q73" s="218"/>
      <c r="R73" s="218"/>
      <c r="S73" s="218"/>
      <c r="T73" s="218"/>
      <c r="U73" s="218"/>
      <c r="V73" s="218"/>
    </row>
    <row r="74" spans="1:22" x14ac:dyDescent="0.35">
      <c r="A74" s="218"/>
      <c r="B74" s="218"/>
      <c r="C74" s="220"/>
      <c r="D74" s="218"/>
      <c r="E74" s="218"/>
      <c r="F74" s="218"/>
      <c r="G74" s="218"/>
      <c r="H74" s="218"/>
      <c r="I74" s="218"/>
      <c r="J74" s="218"/>
      <c r="K74" s="218"/>
      <c r="L74" s="218"/>
      <c r="M74" s="218"/>
      <c r="N74" s="218"/>
      <c r="O74" s="218"/>
      <c r="P74" s="218"/>
      <c r="Q74" s="218"/>
      <c r="R74" s="218"/>
      <c r="S74" s="218"/>
      <c r="T74" s="218"/>
      <c r="U74" s="218"/>
      <c r="V74" s="218"/>
    </row>
    <row r="75" spans="1:22" x14ac:dyDescent="0.35">
      <c r="A75" s="218"/>
      <c r="B75" s="218"/>
      <c r="C75" s="220"/>
      <c r="D75" s="218"/>
      <c r="E75" s="218"/>
      <c r="F75" s="218"/>
      <c r="G75" s="218"/>
      <c r="H75" s="218"/>
      <c r="I75" s="218"/>
      <c r="J75" s="218"/>
      <c r="K75" s="218"/>
      <c r="L75" s="218"/>
      <c r="M75" s="218"/>
      <c r="N75" s="218"/>
      <c r="O75" s="218"/>
      <c r="P75" s="218"/>
      <c r="Q75" s="218"/>
      <c r="R75" s="218"/>
      <c r="S75" s="218"/>
      <c r="T75" s="218"/>
      <c r="U75" s="218"/>
      <c r="V75" s="218"/>
    </row>
    <row r="76" spans="1:22" x14ac:dyDescent="0.35">
      <c r="A76" s="218"/>
      <c r="B76" s="218"/>
      <c r="C76" s="220"/>
      <c r="D76" s="218"/>
      <c r="E76" s="218"/>
      <c r="F76" s="218"/>
      <c r="G76" s="218"/>
      <c r="H76" s="218"/>
      <c r="I76" s="218"/>
      <c r="J76" s="218"/>
      <c r="K76" s="218"/>
      <c r="L76" s="218"/>
      <c r="M76" s="218"/>
      <c r="N76" s="218"/>
      <c r="O76" s="218"/>
      <c r="P76" s="218"/>
      <c r="Q76" s="218"/>
      <c r="R76" s="218"/>
      <c r="S76" s="218"/>
      <c r="T76" s="218"/>
      <c r="U76" s="218"/>
      <c r="V76" s="218"/>
    </row>
    <row r="77" spans="1:22" x14ac:dyDescent="0.35">
      <c r="A77" s="218"/>
      <c r="B77" s="218"/>
      <c r="C77" s="220"/>
      <c r="D77" s="218"/>
      <c r="E77" s="218"/>
      <c r="F77" s="218"/>
      <c r="G77" s="218"/>
      <c r="H77" s="218"/>
      <c r="I77" s="218"/>
      <c r="J77" s="218"/>
      <c r="K77" s="218"/>
      <c r="L77" s="218"/>
      <c r="M77" s="218"/>
      <c r="N77" s="218"/>
      <c r="O77" s="218"/>
      <c r="P77" s="218"/>
      <c r="Q77" s="218"/>
      <c r="R77" s="218"/>
      <c r="S77" s="218"/>
      <c r="T77" s="218"/>
      <c r="U77" s="218"/>
      <c r="V77" s="218"/>
    </row>
    <row r="78" spans="1:22" x14ac:dyDescent="0.35">
      <c r="A78" s="218"/>
      <c r="B78" s="218"/>
      <c r="C78" s="220"/>
      <c r="D78" s="218"/>
      <c r="E78" s="218"/>
      <c r="F78" s="218"/>
      <c r="G78" s="218"/>
      <c r="H78" s="218"/>
      <c r="I78" s="218"/>
      <c r="J78" s="218"/>
      <c r="K78" s="218"/>
      <c r="L78" s="218"/>
      <c r="M78" s="218"/>
      <c r="N78" s="218"/>
      <c r="O78" s="218"/>
      <c r="P78" s="218"/>
      <c r="Q78" s="218"/>
      <c r="R78" s="218"/>
      <c r="S78" s="218"/>
      <c r="T78" s="218"/>
      <c r="U78" s="218"/>
      <c r="V78" s="218"/>
    </row>
    <row r="79" spans="1:22" x14ac:dyDescent="0.35">
      <c r="A79" s="218"/>
      <c r="B79" s="218"/>
      <c r="C79" s="220"/>
      <c r="D79" s="218"/>
      <c r="E79" s="218"/>
      <c r="F79" s="218"/>
      <c r="G79" s="218"/>
      <c r="H79" s="218"/>
      <c r="I79" s="218"/>
      <c r="J79" s="218"/>
      <c r="K79" s="218"/>
      <c r="L79" s="218"/>
      <c r="M79" s="218"/>
      <c r="N79" s="218"/>
      <c r="O79" s="218"/>
      <c r="P79" s="218"/>
      <c r="Q79" s="218"/>
      <c r="R79" s="218"/>
      <c r="S79" s="218"/>
      <c r="T79" s="218"/>
      <c r="U79" s="218"/>
      <c r="V79" s="218"/>
    </row>
    <row r="80" spans="1:22" x14ac:dyDescent="0.35">
      <c r="A80" s="218"/>
      <c r="B80" s="218"/>
      <c r="C80" s="220"/>
      <c r="D80" s="218"/>
      <c r="E80" s="218"/>
      <c r="F80" s="218"/>
      <c r="G80" s="218"/>
      <c r="H80" s="218"/>
      <c r="I80" s="218"/>
      <c r="J80" s="218"/>
      <c r="K80" s="218"/>
      <c r="L80" s="218"/>
      <c r="M80" s="218"/>
      <c r="N80" s="218"/>
      <c r="O80" s="218"/>
      <c r="P80" s="218"/>
      <c r="Q80" s="218"/>
      <c r="R80" s="218"/>
      <c r="S80" s="218"/>
      <c r="T80" s="218"/>
      <c r="U80" s="218"/>
      <c r="V80" s="218"/>
    </row>
    <row r="81" spans="1:22" x14ac:dyDescent="0.35">
      <c r="A81" s="218"/>
      <c r="B81" s="218"/>
      <c r="C81" s="220"/>
      <c r="D81" s="218"/>
      <c r="E81" s="218"/>
      <c r="F81" s="218"/>
      <c r="G81" s="218"/>
      <c r="H81" s="218"/>
      <c r="I81" s="218"/>
      <c r="J81" s="218"/>
      <c r="K81" s="218"/>
      <c r="L81" s="218"/>
      <c r="M81" s="218"/>
      <c r="N81" s="218"/>
      <c r="O81" s="218"/>
      <c r="P81" s="218"/>
      <c r="Q81" s="218"/>
      <c r="R81" s="218"/>
      <c r="S81" s="218"/>
      <c r="T81" s="218"/>
      <c r="U81" s="218"/>
      <c r="V81" s="218"/>
    </row>
    <row r="82" spans="1:22" x14ac:dyDescent="0.35">
      <c r="A82" s="218"/>
      <c r="B82" s="218"/>
      <c r="C82" s="220"/>
      <c r="D82" s="218"/>
      <c r="E82" s="218"/>
      <c r="F82" s="218"/>
      <c r="G82" s="218"/>
      <c r="H82" s="218"/>
      <c r="I82" s="218"/>
      <c r="J82" s="218"/>
      <c r="K82" s="218"/>
      <c r="L82" s="218"/>
      <c r="M82" s="218"/>
      <c r="N82" s="218"/>
      <c r="O82" s="218"/>
      <c r="P82" s="218"/>
      <c r="Q82" s="218"/>
      <c r="R82" s="218"/>
      <c r="S82" s="218"/>
      <c r="T82" s="218"/>
      <c r="U82" s="218"/>
      <c r="V82" s="218"/>
    </row>
    <row r="83" spans="1:22" x14ac:dyDescent="0.35">
      <c r="A83" s="218"/>
      <c r="B83" s="218"/>
      <c r="C83" s="220"/>
      <c r="D83" s="218"/>
      <c r="E83" s="218"/>
      <c r="F83" s="218"/>
      <c r="G83" s="218"/>
      <c r="H83" s="218"/>
      <c r="I83" s="218"/>
      <c r="J83" s="218"/>
      <c r="K83" s="218"/>
      <c r="L83" s="218"/>
      <c r="M83" s="218"/>
      <c r="N83" s="218"/>
      <c r="O83" s="218"/>
      <c r="P83" s="218"/>
      <c r="Q83" s="218"/>
      <c r="R83" s="218"/>
      <c r="S83" s="218"/>
      <c r="T83" s="218"/>
      <c r="U83" s="218"/>
      <c r="V83" s="218"/>
    </row>
    <row r="84" spans="1:22" x14ac:dyDescent="0.35">
      <c r="A84" s="218"/>
      <c r="B84" s="218"/>
      <c r="C84" s="220"/>
      <c r="D84" s="218"/>
      <c r="E84" s="218"/>
      <c r="F84" s="218"/>
      <c r="G84" s="218"/>
      <c r="H84" s="218"/>
      <c r="I84" s="218"/>
      <c r="J84" s="218"/>
      <c r="K84" s="218"/>
      <c r="L84" s="218"/>
      <c r="M84" s="218"/>
      <c r="N84" s="218"/>
      <c r="O84" s="218"/>
      <c r="P84" s="218"/>
      <c r="Q84" s="218"/>
      <c r="R84" s="218"/>
      <c r="S84" s="218"/>
      <c r="T84" s="218"/>
      <c r="U84" s="218"/>
      <c r="V84" s="218"/>
    </row>
    <row r="85" spans="1:22" x14ac:dyDescent="0.35">
      <c r="A85" s="218"/>
      <c r="B85" s="218"/>
      <c r="C85" s="220"/>
      <c r="D85" s="218"/>
      <c r="E85" s="218"/>
      <c r="F85" s="218"/>
      <c r="G85" s="218"/>
      <c r="H85" s="218"/>
      <c r="I85" s="218"/>
      <c r="J85" s="218"/>
      <c r="K85" s="218"/>
      <c r="L85" s="218"/>
      <c r="M85" s="218"/>
      <c r="N85" s="218"/>
      <c r="O85" s="218"/>
      <c r="P85" s="218"/>
      <c r="Q85" s="218"/>
      <c r="R85" s="218"/>
      <c r="S85" s="218"/>
      <c r="T85" s="218"/>
      <c r="U85" s="218"/>
      <c r="V85" s="218"/>
    </row>
    <row r="86" spans="1:22" x14ac:dyDescent="0.35">
      <c r="A86" s="218"/>
      <c r="B86" s="218"/>
      <c r="C86" s="220"/>
      <c r="D86" s="218"/>
      <c r="E86" s="218"/>
      <c r="F86" s="218"/>
      <c r="G86" s="218"/>
      <c r="H86" s="218"/>
      <c r="I86" s="218"/>
      <c r="J86" s="218"/>
      <c r="K86" s="218"/>
      <c r="L86" s="218"/>
      <c r="M86" s="218"/>
      <c r="N86" s="218"/>
      <c r="O86" s="218"/>
      <c r="P86" s="218"/>
      <c r="Q86" s="218"/>
      <c r="R86" s="218"/>
      <c r="S86" s="218"/>
      <c r="T86" s="218"/>
      <c r="U86" s="218"/>
      <c r="V86" s="218"/>
    </row>
    <row r="87" spans="1:22" x14ac:dyDescent="0.35">
      <c r="A87" s="218"/>
      <c r="B87" s="218"/>
      <c r="C87" s="220"/>
      <c r="D87" s="218"/>
      <c r="E87" s="218"/>
      <c r="F87" s="218"/>
      <c r="G87" s="218"/>
      <c r="H87" s="218"/>
      <c r="I87" s="218"/>
      <c r="J87" s="218"/>
      <c r="K87" s="218"/>
      <c r="L87" s="218"/>
      <c r="M87" s="218"/>
      <c r="N87" s="218"/>
      <c r="O87" s="218"/>
      <c r="P87" s="218"/>
      <c r="Q87" s="218"/>
      <c r="R87" s="218"/>
      <c r="S87" s="218"/>
      <c r="T87" s="218"/>
      <c r="U87" s="218"/>
      <c r="V87" s="218"/>
    </row>
    <row r="88" spans="1:22" x14ac:dyDescent="0.35">
      <c r="A88" s="218"/>
      <c r="B88" s="218"/>
      <c r="C88" s="220"/>
      <c r="D88" s="218"/>
      <c r="E88" s="218"/>
      <c r="F88" s="218"/>
      <c r="G88" s="218"/>
      <c r="H88" s="218"/>
      <c r="I88" s="218"/>
      <c r="J88" s="218"/>
      <c r="K88" s="218"/>
      <c r="L88" s="218"/>
      <c r="M88" s="218"/>
      <c r="N88" s="218"/>
      <c r="O88" s="218"/>
      <c r="P88" s="218"/>
      <c r="Q88" s="218"/>
      <c r="R88" s="218"/>
      <c r="S88" s="218"/>
      <c r="T88" s="218"/>
      <c r="U88" s="218"/>
      <c r="V88" s="218"/>
    </row>
    <row r="89" spans="1:22" x14ac:dyDescent="0.35">
      <c r="A89" s="218"/>
      <c r="B89" s="218"/>
      <c r="C89" s="220"/>
      <c r="D89" s="218"/>
      <c r="E89" s="218"/>
      <c r="F89" s="218"/>
      <c r="G89" s="218"/>
      <c r="H89" s="218"/>
      <c r="I89" s="218"/>
      <c r="J89" s="218"/>
      <c r="K89" s="218"/>
      <c r="L89" s="218"/>
      <c r="M89" s="218"/>
      <c r="N89" s="218"/>
      <c r="O89" s="218"/>
      <c r="P89" s="218"/>
      <c r="Q89" s="218"/>
      <c r="R89" s="218"/>
      <c r="S89" s="218"/>
      <c r="T89" s="218"/>
      <c r="U89" s="218"/>
      <c r="V89" s="218"/>
    </row>
    <row r="90" spans="1:22" x14ac:dyDescent="0.35">
      <c r="A90" s="218"/>
      <c r="B90" s="218"/>
      <c r="C90" s="220"/>
      <c r="D90" s="218"/>
      <c r="E90" s="218"/>
      <c r="F90" s="218"/>
      <c r="G90" s="218"/>
      <c r="H90" s="218"/>
      <c r="I90" s="218"/>
      <c r="J90" s="218"/>
      <c r="K90" s="218"/>
      <c r="L90" s="218"/>
      <c r="M90" s="218"/>
      <c r="N90" s="218"/>
      <c r="O90" s="218"/>
      <c r="P90" s="218"/>
      <c r="Q90" s="218"/>
      <c r="R90" s="218"/>
      <c r="S90" s="218"/>
      <c r="T90" s="218"/>
      <c r="U90" s="218"/>
      <c r="V90" s="218"/>
    </row>
    <row r="91" spans="1:22" x14ac:dyDescent="0.35">
      <c r="A91" s="218"/>
      <c r="B91" s="218"/>
      <c r="C91" s="220"/>
      <c r="D91" s="218"/>
      <c r="E91" s="218"/>
      <c r="F91" s="218"/>
      <c r="G91" s="218"/>
      <c r="H91" s="218"/>
      <c r="I91" s="218"/>
      <c r="J91" s="218"/>
      <c r="K91" s="218"/>
      <c r="L91" s="218"/>
      <c r="M91" s="218"/>
      <c r="N91" s="218"/>
      <c r="O91" s="218"/>
      <c r="P91" s="218"/>
      <c r="Q91" s="218"/>
      <c r="R91" s="218"/>
      <c r="S91" s="218"/>
      <c r="T91" s="218"/>
      <c r="U91" s="218"/>
      <c r="V91" s="218"/>
    </row>
    <row r="92" spans="1:22" x14ac:dyDescent="0.35">
      <c r="A92" s="218"/>
      <c r="B92" s="218"/>
      <c r="C92" s="220"/>
      <c r="D92" s="218"/>
      <c r="E92" s="218"/>
      <c r="F92" s="218"/>
      <c r="G92" s="218"/>
      <c r="H92" s="218"/>
      <c r="I92" s="218"/>
      <c r="J92" s="218"/>
      <c r="K92" s="218"/>
      <c r="L92" s="218"/>
      <c r="M92" s="218"/>
      <c r="N92" s="218"/>
      <c r="O92" s="218"/>
      <c r="P92" s="218"/>
      <c r="Q92" s="218"/>
      <c r="R92" s="218"/>
      <c r="S92" s="218"/>
      <c r="T92" s="218"/>
      <c r="U92" s="218"/>
      <c r="V92" s="218"/>
    </row>
    <row r="93" spans="1:22" x14ac:dyDescent="0.35">
      <c r="A93" s="218"/>
      <c r="B93" s="218"/>
      <c r="C93" s="220"/>
      <c r="D93" s="218"/>
      <c r="E93" s="218"/>
      <c r="F93" s="218"/>
      <c r="G93" s="218"/>
      <c r="H93" s="218"/>
      <c r="I93" s="218"/>
      <c r="J93" s="218"/>
      <c r="K93" s="218"/>
      <c r="L93" s="218"/>
      <c r="M93" s="218"/>
      <c r="N93" s="218"/>
      <c r="O93" s="218"/>
      <c r="P93" s="218"/>
      <c r="Q93" s="218"/>
      <c r="R93" s="218"/>
      <c r="S93" s="218"/>
      <c r="T93" s="218"/>
      <c r="U93" s="218"/>
      <c r="V93" s="218"/>
    </row>
    <row r="94" spans="1:22" x14ac:dyDescent="0.35">
      <c r="A94" s="218"/>
      <c r="B94" s="218"/>
      <c r="C94" s="220"/>
      <c r="D94" s="218"/>
      <c r="E94" s="218"/>
      <c r="F94" s="218"/>
      <c r="G94" s="218"/>
      <c r="H94" s="218"/>
      <c r="I94" s="218"/>
      <c r="J94" s="218"/>
      <c r="K94" s="218"/>
      <c r="L94" s="218"/>
      <c r="M94" s="218"/>
      <c r="N94" s="218"/>
      <c r="O94" s="218"/>
      <c r="P94" s="218"/>
      <c r="Q94" s="218"/>
      <c r="R94" s="218"/>
      <c r="S94" s="218"/>
      <c r="T94" s="218"/>
      <c r="U94" s="218"/>
      <c r="V94" s="218"/>
    </row>
    <row r="95" spans="1:22" x14ac:dyDescent="0.35">
      <c r="A95" s="218"/>
      <c r="B95" s="218"/>
      <c r="C95" s="220"/>
      <c r="D95" s="218"/>
      <c r="E95" s="218"/>
      <c r="F95" s="218"/>
      <c r="G95" s="218"/>
      <c r="H95" s="218"/>
      <c r="I95" s="218"/>
      <c r="J95" s="218"/>
      <c r="K95" s="218"/>
      <c r="L95" s="218"/>
      <c r="M95" s="218"/>
      <c r="N95" s="218"/>
      <c r="O95" s="218"/>
      <c r="P95" s="218"/>
      <c r="Q95" s="218"/>
      <c r="R95" s="218"/>
      <c r="S95" s="218"/>
      <c r="T95" s="218"/>
      <c r="U95" s="218"/>
      <c r="V95" s="218"/>
    </row>
    <row r="96" spans="1:22" x14ac:dyDescent="0.35">
      <c r="A96" s="218"/>
      <c r="B96" s="218"/>
      <c r="C96" s="220"/>
      <c r="D96" s="218"/>
      <c r="E96" s="218"/>
      <c r="F96" s="218"/>
      <c r="G96" s="218"/>
      <c r="H96" s="218"/>
      <c r="I96" s="218"/>
      <c r="J96" s="218"/>
      <c r="K96" s="218"/>
      <c r="L96" s="218"/>
      <c r="M96" s="218"/>
      <c r="N96" s="218"/>
      <c r="O96" s="218"/>
      <c r="P96" s="218"/>
      <c r="Q96" s="218"/>
      <c r="R96" s="218"/>
      <c r="S96" s="218"/>
      <c r="T96" s="218"/>
      <c r="U96" s="218"/>
      <c r="V96" s="218"/>
    </row>
    <row r="97" spans="1:22" x14ac:dyDescent="0.35">
      <c r="A97" s="218"/>
      <c r="B97" s="218"/>
      <c r="C97" s="220"/>
      <c r="D97" s="218"/>
      <c r="E97" s="218"/>
      <c r="F97" s="218"/>
      <c r="G97" s="218"/>
      <c r="H97" s="218"/>
      <c r="I97" s="218"/>
      <c r="J97" s="218"/>
      <c r="K97" s="218"/>
      <c r="L97" s="218"/>
      <c r="M97" s="218"/>
      <c r="N97" s="218"/>
      <c r="O97" s="218"/>
      <c r="P97" s="218"/>
      <c r="Q97" s="218"/>
      <c r="R97" s="218"/>
      <c r="S97" s="218"/>
      <c r="T97" s="218"/>
      <c r="U97" s="218"/>
      <c r="V97" s="218"/>
    </row>
    <row r="98" spans="1:22" x14ac:dyDescent="0.35">
      <c r="A98" s="218"/>
      <c r="B98" s="218"/>
      <c r="C98" s="220"/>
      <c r="D98" s="218"/>
      <c r="E98" s="218"/>
      <c r="F98" s="218"/>
      <c r="G98" s="218"/>
      <c r="H98" s="218"/>
      <c r="I98" s="218"/>
      <c r="J98" s="218"/>
      <c r="K98" s="218"/>
      <c r="L98" s="218"/>
      <c r="M98" s="218"/>
      <c r="N98" s="218"/>
      <c r="O98" s="218"/>
      <c r="P98" s="218"/>
      <c r="Q98" s="218"/>
      <c r="R98" s="218"/>
      <c r="S98" s="218"/>
      <c r="T98" s="218"/>
      <c r="U98" s="218"/>
      <c r="V98" s="218"/>
    </row>
    <row r="99" spans="1:22" x14ac:dyDescent="0.35">
      <c r="A99" s="218"/>
      <c r="B99" s="218"/>
      <c r="C99" s="220"/>
      <c r="D99" s="218"/>
      <c r="E99" s="218"/>
      <c r="F99" s="218"/>
      <c r="G99" s="218"/>
      <c r="H99" s="218"/>
      <c r="I99" s="218"/>
      <c r="J99" s="218"/>
      <c r="K99" s="218"/>
      <c r="L99" s="218"/>
      <c r="M99" s="218"/>
      <c r="N99" s="218"/>
      <c r="O99" s="218"/>
      <c r="P99" s="218"/>
      <c r="Q99" s="218"/>
      <c r="R99" s="218"/>
      <c r="S99" s="218"/>
      <c r="T99" s="218"/>
      <c r="U99" s="218"/>
      <c r="V99" s="218"/>
    </row>
    <row r="100" spans="1:22" x14ac:dyDescent="0.35">
      <c r="A100" s="218"/>
      <c r="B100" s="218"/>
      <c r="C100" s="220"/>
      <c r="D100" s="218"/>
      <c r="E100" s="218"/>
      <c r="F100" s="218"/>
      <c r="G100" s="218"/>
      <c r="H100" s="218"/>
      <c r="I100" s="218"/>
      <c r="J100" s="218"/>
      <c r="K100" s="218"/>
      <c r="L100" s="218"/>
      <c r="M100" s="218"/>
      <c r="N100" s="218"/>
      <c r="O100" s="218"/>
      <c r="P100" s="218"/>
      <c r="Q100" s="218"/>
      <c r="R100" s="218"/>
      <c r="S100" s="218"/>
      <c r="T100" s="218"/>
      <c r="U100" s="218"/>
      <c r="V100" s="218"/>
    </row>
    <row r="101" spans="1:22" x14ac:dyDescent="0.35">
      <c r="A101" s="218"/>
      <c r="B101" s="218"/>
      <c r="C101" s="220"/>
      <c r="D101" s="218"/>
      <c r="E101" s="218"/>
      <c r="F101" s="218"/>
      <c r="G101" s="218"/>
      <c r="H101" s="218"/>
      <c r="I101" s="218"/>
      <c r="J101" s="218"/>
      <c r="K101" s="218"/>
      <c r="L101" s="218"/>
      <c r="M101" s="218"/>
      <c r="N101" s="218"/>
      <c r="O101" s="218"/>
      <c r="P101" s="218"/>
      <c r="Q101" s="218"/>
      <c r="R101" s="218"/>
      <c r="S101" s="218"/>
      <c r="T101" s="218"/>
      <c r="U101" s="218"/>
      <c r="V101" s="218"/>
    </row>
    <row r="102" spans="1:22" x14ac:dyDescent="0.35">
      <c r="A102" s="218"/>
      <c r="B102" s="218"/>
      <c r="C102" s="220"/>
      <c r="D102" s="218"/>
      <c r="E102" s="218"/>
      <c r="F102" s="218"/>
      <c r="G102" s="218"/>
      <c r="H102" s="218"/>
      <c r="I102" s="218"/>
      <c r="J102" s="218"/>
      <c r="K102" s="218"/>
      <c r="L102" s="218"/>
      <c r="M102" s="218"/>
      <c r="N102" s="218"/>
      <c r="O102" s="218"/>
      <c r="P102" s="218"/>
      <c r="Q102" s="218"/>
      <c r="R102" s="218"/>
      <c r="S102" s="218"/>
      <c r="T102" s="218"/>
      <c r="U102" s="218"/>
      <c r="V102" s="218"/>
    </row>
    <row r="103" spans="1:22" x14ac:dyDescent="0.35">
      <c r="A103" s="218"/>
      <c r="B103" s="218"/>
      <c r="C103" s="220"/>
      <c r="D103" s="218"/>
      <c r="E103" s="218"/>
      <c r="F103" s="218"/>
      <c r="G103" s="218"/>
      <c r="H103" s="218"/>
      <c r="I103" s="218"/>
      <c r="J103" s="218"/>
      <c r="K103" s="218"/>
      <c r="L103" s="218"/>
      <c r="M103" s="218"/>
      <c r="N103" s="218"/>
      <c r="O103" s="218"/>
      <c r="P103" s="218"/>
      <c r="Q103" s="218"/>
      <c r="R103" s="218"/>
      <c r="S103" s="218"/>
      <c r="T103" s="218"/>
      <c r="U103" s="218"/>
      <c r="V103" s="218"/>
    </row>
    <row r="104" spans="1:22" x14ac:dyDescent="0.35">
      <c r="A104" s="218"/>
      <c r="B104" s="218"/>
      <c r="C104" s="220"/>
      <c r="D104" s="218"/>
      <c r="E104" s="218"/>
      <c r="F104" s="218"/>
      <c r="G104" s="218"/>
      <c r="H104" s="218"/>
      <c r="I104" s="218"/>
      <c r="J104" s="218"/>
      <c r="K104" s="218"/>
      <c r="L104" s="218"/>
      <c r="M104" s="218"/>
      <c r="N104" s="218"/>
      <c r="O104" s="218"/>
      <c r="P104" s="218"/>
      <c r="Q104" s="218"/>
      <c r="R104" s="218"/>
      <c r="S104" s="218"/>
      <c r="T104" s="218"/>
      <c r="U104" s="218"/>
      <c r="V104" s="218"/>
    </row>
    <row r="105" spans="1:22" x14ac:dyDescent="0.35">
      <c r="A105" s="218"/>
      <c r="B105" s="218"/>
      <c r="C105" s="220"/>
      <c r="D105" s="218"/>
      <c r="E105" s="218"/>
      <c r="F105" s="218"/>
      <c r="G105" s="218"/>
      <c r="H105" s="218"/>
      <c r="I105" s="218"/>
      <c r="J105" s="218"/>
      <c r="K105" s="218"/>
      <c r="L105" s="218"/>
      <c r="M105" s="218"/>
      <c r="N105" s="218"/>
      <c r="O105" s="218"/>
      <c r="P105" s="218"/>
      <c r="Q105" s="218"/>
      <c r="R105" s="218"/>
      <c r="S105" s="218"/>
      <c r="T105" s="218"/>
      <c r="U105" s="218"/>
      <c r="V105" s="218"/>
    </row>
    <row r="106" spans="1:22" x14ac:dyDescent="0.35">
      <c r="A106" s="218"/>
      <c r="B106" s="218"/>
      <c r="C106" s="220"/>
      <c r="D106" s="218"/>
      <c r="E106" s="218"/>
      <c r="F106" s="218"/>
      <c r="G106" s="218"/>
      <c r="H106" s="218"/>
      <c r="I106" s="218"/>
      <c r="J106" s="218"/>
      <c r="K106" s="218"/>
      <c r="L106" s="218"/>
      <c r="M106" s="218"/>
      <c r="N106" s="218"/>
      <c r="O106" s="218"/>
      <c r="P106" s="218"/>
      <c r="Q106" s="218"/>
      <c r="R106" s="218"/>
      <c r="S106" s="218"/>
      <c r="T106" s="218"/>
      <c r="U106" s="218"/>
      <c r="V106" s="218"/>
    </row>
    <row r="107" spans="1:22" x14ac:dyDescent="0.35">
      <c r="A107" s="218"/>
      <c r="B107" s="218"/>
      <c r="C107" s="220"/>
      <c r="D107" s="218"/>
      <c r="E107" s="218"/>
      <c r="F107" s="218"/>
      <c r="G107" s="218"/>
      <c r="H107" s="218"/>
      <c r="I107" s="218"/>
      <c r="J107" s="218"/>
      <c r="K107" s="218"/>
      <c r="L107" s="218"/>
      <c r="M107" s="218"/>
      <c r="N107" s="218"/>
      <c r="O107" s="218"/>
      <c r="P107" s="218"/>
      <c r="Q107" s="218"/>
      <c r="R107" s="218"/>
      <c r="S107" s="218"/>
      <c r="T107" s="218"/>
      <c r="U107" s="218"/>
      <c r="V107" s="218"/>
    </row>
    <row r="108" spans="1:22" x14ac:dyDescent="0.35">
      <c r="A108" s="218"/>
      <c r="B108" s="218"/>
      <c r="C108" s="220"/>
      <c r="D108" s="218"/>
      <c r="E108" s="218"/>
      <c r="F108" s="218"/>
      <c r="G108" s="218"/>
      <c r="H108" s="218"/>
      <c r="I108" s="218"/>
      <c r="J108" s="218"/>
      <c r="K108" s="218"/>
      <c r="L108" s="218"/>
      <c r="M108" s="218"/>
      <c r="N108" s="218"/>
      <c r="O108" s="218"/>
      <c r="P108" s="218"/>
      <c r="Q108" s="218"/>
      <c r="R108" s="218"/>
      <c r="S108" s="218"/>
      <c r="T108" s="218"/>
      <c r="U108" s="218"/>
      <c r="V108" s="218"/>
    </row>
    <row r="109" spans="1:22" x14ac:dyDescent="0.35">
      <c r="A109" s="218"/>
      <c r="B109" s="218"/>
      <c r="C109" s="220"/>
      <c r="D109" s="218"/>
      <c r="E109" s="218"/>
      <c r="F109" s="218"/>
      <c r="G109" s="218"/>
      <c r="H109" s="218"/>
      <c r="I109" s="218"/>
      <c r="J109" s="218"/>
      <c r="K109" s="218"/>
      <c r="L109" s="218"/>
      <c r="M109" s="218"/>
      <c r="N109" s="218"/>
      <c r="O109" s="218"/>
      <c r="P109" s="218"/>
      <c r="Q109" s="218"/>
      <c r="R109" s="218"/>
      <c r="S109" s="218"/>
      <c r="T109" s="218"/>
      <c r="U109" s="218"/>
      <c r="V109" s="218"/>
    </row>
    <row r="110" spans="1:22" x14ac:dyDescent="0.35">
      <c r="A110" s="218"/>
      <c r="B110" s="218"/>
      <c r="C110" s="220"/>
      <c r="D110" s="218"/>
      <c r="E110" s="218"/>
      <c r="F110" s="218"/>
      <c r="G110" s="218"/>
      <c r="H110" s="218"/>
      <c r="I110" s="218"/>
      <c r="J110" s="218"/>
      <c r="K110" s="218"/>
      <c r="L110" s="218"/>
      <c r="M110" s="218"/>
      <c r="N110" s="218"/>
      <c r="O110" s="218"/>
      <c r="P110" s="218"/>
      <c r="Q110" s="218"/>
      <c r="R110" s="218"/>
      <c r="S110" s="218"/>
      <c r="T110" s="218"/>
      <c r="U110" s="218"/>
      <c r="V110" s="218"/>
    </row>
    <row r="111" spans="1:22" x14ac:dyDescent="0.35">
      <c r="A111" s="218"/>
      <c r="B111" s="218"/>
      <c r="C111" s="220"/>
      <c r="D111" s="218"/>
      <c r="E111" s="218"/>
      <c r="F111" s="218"/>
      <c r="G111" s="218"/>
      <c r="H111" s="218"/>
      <c r="I111" s="218"/>
      <c r="J111" s="218"/>
      <c r="K111" s="218"/>
      <c r="L111" s="218"/>
      <c r="M111" s="218"/>
      <c r="N111" s="218"/>
      <c r="O111" s="218"/>
      <c r="P111" s="218"/>
      <c r="Q111" s="218"/>
      <c r="R111" s="218"/>
      <c r="S111" s="218"/>
      <c r="T111" s="218"/>
      <c r="U111" s="218"/>
      <c r="V111" s="218"/>
    </row>
    <row r="112" spans="1:22" x14ac:dyDescent="0.35">
      <c r="A112" s="218"/>
      <c r="B112" s="218"/>
      <c r="C112" s="220"/>
      <c r="D112" s="218"/>
      <c r="E112" s="218"/>
      <c r="F112" s="218"/>
      <c r="G112" s="218"/>
      <c r="H112" s="218"/>
      <c r="I112" s="218"/>
      <c r="J112" s="218"/>
      <c r="K112" s="218"/>
      <c r="L112" s="218"/>
      <c r="M112" s="218"/>
      <c r="N112" s="218"/>
      <c r="O112" s="218"/>
      <c r="P112" s="218"/>
      <c r="Q112" s="218"/>
      <c r="R112" s="218"/>
      <c r="S112" s="218"/>
      <c r="T112" s="218"/>
      <c r="U112" s="218"/>
      <c r="V112" s="218"/>
    </row>
    <row r="113" spans="1:22" x14ac:dyDescent="0.35">
      <c r="A113" s="218"/>
      <c r="B113" s="218"/>
      <c r="C113" s="220"/>
      <c r="D113" s="218"/>
      <c r="E113" s="218"/>
      <c r="F113" s="218"/>
      <c r="G113" s="218"/>
      <c r="H113" s="218"/>
      <c r="I113" s="218"/>
      <c r="J113" s="218"/>
      <c r="K113" s="218"/>
      <c r="L113" s="218"/>
      <c r="M113" s="218"/>
      <c r="N113" s="218"/>
      <c r="O113" s="218"/>
      <c r="P113" s="218"/>
      <c r="Q113" s="218"/>
      <c r="R113" s="218"/>
      <c r="S113" s="218"/>
      <c r="T113" s="218"/>
      <c r="U113" s="218"/>
      <c r="V113" s="218"/>
    </row>
    <row r="114" spans="1:22" x14ac:dyDescent="0.35">
      <c r="A114" s="218"/>
      <c r="B114" s="218"/>
      <c r="C114" s="220"/>
      <c r="D114" s="218"/>
      <c r="E114" s="218"/>
      <c r="F114" s="218"/>
      <c r="G114" s="218"/>
      <c r="H114" s="218"/>
      <c r="I114" s="218"/>
      <c r="J114" s="218"/>
      <c r="K114" s="218"/>
      <c r="L114" s="218"/>
      <c r="M114" s="218"/>
      <c r="N114" s="218"/>
      <c r="O114" s="218"/>
      <c r="P114" s="218"/>
      <c r="Q114" s="218"/>
      <c r="R114" s="218"/>
      <c r="S114" s="218"/>
      <c r="T114" s="218"/>
      <c r="U114" s="218"/>
      <c r="V114" s="218"/>
    </row>
    <row r="115" spans="1:22" x14ac:dyDescent="0.35">
      <c r="A115" s="218"/>
      <c r="B115" s="218"/>
      <c r="C115" s="220"/>
      <c r="D115" s="218"/>
      <c r="E115" s="218"/>
      <c r="F115" s="218"/>
      <c r="G115" s="218"/>
      <c r="H115" s="218"/>
      <c r="I115" s="218"/>
      <c r="J115" s="218"/>
      <c r="K115" s="218"/>
      <c r="L115" s="218"/>
      <c r="M115" s="218"/>
      <c r="N115" s="218"/>
      <c r="O115" s="218"/>
      <c r="P115" s="218"/>
      <c r="Q115" s="218"/>
      <c r="R115" s="218"/>
      <c r="S115" s="218"/>
      <c r="T115" s="218"/>
      <c r="U115" s="218"/>
      <c r="V115" s="218"/>
    </row>
    <row r="116" spans="1:22" x14ac:dyDescent="0.35">
      <c r="A116" s="218"/>
      <c r="B116" s="218"/>
      <c r="C116" s="220"/>
      <c r="D116" s="218"/>
      <c r="E116" s="218"/>
      <c r="F116" s="218"/>
      <c r="G116" s="218"/>
      <c r="H116" s="218"/>
      <c r="I116" s="218"/>
      <c r="J116" s="218"/>
      <c r="K116" s="218"/>
      <c r="L116" s="218"/>
      <c r="M116" s="218"/>
      <c r="N116" s="218"/>
      <c r="O116" s="218"/>
      <c r="P116" s="218"/>
      <c r="Q116" s="218"/>
      <c r="R116" s="218"/>
      <c r="S116" s="218"/>
      <c r="T116" s="218"/>
      <c r="U116" s="218"/>
      <c r="V116" s="218"/>
    </row>
    <row r="117" spans="1:22" x14ac:dyDescent="0.35">
      <c r="A117" s="218"/>
      <c r="B117" s="218"/>
      <c r="C117" s="220"/>
      <c r="D117" s="218"/>
      <c r="E117" s="218"/>
      <c r="F117" s="218"/>
      <c r="G117" s="218"/>
      <c r="H117" s="218"/>
      <c r="I117" s="218"/>
      <c r="J117" s="218"/>
      <c r="K117" s="218"/>
      <c r="L117" s="218"/>
      <c r="M117" s="218"/>
      <c r="N117" s="218"/>
      <c r="O117" s="218"/>
      <c r="P117" s="218"/>
      <c r="Q117" s="218"/>
      <c r="R117" s="218"/>
      <c r="S117" s="218"/>
      <c r="T117" s="218"/>
      <c r="U117" s="218"/>
      <c r="V117" s="218"/>
    </row>
    <row r="118" spans="1:22" x14ac:dyDescent="0.35">
      <c r="A118" s="218"/>
      <c r="B118" s="218"/>
      <c r="C118" s="220"/>
      <c r="D118" s="218"/>
      <c r="E118" s="218"/>
      <c r="F118" s="218"/>
      <c r="G118" s="218"/>
      <c r="H118" s="218"/>
      <c r="I118" s="218"/>
      <c r="J118" s="218"/>
      <c r="K118" s="218"/>
      <c r="L118" s="218"/>
      <c r="M118" s="218"/>
      <c r="N118" s="218"/>
      <c r="O118" s="218"/>
      <c r="P118" s="218"/>
      <c r="Q118" s="218"/>
      <c r="R118" s="218"/>
      <c r="S118" s="218"/>
      <c r="T118" s="218"/>
      <c r="U118" s="218"/>
      <c r="V118" s="218"/>
    </row>
    <row r="119" spans="1:22" x14ac:dyDescent="0.35">
      <c r="A119" s="218"/>
      <c r="B119" s="218"/>
      <c r="C119" s="220"/>
      <c r="D119" s="218"/>
      <c r="E119" s="218"/>
      <c r="F119" s="218"/>
      <c r="G119" s="218"/>
      <c r="H119" s="218"/>
      <c r="I119" s="218"/>
      <c r="J119" s="218"/>
      <c r="K119" s="218"/>
      <c r="L119" s="218"/>
      <c r="M119" s="218"/>
      <c r="N119" s="218"/>
      <c r="O119" s="218"/>
      <c r="P119" s="218"/>
      <c r="Q119" s="218"/>
      <c r="R119" s="218"/>
      <c r="S119" s="218"/>
      <c r="T119" s="218"/>
      <c r="U119" s="218"/>
      <c r="V119" s="218"/>
    </row>
    <row r="120" spans="1:22" x14ac:dyDescent="0.35">
      <c r="A120" s="218"/>
      <c r="B120" s="218"/>
      <c r="C120" s="220"/>
      <c r="D120" s="218"/>
      <c r="E120" s="218"/>
      <c r="F120" s="218"/>
      <c r="G120" s="218"/>
      <c r="H120" s="218"/>
      <c r="I120" s="218"/>
      <c r="J120" s="218"/>
      <c r="K120" s="218"/>
      <c r="L120" s="218"/>
      <c r="M120" s="218"/>
      <c r="N120" s="218"/>
      <c r="O120" s="218"/>
      <c r="P120" s="218"/>
      <c r="Q120" s="218"/>
      <c r="R120" s="218"/>
      <c r="S120" s="218"/>
      <c r="T120" s="218"/>
      <c r="U120" s="218"/>
      <c r="V120" s="218"/>
    </row>
    <row r="121" spans="1:22" x14ac:dyDescent="0.35">
      <c r="A121" s="218"/>
      <c r="B121" s="218"/>
      <c r="C121" s="220"/>
      <c r="D121" s="218"/>
      <c r="E121" s="218"/>
      <c r="F121" s="218"/>
      <c r="G121" s="218"/>
      <c r="H121" s="218"/>
      <c r="I121" s="218"/>
      <c r="J121" s="218"/>
      <c r="K121" s="218"/>
      <c r="L121" s="218"/>
      <c r="M121" s="218"/>
      <c r="N121" s="218"/>
      <c r="O121" s="218"/>
      <c r="P121" s="218"/>
      <c r="Q121" s="218"/>
      <c r="R121" s="218"/>
      <c r="S121" s="218"/>
      <c r="T121" s="218"/>
      <c r="U121" s="218"/>
      <c r="V121" s="218"/>
    </row>
    <row r="122" spans="1:22" x14ac:dyDescent="0.35">
      <c r="A122" s="218"/>
      <c r="B122" s="218"/>
      <c r="C122" s="220"/>
      <c r="D122" s="218"/>
      <c r="E122" s="218"/>
      <c r="F122" s="218"/>
      <c r="G122" s="218"/>
      <c r="H122" s="218"/>
      <c r="I122" s="218"/>
      <c r="J122" s="218"/>
      <c r="K122" s="218"/>
      <c r="L122" s="218"/>
      <c r="M122" s="218"/>
      <c r="N122" s="218"/>
      <c r="O122" s="218"/>
      <c r="P122" s="218"/>
      <c r="Q122" s="218"/>
      <c r="R122" s="218"/>
      <c r="S122" s="218"/>
      <c r="T122" s="218"/>
      <c r="U122" s="218"/>
      <c r="V122" s="218"/>
    </row>
    <row r="123" spans="1:22" x14ac:dyDescent="0.35">
      <c r="A123" s="218"/>
      <c r="B123" s="218"/>
      <c r="C123" s="220"/>
      <c r="D123" s="218"/>
      <c r="E123" s="218"/>
      <c r="F123" s="218"/>
      <c r="G123" s="218"/>
      <c r="H123" s="218"/>
      <c r="I123" s="218"/>
      <c r="J123" s="218"/>
      <c r="K123" s="218"/>
      <c r="L123" s="218"/>
      <c r="M123" s="218"/>
      <c r="N123" s="218"/>
      <c r="O123" s="218"/>
      <c r="P123" s="218"/>
      <c r="Q123" s="218"/>
      <c r="R123" s="218"/>
      <c r="S123" s="218"/>
      <c r="T123" s="218"/>
      <c r="U123" s="218"/>
      <c r="V123" s="218"/>
    </row>
    <row r="124" spans="1:22" x14ac:dyDescent="0.35">
      <c r="A124" s="218"/>
      <c r="B124" s="218"/>
      <c r="C124" s="220"/>
      <c r="D124" s="218"/>
      <c r="E124" s="218"/>
      <c r="F124" s="218"/>
      <c r="G124" s="218"/>
      <c r="H124" s="218"/>
      <c r="I124" s="218"/>
      <c r="J124" s="218"/>
      <c r="K124" s="218"/>
      <c r="L124" s="218"/>
      <c r="M124" s="218"/>
      <c r="N124" s="218"/>
      <c r="O124" s="218"/>
      <c r="P124" s="218"/>
      <c r="Q124" s="218"/>
      <c r="R124" s="218"/>
      <c r="S124" s="218"/>
      <c r="T124" s="218"/>
      <c r="U124" s="218"/>
      <c r="V124" s="218"/>
    </row>
    <row r="125" spans="1:22" x14ac:dyDescent="0.35">
      <c r="A125" s="218"/>
      <c r="B125" s="218"/>
      <c r="C125" s="220"/>
      <c r="D125" s="218"/>
      <c r="E125" s="218"/>
      <c r="F125" s="218"/>
      <c r="G125" s="218"/>
      <c r="H125" s="218"/>
      <c r="I125" s="218"/>
      <c r="J125" s="218"/>
      <c r="K125" s="218"/>
      <c r="L125" s="218"/>
      <c r="M125" s="218"/>
      <c r="N125" s="218"/>
      <c r="O125" s="218"/>
      <c r="P125" s="218"/>
      <c r="Q125" s="218"/>
      <c r="R125" s="218"/>
      <c r="S125" s="218"/>
      <c r="T125" s="218"/>
      <c r="U125" s="218"/>
      <c r="V125" s="218"/>
    </row>
    <row r="126" spans="1:22" x14ac:dyDescent="0.35">
      <c r="A126" s="218"/>
      <c r="B126" s="218"/>
      <c r="C126" s="220"/>
      <c r="D126" s="218"/>
      <c r="E126" s="218"/>
      <c r="F126" s="218"/>
      <c r="G126" s="218"/>
      <c r="H126" s="218"/>
      <c r="I126" s="218"/>
      <c r="J126" s="218"/>
      <c r="K126" s="218"/>
      <c r="L126" s="218"/>
      <c r="M126" s="218"/>
      <c r="N126" s="218"/>
      <c r="O126" s="218"/>
      <c r="P126" s="218"/>
      <c r="Q126" s="218"/>
      <c r="R126" s="218"/>
      <c r="S126" s="218"/>
      <c r="T126" s="218"/>
      <c r="U126" s="218"/>
      <c r="V126" s="218"/>
    </row>
    <row r="127" spans="1:22" x14ac:dyDescent="0.35">
      <c r="A127" s="218"/>
      <c r="B127" s="218"/>
      <c r="C127" s="220"/>
      <c r="D127" s="218"/>
      <c r="E127" s="218"/>
      <c r="F127" s="218"/>
      <c r="G127" s="218"/>
      <c r="H127" s="218"/>
      <c r="I127" s="218"/>
      <c r="J127" s="218"/>
      <c r="K127" s="218"/>
      <c r="L127" s="218"/>
      <c r="M127" s="218"/>
      <c r="N127" s="218"/>
      <c r="O127" s="218"/>
      <c r="P127" s="218"/>
      <c r="Q127" s="218"/>
      <c r="R127" s="218"/>
      <c r="S127" s="218"/>
      <c r="T127" s="218"/>
      <c r="U127" s="218"/>
      <c r="V127" s="218"/>
    </row>
    <row r="128" spans="1:22" x14ac:dyDescent="0.35">
      <c r="A128" s="218"/>
      <c r="B128" s="218"/>
      <c r="C128" s="220"/>
      <c r="D128" s="218"/>
      <c r="E128" s="218"/>
      <c r="F128" s="218"/>
      <c r="G128" s="218"/>
      <c r="H128" s="218"/>
      <c r="I128" s="218"/>
      <c r="J128" s="218"/>
      <c r="K128" s="218"/>
      <c r="L128" s="218"/>
      <c r="M128" s="218"/>
      <c r="N128" s="218"/>
      <c r="O128" s="218"/>
      <c r="P128" s="218"/>
      <c r="Q128" s="218"/>
      <c r="R128" s="218"/>
      <c r="S128" s="218"/>
      <c r="T128" s="218"/>
      <c r="U128" s="218"/>
      <c r="V128" s="218"/>
    </row>
    <row r="129" spans="1:22" x14ac:dyDescent="0.35">
      <c r="A129" s="218"/>
      <c r="B129" s="218"/>
      <c r="C129" s="220"/>
      <c r="D129" s="218"/>
      <c r="E129" s="218"/>
      <c r="F129" s="218"/>
      <c r="G129" s="218"/>
      <c r="H129" s="218"/>
      <c r="I129" s="218"/>
      <c r="J129" s="218"/>
      <c r="K129" s="218"/>
      <c r="L129" s="218"/>
      <c r="M129" s="218"/>
      <c r="N129" s="218"/>
      <c r="O129" s="218"/>
      <c r="P129" s="218"/>
      <c r="Q129" s="218"/>
      <c r="R129" s="218"/>
      <c r="S129" s="218"/>
      <c r="T129" s="218"/>
      <c r="U129" s="218"/>
      <c r="V129" s="218"/>
    </row>
    <row r="130" spans="1:22" x14ac:dyDescent="0.35">
      <c r="A130" s="218"/>
      <c r="B130" s="218"/>
      <c r="C130" s="220"/>
      <c r="D130" s="218"/>
      <c r="E130" s="218"/>
      <c r="F130" s="218"/>
      <c r="G130" s="218"/>
      <c r="H130" s="218"/>
      <c r="I130" s="218"/>
      <c r="J130" s="218"/>
      <c r="K130" s="218"/>
      <c r="L130" s="218"/>
      <c r="M130" s="218"/>
      <c r="N130" s="218"/>
      <c r="O130" s="218"/>
      <c r="P130" s="218"/>
      <c r="Q130" s="218"/>
      <c r="R130" s="218"/>
      <c r="S130" s="218"/>
      <c r="T130" s="218"/>
      <c r="U130" s="218"/>
      <c r="V130" s="218"/>
    </row>
    <row r="131" spans="1:22" x14ac:dyDescent="0.35">
      <c r="A131" s="218"/>
      <c r="B131" s="218"/>
      <c r="C131" s="220"/>
      <c r="D131" s="218"/>
      <c r="E131" s="218"/>
      <c r="F131" s="218"/>
      <c r="G131" s="218"/>
      <c r="H131" s="218"/>
      <c r="I131" s="218"/>
      <c r="J131" s="218"/>
      <c r="K131" s="218"/>
      <c r="L131" s="218"/>
      <c r="M131" s="218"/>
      <c r="N131" s="218"/>
      <c r="O131" s="218"/>
      <c r="P131" s="218"/>
      <c r="Q131" s="218"/>
      <c r="R131" s="218"/>
      <c r="S131" s="218"/>
      <c r="T131" s="218"/>
      <c r="U131" s="218"/>
      <c r="V131" s="218"/>
    </row>
    <row r="132" spans="1:22" x14ac:dyDescent="0.35">
      <c r="A132" s="218"/>
      <c r="B132" s="218"/>
      <c r="C132" s="220"/>
      <c r="D132" s="218"/>
      <c r="E132" s="218"/>
      <c r="F132" s="218"/>
      <c r="G132" s="218"/>
      <c r="H132" s="218"/>
      <c r="I132" s="218"/>
      <c r="J132" s="218"/>
      <c r="K132" s="218"/>
      <c r="L132" s="218"/>
      <c r="M132" s="218"/>
      <c r="N132" s="218"/>
      <c r="O132" s="218"/>
      <c r="P132" s="218"/>
      <c r="Q132" s="218"/>
      <c r="R132" s="218"/>
      <c r="S132" s="218"/>
      <c r="T132" s="218"/>
      <c r="U132" s="218"/>
      <c r="V132" s="218"/>
    </row>
    <row r="133" spans="1:22" x14ac:dyDescent="0.35">
      <c r="A133" s="218"/>
      <c r="B133" s="218"/>
      <c r="C133" s="220"/>
      <c r="D133" s="218"/>
      <c r="E133" s="218"/>
      <c r="F133" s="218"/>
      <c r="G133" s="218"/>
      <c r="H133" s="218"/>
      <c r="I133" s="218"/>
      <c r="J133" s="218"/>
      <c r="K133" s="218"/>
      <c r="L133" s="218"/>
      <c r="M133" s="218"/>
      <c r="N133" s="218"/>
      <c r="O133" s="218"/>
      <c r="P133" s="218"/>
      <c r="Q133" s="218"/>
      <c r="R133" s="218"/>
      <c r="S133" s="218"/>
      <c r="T133" s="218"/>
      <c r="U133" s="218"/>
      <c r="V133" s="218"/>
    </row>
    <row r="134" spans="1:22" x14ac:dyDescent="0.35">
      <c r="A134" s="218"/>
      <c r="B134" s="218"/>
      <c r="C134" s="220"/>
      <c r="D134" s="218"/>
      <c r="E134" s="218"/>
      <c r="F134" s="218"/>
      <c r="G134" s="218"/>
      <c r="H134" s="218"/>
      <c r="I134" s="218"/>
      <c r="J134" s="218"/>
      <c r="K134" s="218"/>
      <c r="L134" s="218"/>
      <c r="M134" s="218"/>
      <c r="N134" s="218"/>
      <c r="O134" s="218"/>
      <c r="P134" s="218"/>
      <c r="Q134" s="218"/>
      <c r="R134" s="218"/>
      <c r="S134" s="218"/>
      <c r="T134" s="218"/>
      <c r="U134" s="218"/>
      <c r="V134" s="218"/>
    </row>
    <row r="135" spans="1:22" x14ac:dyDescent="0.35">
      <c r="A135" s="218"/>
      <c r="B135" s="218"/>
      <c r="C135" s="220"/>
      <c r="D135" s="218"/>
      <c r="E135" s="218"/>
      <c r="F135" s="218"/>
      <c r="G135" s="218"/>
      <c r="H135" s="218"/>
      <c r="I135" s="218"/>
      <c r="J135" s="218"/>
      <c r="K135" s="218"/>
      <c r="L135" s="218"/>
      <c r="M135" s="218"/>
      <c r="N135" s="218"/>
      <c r="O135" s="218"/>
      <c r="P135" s="218"/>
      <c r="Q135" s="218"/>
      <c r="R135" s="218"/>
      <c r="S135" s="218"/>
      <c r="T135" s="218"/>
      <c r="U135" s="218"/>
      <c r="V135" s="218"/>
    </row>
    <row r="136" spans="1:22" x14ac:dyDescent="0.35">
      <c r="A136" s="218"/>
      <c r="B136" s="218"/>
      <c r="C136" s="220"/>
      <c r="D136" s="218"/>
      <c r="E136" s="218"/>
      <c r="F136" s="218"/>
      <c r="G136" s="218"/>
      <c r="H136" s="218"/>
      <c r="I136" s="218"/>
      <c r="J136" s="218"/>
      <c r="K136" s="218"/>
      <c r="L136" s="218"/>
      <c r="M136" s="218"/>
      <c r="N136" s="218"/>
      <c r="O136" s="218"/>
      <c r="P136" s="218"/>
      <c r="Q136" s="218"/>
      <c r="R136" s="218"/>
      <c r="S136" s="218"/>
      <c r="T136" s="218"/>
      <c r="U136" s="218"/>
      <c r="V136" s="218"/>
    </row>
    <row r="137" spans="1:22" x14ac:dyDescent="0.35">
      <c r="A137" s="218"/>
      <c r="B137" s="218"/>
      <c r="C137" s="220"/>
      <c r="D137" s="218"/>
      <c r="E137" s="218"/>
      <c r="F137" s="218"/>
      <c r="G137" s="218"/>
      <c r="H137" s="218"/>
      <c r="I137" s="218"/>
      <c r="J137" s="218"/>
      <c r="K137" s="218"/>
      <c r="L137" s="218"/>
      <c r="M137" s="218"/>
      <c r="N137" s="218"/>
      <c r="O137" s="218"/>
      <c r="P137" s="218"/>
      <c r="Q137" s="218"/>
      <c r="R137" s="218"/>
      <c r="S137" s="218"/>
      <c r="T137" s="218"/>
      <c r="U137" s="218"/>
      <c r="V137" s="218"/>
    </row>
    <row r="138" spans="1:22" x14ac:dyDescent="0.35">
      <c r="A138" s="218"/>
      <c r="B138" s="218"/>
      <c r="C138" s="220"/>
      <c r="D138" s="218"/>
      <c r="E138" s="218"/>
      <c r="F138" s="218"/>
      <c r="G138" s="218"/>
      <c r="H138" s="218"/>
      <c r="I138" s="218"/>
      <c r="J138" s="218"/>
      <c r="K138" s="218"/>
      <c r="L138" s="218"/>
      <c r="M138" s="218"/>
      <c r="N138" s="218"/>
      <c r="O138" s="218"/>
      <c r="P138" s="218"/>
      <c r="Q138" s="218"/>
      <c r="R138" s="218"/>
      <c r="S138" s="218"/>
      <c r="T138" s="218"/>
      <c r="U138" s="218"/>
      <c r="V138" s="218"/>
    </row>
    <row r="139" spans="1:22" x14ac:dyDescent="0.35">
      <c r="A139" s="218"/>
      <c r="B139" s="218"/>
      <c r="C139" s="220"/>
      <c r="D139" s="218"/>
      <c r="E139" s="218"/>
      <c r="F139" s="218"/>
      <c r="G139" s="218"/>
      <c r="H139" s="218"/>
      <c r="I139" s="218"/>
      <c r="J139" s="218"/>
      <c r="K139" s="218"/>
      <c r="L139" s="218"/>
      <c r="M139" s="218"/>
      <c r="N139" s="218"/>
      <c r="O139" s="218"/>
      <c r="P139" s="218"/>
      <c r="Q139" s="218"/>
      <c r="R139" s="218"/>
      <c r="S139" s="218"/>
      <c r="T139" s="218"/>
      <c r="U139" s="218"/>
      <c r="V139" s="218"/>
    </row>
    <row r="140" spans="1:22" x14ac:dyDescent="0.35">
      <c r="A140" s="218"/>
      <c r="B140" s="218"/>
      <c r="C140" s="220"/>
      <c r="D140" s="218"/>
      <c r="E140" s="218"/>
      <c r="F140" s="218"/>
      <c r="G140" s="218"/>
      <c r="H140" s="218"/>
      <c r="I140" s="218"/>
      <c r="J140" s="218"/>
      <c r="K140" s="218"/>
      <c r="L140" s="218"/>
      <c r="M140" s="218"/>
      <c r="N140" s="218"/>
      <c r="O140" s="218"/>
      <c r="P140" s="218"/>
      <c r="Q140" s="218"/>
      <c r="R140" s="218"/>
      <c r="S140" s="218"/>
      <c r="T140" s="218"/>
      <c r="U140" s="218"/>
      <c r="V140" s="218"/>
    </row>
    <row r="141" spans="1:22" x14ac:dyDescent="0.35">
      <c r="A141" s="218"/>
      <c r="B141" s="218"/>
      <c r="C141" s="220"/>
      <c r="D141" s="218"/>
      <c r="E141" s="218"/>
      <c r="F141" s="218"/>
      <c r="G141" s="218"/>
      <c r="H141" s="218"/>
      <c r="I141" s="218"/>
      <c r="J141" s="218"/>
      <c r="K141" s="218"/>
      <c r="L141" s="218"/>
      <c r="M141" s="218"/>
      <c r="N141" s="218"/>
      <c r="O141" s="218"/>
      <c r="P141" s="218"/>
      <c r="Q141" s="218"/>
      <c r="R141" s="218"/>
      <c r="S141" s="218"/>
      <c r="T141" s="218"/>
      <c r="U141" s="218"/>
      <c r="V141" s="218"/>
    </row>
    <row r="142" spans="1:22" x14ac:dyDescent="0.35">
      <c r="A142" s="218"/>
      <c r="B142" s="218"/>
      <c r="C142" s="220"/>
      <c r="D142" s="218"/>
      <c r="E142" s="218"/>
      <c r="F142" s="218"/>
      <c r="G142" s="218"/>
      <c r="H142" s="218"/>
      <c r="I142" s="218"/>
      <c r="J142" s="218"/>
      <c r="K142" s="218"/>
      <c r="L142" s="218"/>
      <c r="M142" s="218"/>
      <c r="N142" s="218"/>
      <c r="O142" s="218"/>
      <c r="P142" s="218"/>
      <c r="Q142" s="218"/>
      <c r="R142" s="218"/>
      <c r="S142" s="218"/>
      <c r="T142" s="218"/>
      <c r="U142" s="218"/>
      <c r="V142" s="218"/>
    </row>
    <row r="143" spans="1:22" x14ac:dyDescent="0.35">
      <c r="A143" s="218"/>
      <c r="B143" s="218"/>
      <c r="C143" s="220"/>
      <c r="D143" s="218"/>
      <c r="E143" s="218"/>
      <c r="F143" s="218"/>
      <c r="G143" s="218"/>
      <c r="H143" s="218"/>
      <c r="I143" s="218"/>
      <c r="J143" s="218"/>
      <c r="K143" s="218"/>
      <c r="L143" s="218"/>
      <c r="M143" s="218"/>
      <c r="N143" s="218"/>
      <c r="O143" s="218"/>
      <c r="P143" s="218"/>
      <c r="Q143" s="218"/>
      <c r="R143" s="218"/>
      <c r="S143" s="218"/>
      <c r="T143" s="218"/>
      <c r="U143" s="218"/>
      <c r="V143" s="218"/>
    </row>
    <row r="144" spans="1:22" x14ac:dyDescent="0.35">
      <c r="A144" s="218"/>
      <c r="B144" s="218"/>
      <c r="C144" s="220"/>
      <c r="D144" s="218"/>
      <c r="E144" s="218"/>
      <c r="F144" s="218"/>
      <c r="G144" s="218"/>
      <c r="H144" s="218"/>
      <c r="I144" s="218"/>
      <c r="J144" s="218"/>
      <c r="K144" s="218"/>
      <c r="L144" s="218"/>
      <c r="M144" s="218"/>
      <c r="N144" s="218"/>
      <c r="O144" s="218"/>
      <c r="P144" s="218"/>
      <c r="Q144" s="218"/>
      <c r="R144" s="218"/>
      <c r="S144" s="218"/>
      <c r="T144" s="218"/>
      <c r="U144" s="218"/>
      <c r="V144" s="218"/>
    </row>
    <row r="145" spans="1:22" x14ac:dyDescent="0.35">
      <c r="A145" s="218"/>
      <c r="B145" s="218"/>
      <c r="C145" s="220"/>
      <c r="D145" s="218"/>
      <c r="E145" s="218"/>
      <c r="F145" s="218"/>
      <c r="G145" s="218"/>
      <c r="H145" s="218"/>
      <c r="I145" s="218"/>
      <c r="J145" s="218"/>
      <c r="K145" s="218"/>
      <c r="L145" s="218"/>
      <c r="M145" s="218"/>
      <c r="N145" s="218"/>
      <c r="O145" s="218"/>
      <c r="P145" s="218"/>
      <c r="Q145" s="218"/>
      <c r="R145" s="218"/>
      <c r="S145" s="218"/>
      <c r="T145" s="218"/>
      <c r="U145" s="218"/>
      <c r="V145" s="218"/>
    </row>
    <row r="146" spans="1:22" x14ac:dyDescent="0.35">
      <c r="A146" s="218"/>
      <c r="B146" s="218"/>
      <c r="C146" s="220"/>
      <c r="D146" s="218"/>
      <c r="E146" s="218"/>
      <c r="F146" s="218"/>
      <c r="G146" s="218"/>
      <c r="H146" s="218"/>
      <c r="I146" s="218"/>
      <c r="J146" s="218"/>
      <c r="K146" s="218"/>
      <c r="L146" s="218"/>
      <c r="M146" s="218"/>
      <c r="N146" s="218"/>
      <c r="O146" s="218"/>
      <c r="P146" s="218"/>
      <c r="Q146" s="218"/>
      <c r="R146" s="218"/>
      <c r="S146" s="218"/>
      <c r="T146" s="218"/>
      <c r="U146" s="218"/>
      <c r="V146" s="218"/>
    </row>
    <row r="147" spans="1:22" x14ac:dyDescent="0.35">
      <c r="A147" s="218"/>
      <c r="B147" s="218"/>
      <c r="C147" s="220"/>
      <c r="D147" s="218"/>
      <c r="E147" s="218"/>
      <c r="F147" s="218"/>
      <c r="G147" s="218"/>
      <c r="H147" s="218"/>
      <c r="I147" s="218"/>
      <c r="J147" s="218"/>
      <c r="K147" s="218"/>
      <c r="L147" s="218"/>
      <c r="M147" s="218"/>
      <c r="N147" s="218"/>
      <c r="O147" s="218"/>
      <c r="P147" s="218"/>
      <c r="Q147" s="218"/>
      <c r="R147" s="218"/>
      <c r="S147" s="218"/>
      <c r="T147" s="218"/>
      <c r="U147" s="218"/>
      <c r="V147" s="218"/>
    </row>
    <row r="148" spans="1:22" x14ac:dyDescent="0.35">
      <c r="A148" s="218"/>
      <c r="B148" s="218"/>
      <c r="C148" s="220"/>
      <c r="D148" s="218"/>
      <c r="E148" s="218"/>
      <c r="F148" s="218"/>
      <c r="G148" s="218"/>
      <c r="H148" s="218"/>
      <c r="I148" s="218"/>
      <c r="J148" s="218"/>
      <c r="K148" s="218"/>
      <c r="L148" s="218"/>
      <c r="M148" s="218"/>
      <c r="N148" s="218"/>
      <c r="O148" s="218"/>
      <c r="P148" s="218"/>
      <c r="Q148" s="218"/>
      <c r="R148" s="218"/>
      <c r="S148" s="218"/>
      <c r="T148" s="218"/>
      <c r="U148" s="218"/>
      <c r="V148" s="218"/>
    </row>
    <row r="149" spans="1:22" x14ac:dyDescent="0.35">
      <c r="A149" s="218"/>
      <c r="B149" s="218"/>
      <c r="C149" s="220"/>
      <c r="D149" s="218"/>
      <c r="E149" s="218"/>
      <c r="F149" s="218"/>
      <c r="G149" s="218"/>
      <c r="H149" s="218"/>
      <c r="I149" s="218"/>
      <c r="J149" s="218"/>
      <c r="K149" s="218"/>
      <c r="L149" s="218"/>
      <c r="M149" s="218"/>
      <c r="N149" s="218"/>
      <c r="O149" s="218"/>
      <c r="P149" s="218"/>
      <c r="Q149" s="218"/>
      <c r="R149" s="218"/>
      <c r="S149" s="218"/>
      <c r="T149" s="218"/>
      <c r="U149" s="218"/>
      <c r="V149" s="218"/>
    </row>
    <row r="150" spans="1:22" x14ac:dyDescent="0.35">
      <c r="A150" s="218"/>
      <c r="B150" s="218"/>
      <c r="C150" s="220"/>
      <c r="D150" s="218"/>
      <c r="E150" s="218"/>
      <c r="F150" s="218"/>
      <c r="G150" s="218"/>
      <c r="H150" s="218"/>
      <c r="I150" s="218"/>
      <c r="J150" s="218"/>
      <c r="K150" s="218"/>
      <c r="L150" s="218"/>
      <c r="M150" s="218"/>
      <c r="N150" s="218"/>
      <c r="O150" s="218"/>
      <c r="P150" s="218"/>
      <c r="Q150" s="218"/>
      <c r="R150" s="218"/>
      <c r="S150" s="218"/>
      <c r="T150" s="218"/>
      <c r="U150" s="218"/>
      <c r="V150" s="218"/>
    </row>
    <row r="151" spans="1:22" x14ac:dyDescent="0.35">
      <c r="A151" s="218"/>
      <c r="B151" s="218"/>
      <c r="C151" s="220"/>
      <c r="D151" s="218"/>
      <c r="E151" s="218"/>
      <c r="F151" s="218"/>
      <c r="G151" s="218"/>
      <c r="H151" s="218"/>
      <c r="I151" s="218"/>
      <c r="J151" s="218"/>
      <c r="K151" s="218"/>
      <c r="L151" s="218"/>
      <c r="M151" s="218"/>
      <c r="N151" s="218"/>
      <c r="O151" s="218"/>
      <c r="P151" s="218"/>
      <c r="Q151" s="218"/>
      <c r="R151" s="218"/>
      <c r="S151" s="218"/>
      <c r="T151" s="218"/>
      <c r="U151" s="218"/>
      <c r="V151" s="218"/>
    </row>
    <row r="152" spans="1:22" x14ac:dyDescent="0.35">
      <c r="A152" s="218"/>
      <c r="B152" s="218"/>
      <c r="C152" s="220"/>
      <c r="D152" s="218"/>
      <c r="E152" s="218"/>
      <c r="F152" s="218"/>
      <c r="G152" s="218"/>
      <c r="H152" s="218"/>
      <c r="I152" s="218"/>
      <c r="J152" s="218"/>
      <c r="K152" s="218"/>
      <c r="L152" s="218"/>
      <c r="M152" s="218"/>
      <c r="N152" s="218"/>
      <c r="O152" s="218"/>
      <c r="P152" s="218"/>
      <c r="Q152" s="218"/>
      <c r="R152" s="218"/>
      <c r="S152" s="218"/>
      <c r="T152" s="218"/>
      <c r="U152" s="218"/>
      <c r="V152" s="218"/>
    </row>
    <row r="153" spans="1:22" x14ac:dyDescent="0.35">
      <c r="A153" s="218"/>
      <c r="B153" s="218"/>
      <c r="C153" s="220"/>
      <c r="D153" s="218"/>
      <c r="E153" s="218"/>
      <c r="F153" s="218"/>
      <c r="G153" s="218"/>
      <c r="H153" s="218"/>
      <c r="I153" s="218"/>
      <c r="J153" s="218"/>
      <c r="K153" s="218"/>
      <c r="L153" s="218"/>
      <c r="M153" s="218"/>
      <c r="N153" s="218"/>
      <c r="O153" s="218"/>
      <c r="P153" s="218"/>
      <c r="Q153" s="218"/>
      <c r="R153" s="218"/>
      <c r="S153" s="218"/>
      <c r="T153" s="218"/>
      <c r="U153" s="218"/>
      <c r="V153" s="218"/>
    </row>
    <row r="154" spans="1:22" x14ac:dyDescent="0.35">
      <c r="A154" s="218"/>
      <c r="B154" s="218"/>
      <c r="C154" s="220"/>
      <c r="D154" s="218"/>
      <c r="E154" s="218"/>
      <c r="F154" s="218"/>
      <c r="G154" s="218"/>
      <c r="H154" s="218"/>
      <c r="I154" s="218"/>
      <c r="J154" s="218"/>
      <c r="K154" s="218"/>
      <c r="L154" s="218"/>
      <c r="M154" s="218"/>
      <c r="N154" s="218"/>
      <c r="O154" s="218"/>
      <c r="P154" s="218"/>
      <c r="Q154" s="218"/>
      <c r="R154" s="218"/>
      <c r="S154" s="218"/>
      <c r="T154" s="218"/>
      <c r="U154" s="218"/>
      <c r="V154" s="218"/>
    </row>
    <row r="155" spans="1:22" x14ac:dyDescent="0.35">
      <c r="A155" s="218"/>
      <c r="B155" s="218"/>
      <c r="C155" s="220"/>
      <c r="D155" s="218"/>
      <c r="E155" s="218"/>
      <c r="F155" s="218"/>
      <c r="G155" s="218"/>
      <c r="H155" s="218"/>
      <c r="I155" s="218"/>
      <c r="J155" s="218"/>
      <c r="K155" s="218"/>
      <c r="L155" s="218"/>
      <c r="M155" s="218"/>
      <c r="N155" s="218"/>
      <c r="O155" s="218"/>
      <c r="P155" s="218"/>
      <c r="Q155" s="218"/>
      <c r="R155" s="218"/>
      <c r="S155" s="218"/>
      <c r="T155" s="218"/>
      <c r="U155" s="218"/>
      <c r="V155" s="218"/>
    </row>
    <row r="156" spans="1:22" x14ac:dyDescent="0.35">
      <c r="A156" s="218"/>
      <c r="B156" s="218"/>
      <c r="C156" s="220"/>
      <c r="D156" s="218"/>
      <c r="E156" s="218"/>
      <c r="F156" s="218"/>
      <c r="G156" s="218"/>
      <c r="H156" s="218"/>
      <c r="I156" s="218"/>
      <c r="J156" s="218"/>
      <c r="K156" s="218"/>
      <c r="L156" s="218"/>
      <c r="M156" s="218"/>
      <c r="N156" s="218"/>
      <c r="O156" s="218"/>
      <c r="P156" s="218"/>
      <c r="Q156" s="218"/>
      <c r="R156" s="218"/>
      <c r="S156" s="218"/>
      <c r="T156" s="218"/>
      <c r="U156" s="218"/>
      <c r="V156" s="218"/>
    </row>
    <row r="157" spans="1:22" x14ac:dyDescent="0.35">
      <c r="A157" s="218"/>
      <c r="B157" s="218"/>
      <c r="C157" s="220"/>
      <c r="D157" s="218"/>
      <c r="E157" s="218"/>
      <c r="F157" s="218"/>
      <c r="G157" s="218"/>
      <c r="H157" s="218"/>
      <c r="I157" s="218"/>
      <c r="J157" s="218"/>
      <c r="K157" s="218"/>
      <c r="L157" s="218"/>
      <c r="M157" s="218"/>
      <c r="N157" s="218"/>
      <c r="O157" s="218"/>
      <c r="P157" s="218"/>
      <c r="Q157" s="218"/>
      <c r="R157" s="218"/>
      <c r="S157" s="218"/>
      <c r="T157" s="218"/>
      <c r="U157" s="218"/>
      <c r="V157" s="218"/>
    </row>
    <row r="158" spans="1:22" x14ac:dyDescent="0.35">
      <c r="A158" s="218"/>
      <c r="B158" s="218"/>
      <c r="C158" s="220"/>
      <c r="D158" s="218"/>
      <c r="E158" s="218"/>
      <c r="F158" s="218"/>
      <c r="G158" s="218"/>
      <c r="H158" s="218"/>
      <c r="I158" s="218"/>
      <c r="J158" s="218"/>
      <c r="K158" s="218"/>
      <c r="L158" s="218"/>
      <c r="M158" s="218"/>
      <c r="N158" s="218"/>
      <c r="O158" s="218"/>
      <c r="P158" s="218"/>
      <c r="Q158" s="218"/>
      <c r="R158" s="218"/>
      <c r="S158" s="218"/>
      <c r="T158" s="218"/>
      <c r="U158" s="218"/>
      <c r="V158" s="218"/>
    </row>
    <row r="159" spans="1:22" x14ac:dyDescent="0.35">
      <c r="A159" s="218"/>
      <c r="B159" s="218"/>
      <c r="C159" s="220"/>
      <c r="D159" s="218"/>
      <c r="E159" s="218"/>
      <c r="F159" s="218"/>
      <c r="G159" s="218"/>
      <c r="H159" s="218"/>
      <c r="I159" s="218"/>
      <c r="J159" s="218"/>
      <c r="K159" s="218"/>
      <c r="L159" s="218"/>
      <c r="M159" s="218"/>
      <c r="N159" s="218"/>
      <c r="O159" s="218"/>
      <c r="P159" s="218"/>
      <c r="Q159" s="218"/>
      <c r="R159" s="218"/>
      <c r="S159" s="218"/>
      <c r="T159" s="218"/>
      <c r="U159" s="218"/>
      <c r="V159" s="218"/>
    </row>
    <row r="160" spans="1:22" x14ac:dyDescent="0.35">
      <c r="A160" s="218"/>
      <c r="B160" s="218"/>
      <c r="C160" s="220"/>
      <c r="D160" s="218"/>
      <c r="E160" s="218"/>
      <c r="F160" s="218"/>
      <c r="G160" s="218"/>
      <c r="H160" s="218"/>
      <c r="I160" s="218"/>
      <c r="J160" s="218"/>
      <c r="K160" s="218"/>
      <c r="L160" s="218"/>
      <c r="M160" s="218"/>
      <c r="N160" s="218"/>
      <c r="O160" s="218"/>
      <c r="P160" s="218"/>
      <c r="Q160" s="218"/>
      <c r="R160" s="218"/>
      <c r="S160" s="218"/>
      <c r="T160" s="218"/>
      <c r="U160" s="218"/>
      <c r="V160" s="218"/>
    </row>
    <row r="161" spans="1:22" x14ac:dyDescent="0.35">
      <c r="A161" s="218"/>
      <c r="B161" s="218"/>
      <c r="C161" s="220"/>
      <c r="D161" s="218"/>
      <c r="E161" s="218"/>
      <c r="F161" s="218"/>
      <c r="G161" s="218"/>
      <c r="H161" s="218"/>
      <c r="I161" s="218"/>
      <c r="J161" s="218"/>
      <c r="K161" s="218"/>
      <c r="L161" s="218"/>
      <c r="M161" s="218"/>
      <c r="N161" s="218"/>
      <c r="O161" s="218"/>
      <c r="P161" s="218"/>
      <c r="Q161" s="218"/>
      <c r="R161" s="218"/>
      <c r="S161" s="218"/>
      <c r="T161" s="218"/>
      <c r="U161" s="218"/>
      <c r="V161" s="218"/>
    </row>
    <row r="162" spans="1:22" x14ac:dyDescent="0.35">
      <c r="A162" s="218"/>
      <c r="B162" s="218"/>
      <c r="C162" s="220"/>
      <c r="D162" s="218"/>
      <c r="E162" s="218"/>
      <c r="F162" s="218"/>
      <c r="G162" s="218"/>
      <c r="H162" s="218"/>
      <c r="I162" s="218"/>
      <c r="J162" s="218"/>
      <c r="K162" s="218"/>
      <c r="L162" s="218"/>
      <c r="M162" s="218"/>
      <c r="N162" s="218"/>
      <c r="O162" s="218"/>
      <c r="P162" s="218"/>
      <c r="Q162" s="218"/>
      <c r="R162" s="218"/>
      <c r="S162" s="218"/>
      <c r="T162" s="218"/>
      <c r="U162" s="218"/>
      <c r="V162" s="218"/>
    </row>
    <row r="163" spans="1:22" x14ac:dyDescent="0.35">
      <c r="A163" s="218"/>
      <c r="B163" s="218"/>
      <c r="C163" s="220"/>
      <c r="D163" s="218"/>
      <c r="E163" s="218"/>
      <c r="F163" s="218"/>
      <c r="G163" s="218"/>
      <c r="H163" s="218"/>
      <c r="I163" s="218"/>
      <c r="J163" s="218"/>
      <c r="K163" s="218"/>
      <c r="L163" s="218"/>
      <c r="M163" s="218"/>
      <c r="N163" s="218"/>
      <c r="O163" s="218"/>
      <c r="P163" s="218"/>
      <c r="Q163" s="218"/>
      <c r="R163" s="218"/>
      <c r="S163" s="218"/>
      <c r="T163" s="218"/>
      <c r="U163" s="218"/>
      <c r="V163" s="218"/>
    </row>
    <row r="164" spans="1:22" x14ac:dyDescent="0.35">
      <c r="A164" s="218"/>
      <c r="B164" s="218"/>
      <c r="C164" s="220"/>
      <c r="D164" s="218"/>
      <c r="E164" s="218"/>
      <c r="F164" s="218"/>
      <c r="G164" s="218"/>
      <c r="H164" s="218"/>
      <c r="I164" s="218"/>
      <c r="J164" s="218"/>
      <c r="K164" s="218"/>
      <c r="L164" s="218"/>
      <c r="M164" s="218"/>
      <c r="N164" s="218"/>
      <c r="O164" s="218"/>
      <c r="P164" s="218"/>
      <c r="Q164" s="218"/>
      <c r="R164" s="218"/>
      <c r="S164" s="218"/>
      <c r="T164" s="218"/>
      <c r="U164" s="218"/>
      <c r="V164" s="218"/>
    </row>
    <row r="165" spans="1:22" x14ac:dyDescent="0.35">
      <c r="A165" s="218"/>
      <c r="B165" s="218"/>
      <c r="C165" s="220"/>
      <c r="D165" s="218"/>
      <c r="E165" s="218"/>
      <c r="F165" s="218"/>
      <c r="G165" s="218"/>
      <c r="H165" s="218"/>
      <c r="I165" s="218"/>
      <c r="J165" s="218"/>
      <c r="K165" s="218"/>
      <c r="L165" s="218"/>
      <c r="M165" s="218"/>
      <c r="N165" s="218"/>
      <c r="O165" s="218"/>
      <c r="P165" s="218"/>
      <c r="Q165" s="218"/>
      <c r="R165" s="218"/>
      <c r="S165" s="218"/>
      <c r="T165" s="218"/>
      <c r="U165" s="218"/>
      <c r="V165" s="218"/>
    </row>
    <row r="166" spans="1:22" x14ac:dyDescent="0.35">
      <c r="A166" s="218"/>
      <c r="B166" s="218"/>
      <c r="C166" s="220"/>
      <c r="D166" s="218"/>
      <c r="E166" s="218"/>
      <c r="F166" s="218"/>
      <c r="G166" s="218"/>
      <c r="H166" s="218"/>
      <c r="I166" s="218"/>
      <c r="J166" s="218"/>
      <c r="K166" s="218"/>
      <c r="L166" s="218"/>
      <c r="M166" s="218"/>
      <c r="N166" s="218"/>
      <c r="O166" s="218"/>
      <c r="P166" s="218"/>
      <c r="Q166" s="218"/>
      <c r="R166" s="218"/>
      <c r="S166" s="218"/>
      <c r="T166" s="218"/>
      <c r="U166" s="218"/>
      <c r="V166" s="218"/>
    </row>
    <row r="167" spans="1:22" x14ac:dyDescent="0.35">
      <c r="A167" s="218"/>
      <c r="B167" s="218"/>
      <c r="C167" s="220"/>
      <c r="D167" s="218"/>
      <c r="E167" s="218"/>
      <c r="F167" s="218"/>
      <c r="G167" s="218"/>
      <c r="H167" s="218"/>
      <c r="I167" s="218"/>
      <c r="J167" s="218"/>
      <c r="K167" s="218"/>
      <c r="L167" s="218"/>
      <c r="M167" s="218"/>
      <c r="N167" s="218"/>
      <c r="O167" s="218"/>
      <c r="P167" s="218"/>
      <c r="Q167" s="218"/>
      <c r="R167" s="218"/>
      <c r="S167" s="218"/>
      <c r="T167" s="218"/>
      <c r="U167" s="218"/>
      <c r="V167" s="218"/>
    </row>
    <row r="168" spans="1:22" x14ac:dyDescent="0.35">
      <c r="A168" s="218"/>
      <c r="B168" s="218"/>
      <c r="C168" s="220"/>
      <c r="D168" s="218"/>
      <c r="E168" s="218"/>
      <c r="F168" s="218"/>
      <c r="G168" s="218"/>
      <c r="H168" s="218"/>
      <c r="I168" s="218"/>
      <c r="J168" s="218"/>
      <c r="K168" s="218"/>
      <c r="L168" s="218"/>
      <c r="M168" s="218"/>
      <c r="N168" s="218"/>
      <c r="O168" s="218"/>
      <c r="P168" s="218"/>
      <c r="Q168" s="218"/>
      <c r="R168" s="218"/>
      <c r="S168" s="218"/>
      <c r="T168" s="218"/>
      <c r="U168" s="218"/>
      <c r="V168" s="218"/>
    </row>
    <row r="169" spans="1:22" x14ac:dyDescent="0.35">
      <c r="A169" s="218"/>
      <c r="B169" s="218"/>
      <c r="C169" s="220"/>
      <c r="D169" s="218"/>
      <c r="E169" s="218"/>
      <c r="F169" s="218"/>
      <c r="G169" s="218"/>
      <c r="H169" s="218"/>
      <c r="I169" s="218"/>
      <c r="J169" s="218"/>
      <c r="K169" s="218"/>
      <c r="L169" s="218"/>
      <c r="M169" s="218"/>
      <c r="N169" s="218"/>
      <c r="O169" s="218"/>
      <c r="P169" s="218"/>
      <c r="Q169" s="218"/>
      <c r="R169" s="218"/>
      <c r="S169" s="218"/>
      <c r="T169" s="218"/>
      <c r="U169" s="218"/>
      <c r="V169" s="218"/>
    </row>
    <row r="170" spans="1:22" x14ac:dyDescent="0.35">
      <c r="A170" s="218"/>
      <c r="B170" s="218"/>
      <c r="C170" s="220"/>
      <c r="D170" s="218"/>
      <c r="E170" s="218"/>
      <c r="F170" s="218"/>
      <c r="G170" s="218"/>
      <c r="H170" s="218"/>
      <c r="I170" s="218"/>
      <c r="J170" s="218"/>
      <c r="K170" s="218"/>
      <c r="L170" s="218"/>
      <c r="M170" s="218"/>
      <c r="N170" s="218"/>
      <c r="O170" s="218"/>
      <c r="P170" s="218"/>
      <c r="Q170" s="218"/>
      <c r="R170" s="218"/>
      <c r="S170" s="218"/>
      <c r="T170" s="218"/>
      <c r="U170" s="218"/>
      <c r="V170" s="218"/>
    </row>
    <row r="171" spans="1:22" x14ac:dyDescent="0.35">
      <c r="A171" s="218"/>
      <c r="B171" s="218"/>
      <c r="C171" s="220"/>
      <c r="D171" s="218"/>
      <c r="E171" s="218"/>
      <c r="F171" s="218"/>
      <c r="G171" s="218"/>
      <c r="H171" s="218"/>
      <c r="I171" s="218"/>
      <c r="J171" s="218"/>
      <c r="K171" s="218"/>
      <c r="L171" s="218"/>
      <c r="M171" s="218"/>
      <c r="N171" s="218"/>
      <c r="O171" s="218"/>
      <c r="P171" s="218"/>
      <c r="Q171" s="218"/>
      <c r="R171" s="218"/>
      <c r="S171" s="218"/>
      <c r="T171" s="218"/>
      <c r="U171" s="218"/>
      <c r="V171" s="218"/>
    </row>
    <row r="172" spans="1:22" x14ac:dyDescent="0.35">
      <c r="A172" s="218"/>
      <c r="B172" s="218"/>
      <c r="C172" s="220"/>
      <c r="D172" s="218"/>
      <c r="E172" s="218"/>
      <c r="F172" s="218"/>
      <c r="G172" s="218"/>
      <c r="H172" s="218"/>
      <c r="I172" s="218"/>
      <c r="J172" s="218"/>
      <c r="K172" s="218"/>
      <c r="L172" s="218"/>
      <c r="M172" s="218"/>
      <c r="N172" s="218"/>
      <c r="O172" s="218"/>
      <c r="P172" s="218"/>
      <c r="Q172" s="218"/>
      <c r="R172" s="218"/>
      <c r="S172" s="218"/>
      <c r="T172" s="218"/>
      <c r="U172" s="218"/>
      <c r="V172" s="218"/>
    </row>
    <row r="173" spans="1:22" x14ac:dyDescent="0.35">
      <c r="A173" s="218"/>
      <c r="B173" s="218"/>
      <c r="C173" s="220"/>
      <c r="D173" s="218"/>
      <c r="E173" s="218"/>
      <c r="F173" s="218"/>
      <c r="G173" s="218"/>
      <c r="H173" s="218"/>
      <c r="I173" s="218"/>
      <c r="J173" s="218"/>
      <c r="K173" s="218"/>
      <c r="L173" s="218"/>
      <c r="M173" s="218"/>
      <c r="N173" s="218"/>
      <c r="O173" s="218"/>
      <c r="P173" s="218"/>
      <c r="Q173" s="218"/>
      <c r="R173" s="218"/>
      <c r="S173" s="218"/>
      <c r="T173" s="218"/>
      <c r="U173" s="218"/>
      <c r="V173" s="218"/>
    </row>
    <row r="174" spans="1:22" x14ac:dyDescent="0.35">
      <c r="A174" s="218"/>
      <c r="B174" s="218"/>
      <c r="C174" s="220"/>
      <c r="D174" s="218"/>
      <c r="E174" s="218"/>
      <c r="F174" s="218"/>
      <c r="G174" s="218"/>
      <c r="H174" s="218"/>
      <c r="I174" s="218"/>
      <c r="J174" s="218"/>
      <c r="K174" s="218"/>
      <c r="L174" s="218"/>
      <c r="M174" s="218"/>
      <c r="N174" s="218"/>
      <c r="O174" s="218"/>
      <c r="P174" s="218"/>
      <c r="Q174" s="218"/>
      <c r="R174" s="218"/>
      <c r="S174" s="218"/>
      <c r="T174" s="218"/>
      <c r="U174" s="218"/>
      <c r="V174" s="218"/>
    </row>
    <row r="175" spans="1:22" x14ac:dyDescent="0.35">
      <c r="A175" s="218"/>
      <c r="B175" s="218"/>
      <c r="C175" s="220"/>
      <c r="D175" s="218"/>
      <c r="E175" s="218"/>
      <c r="F175" s="218"/>
      <c r="G175" s="218"/>
      <c r="H175" s="218"/>
      <c r="I175" s="218"/>
      <c r="J175" s="218"/>
      <c r="K175" s="218"/>
      <c r="L175" s="218"/>
      <c r="M175" s="218"/>
      <c r="N175" s="218"/>
      <c r="O175" s="218"/>
      <c r="P175" s="218"/>
      <c r="Q175" s="218"/>
      <c r="R175" s="218"/>
      <c r="S175" s="218"/>
      <c r="T175" s="218"/>
      <c r="U175" s="218"/>
      <c r="V175" s="218"/>
    </row>
    <row r="176" spans="1:22" x14ac:dyDescent="0.35">
      <c r="A176" s="218"/>
      <c r="B176" s="218"/>
      <c r="C176" s="220"/>
      <c r="D176" s="218"/>
      <c r="E176" s="218"/>
      <c r="F176" s="218"/>
      <c r="G176" s="218"/>
      <c r="H176" s="218"/>
      <c r="I176" s="218"/>
      <c r="J176" s="218"/>
      <c r="K176" s="218"/>
      <c r="L176" s="218"/>
      <c r="M176" s="218"/>
      <c r="N176" s="218"/>
      <c r="O176" s="218"/>
      <c r="P176" s="218"/>
      <c r="Q176" s="218"/>
      <c r="R176" s="218"/>
      <c r="S176" s="218"/>
      <c r="T176" s="218"/>
      <c r="U176" s="218"/>
      <c r="V176" s="218"/>
    </row>
    <row r="177" spans="1:22" x14ac:dyDescent="0.35">
      <c r="A177" s="218"/>
      <c r="B177" s="218"/>
      <c r="C177" s="220"/>
      <c r="D177" s="218"/>
      <c r="E177" s="218"/>
      <c r="F177" s="218"/>
      <c r="G177" s="218"/>
      <c r="H177" s="218"/>
      <c r="I177" s="218"/>
      <c r="J177" s="218"/>
      <c r="K177" s="218"/>
      <c r="L177" s="218"/>
      <c r="M177" s="218"/>
      <c r="N177" s="218"/>
      <c r="O177" s="218"/>
      <c r="P177" s="218"/>
      <c r="Q177" s="218"/>
      <c r="R177" s="218"/>
      <c r="S177" s="218"/>
      <c r="T177" s="218"/>
      <c r="U177" s="218"/>
      <c r="V177" s="218"/>
    </row>
    <row r="178" spans="1:22" x14ac:dyDescent="0.35">
      <c r="A178" s="218"/>
      <c r="B178" s="218"/>
      <c r="C178" s="220"/>
      <c r="D178" s="218"/>
      <c r="E178" s="218"/>
      <c r="F178" s="218"/>
      <c r="G178" s="218"/>
      <c r="H178" s="218"/>
      <c r="I178" s="218"/>
      <c r="J178" s="218"/>
      <c r="K178" s="218"/>
      <c r="L178" s="218"/>
      <c r="M178" s="218"/>
      <c r="N178" s="218"/>
      <c r="O178" s="218"/>
      <c r="P178" s="218"/>
      <c r="Q178" s="218"/>
      <c r="R178" s="218"/>
      <c r="S178" s="218"/>
      <c r="T178" s="218"/>
      <c r="U178" s="218"/>
      <c r="V178" s="218"/>
    </row>
    <row r="179" spans="1:22" x14ac:dyDescent="0.35">
      <c r="A179" s="218"/>
      <c r="B179" s="218"/>
      <c r="C179" s="220"/>
      <c r="D179" s="218"/>
      <c r="E179" s="218"/>
      <c r="F179" s="218"/>
      <c r="G179" s="218"/>
      <c r="H179" s="218"/>
      <c r="I179" s="218"/>
      <c r="J179" s="218"/>
      <c r="K179" s="218"/>
      <c r="L179" s="218"/>
      <c r="M179" s="218"/>
      <c r="N179" s="218"/>
      <c r="O179" s="218"/>
      <c r="P179" s="218"/>
      <c r="Q179" s="218"/>
      <c r="R179" s="218"/>
      <c r="S179" s="218"/>
      <c r="T179" s="218"/>
      <c r="U179" s="218"/>
      <c r="V179" s="218"/>
    </row>
    <row r="180" spans="1:22" x14ac:dyDescent="0.35">
      <c r="A180" s="218"/>
      <c r="B180" s="218"/>
      <c r="C180" s="220"/>
      <c r="D180" s="218"/>
      <c r="E180" s="218"/>
      <c r="F180" s="218"/>
      <c r="G180" s="218"/>
      <c r="H180" s="218"/>
      <c r="I180" s="218"/>
      <c r="J180" s="218"/>
      <c r="K180" s="218"/>
      <c r="L180" s="218"/>
      <c r="M180" s="218"/>
      <c r="N180" s="218"/>
      <c r="O180" s="218"/>
      <c r="P180" s="218"/>
      <c r="Q180" s="218"/>
      <c r="R180" s="218"/>
      <c r="S180" s="218"/>
      <c r="T180" s="218"/>
      <c r="U180" s="218"/>
      <c r="V180" s="218"/>
    </row>
    <row r="181" spans="1:22" x14ac:dyDescent="0.35">
      <c r="A181" s="218"/>
      <c r="B181" s="218"/>
      <c r="C181" s="220"/>
      <c r="D181" s="218"/>
      <c r="E181" s="218"/>
      <c r="F181" s="218"/>
      <c r="G181" s="218"/>
      <c r="H181" s="218"/>
      <c r="I181" s="218"/>
      <c r="J181" s="218"/>
      <c r="K181" s="218"/>
      <c r="L181" s="218"/>
      <c r="M181" s="218"/>
      <c r="N181" s="218"/>
      <c r="O181" s="218"/>
      <c r="P181" s="218"/>
      <c r="Q181" s="218"/>
      <c r="R181" s="218"/>
      <c r="S181" s="218"/>
      <c r="T181" s="218"/>
      <c r="U181" s="218"/>
      <c r="V181" s="218"/>
    </row>
    <row r="182" spans="1:22" x14ac:dyDescent="0.35">
      <c r="A182" s="218"/>
      <c r="B182" s="218"/>
      <c r="C182" s="220"/>
      <c r="D182" s="218"/>
      <c r="E182" s="218"/>
      <c r="F182" s="218"/>
      <c r="G182" s="218"/>
      <c r="H182" s="218"/>
      <c r="I182" s="218"/>
      <c r="J182" s="218"/>
      <c r="K182" s="218"/>
      <c r="L182" s="218"/>
      <c r="M182" s="218"/>
      <c r="N182" s="218"/>
      <c r="O182" s="218"/>
      <c r="P182" s="218"/>
      <c r="Q182" s="218"/>
      <c r="R182" s="218"/>
      <c r="S182" s="218"/>
      <c r="T182" s="218"/>
      <c r="U182" s="218"/>
      <c r="V182" s="218"/>
    </row>
    <row r="183" spans="1:22" x14ac:dyDescent="0.35">
      <c r="A183" s="218"/>
      <c r="B183" s="218"/>
      <c r="C183" s="220"/>
      <c r="D183" s="218"/>
      <c r="E183" s="218"/>
      <c r="F183" s="218"/>
      <c r="G183" s="218"/>
      <c r="H183" s="218"/>
      <c r="I183" s="218"/>
      <c r="J183" s="218"/>
      <c r="K183" s="218"/>
      <c r="L183" s="218"/>
      <c r="M183" s="218"/>
      <c r="N183" s="218"/>
      <c r="O183" s="218"/>
      <c r="P183" s="218"/>
      <c r="Q183" s="218"/>
      <c r="R183" s="218"/>
      <c r="S183" s="218"/>
      <c r="T183" s="218"/>
      <c r="U183" s="218"/>
      <c r="V183" s="218"/>
    </row>
    <row r="184" spans="1:22" x14ac:dyDescent="0.35">
      <c r="A184" s="218"/>
      <c r="B184" s="218"/>
      <c r="C184" s="220"/>
      <c r="D184" s="218"/>
      <c r="E184" s="218"/>
      <c r="F184" s="218"/>
      <c r="G184" s="218"/>
      <c r="H184" s="218"/>
      <c r="I184" s="218"/>
      <c r="J184" s="218"/>
      <c r="K184" s="218"/>
      <c r="L184" s="218"/>
      <c r="M184" s="218"/>
      <c r="N184" s="218"/>
      <c r="O184" s="218"/>
      <c r="P184" s="218"/>
      <c r="Q184" s="218"/>
      <c r="R184" s="218"/>
      <c r="S184" s="218"/>
      <c r="T184" s="218"/>
      <c r="U184" s="218"/>
      <c r="V184" s="218"/>
    </row>
    <row r="185" spans="1:22" x14ac:dyDescent="0.35">
      <c r="A185" s="218"/>
      <c r="B185" s="218"/>
      <c r="C185" s="220"/>
      <c r="D185" s="218"/>
      <c r="E185" s="218"/>
      <c r="F185" s="218"/>
      <c r="G185" s="218"/>
      <c r="H185" s="218"/>
      <c r="I185" s="218"/>
      <c r="J185" s="218"/>
      <c r="K185" s="218"/>
      <c r="L185" s="218"/>
      <c r="M185" s="218"/>
      <c r="N185" s="218"/>
      <c r="O185" s="218"/>
      <c r="P185" s="218"/>
      <c r="Q185" s="218"/>
      <c r="R185" s="218"/>
      <c r="S185" s="218"/>
      <c r="T185" s="218"/>
      <c r="U185" s="218"/>
      <c r="V185" s="218"/>
    </row>
    <row r="186" spans="1:22" x14ac:dyDescent="0.35">
      <c r="A186" s="218"/>
      <c r="B186" s="218"/>
      <c r="C186" s="220"/>
      <c r="D186" s="218"/>
      <c r="E186" s="218"/>
      <c r="F186" s="218"/>
      <c r="G186" s="218"/>
      <c r="H186" s="218"/>
      <c r="I186" s="218"/>
      <c r="J186" s="218"/>
      <c r="K186" s="218"/>
      <c r="L186" s="218"/>
      <c r="M186" s="218"/>
      <c r="N186" s="218"/>
      <c r="O186" s="218"/>
      <c r="P186" s="218"/>
      <c r="Q186" s="218"/>
      <c r="R186" s="218"/>
      <c r="S186" s="218"/>
      <c r="T186" s="218"/>
      <c r="U186" s="218"/>
      <c r="V186" s="218"/>
    </row>
    <row r="187" spans="1:22" x14ac:dyDescent="0.35">
      <c r="A187" s="218"/>
      <c r="B187" s="218"/>
      <c r="C187" s="220"/>
      <c r="D187" s="218"/>
      <c r="E187" s="218"/>
      <c r="F187" s="218"/>
      <c r="G187" s="218"/>
      <c r="H187" s="218"/>
      <c r="I187" s="218"/>
      <c r="J187" s="218"/>
      <c r="K187" s="218"/>
      <c r="L187" s="218"/>
      <c r="M187" s="218"/>
      <c r="N187" s="218"/>
      <c r="O187" s="218"/>
      <c r="P187" s="218"/>
      <c r="Q187" s="218"/>
      <c r="R187" s="218"/>
      <c r="S187" s="218"/>
      <c r="T187" s="218"/>
      <c r="U187" s="218"/>
      <c r="V187" s="218"/>
    </row>
    <row r="188" spans="1:22" x14ac:dyDescent="0.35">
      <c r="A188" s="218"/>
      <c r="B188" s="218"/>
      <c r="C188" s="220"/>
      <c r="D188" s="218"/>
      <c r="E188" s="218"/>
      <c r="F188" s="218"/>
      <c r="G188" s="218"/>
      <c r="H188" s="218"/>
      <c r="I188" s="218"/>
      <c r="J188" s="218"/>
      <c r="K188" s="218"/>
      <c r="L188" s="218"/>
      <c r="M188" s="218"/>
      <c r="N188" s="218"/>
      <c r="O188" s="218"/>
      <c r="P188" s="218"/>
      <c r="Q188" s="218"/>
      <c r="R188" s="218"/>
      <c r="S188" s="218"/>
      <c r="T188" s="218"/>
      <c r="U188" s="218"/>
      <c r="V188" s="218"/>
    </row>
    <row r="189" spans="1:22" x14ac:dyDescent="0.35">
      <c r="A189" s="218"/>
      <c r="B189" s="218"/>
      <c r="C189" s="220"/>
      <c r="D189" s="218"/>
      <c r="E189" s="218"/>
      <c r="F189" s="218"/>
      <c r="G189" s="218"/>
      <c r="H189" s="218"/>
      <c r="I189" s="218"/>
      <c r="J189" s="218"/>
      <c r="K189" s="218"/>
      <c r="L189" s="218"/>
      <c r="M189" s="218"/>
      <c r="N189" s="218"/>
      <c r="O189" s="218"/>
      <c r="P189" s="218"/>
      <c r="Q189" s="218"/>
      <c r="R189" s="218"/>
      <c r="S189" s="218"/>
      <c r="T189" s="218"/>
      <c r="U189" s="218"/>
      <c r="V189" s="218"/>
    </row>
    <row r="190" spans="1:22" x14ac:dyDescent="0.35">
      <c r="A190" s="218"/>
      <c r="B190" s="218"/>
      <c r="C190" s="220"/>
      <c r="D190" s="218"/>
      <c r="E190" s="218"/>
      <c r="F190" s="218"/>
      <c r="G190" s="218"/>
      <c r="H190" s="218"/>
      <c r="I190" s="218"/>
      <c r="J190" s="218"/>
      <c r="K190" s="218"/>
      <c r="L190" s="218"/>
      <c r="M190" s="218"/>
      <c r="N190" s="218"/>
      <c r="O190" s="218"/>
      <c r="P190" s="218"/>
      <c r="Q190" s="218"/>
      <c r="R190" s="218"/>
      <c r="S190" s="218"/>
      <c r="T190" s="218"/>
      <c r="U190" s="218"/>
      <c r="V190" s="218"/>
    </row>
    <row r="191" spans="1:22" x14ac:dyDescent="0.35">
      <c r="A191" s="218"/>
      <c r="B191" s="218"/>
      <c r="C191" s="220"/>
      <c r="D191" s="218"/>
      <c r="E191" s="218"/>
      <c r="F191" s="218"/>
      <c r="G191" s="218"/>
      <c r="H191" s="218"/>
      <c r="I191" s="218"/>
      <c r="J191" s="218"/>
      <c r="K191" s="218"/>
      <c r="L191" s="218"/>
      <c r="M191" s="218"/>
      <c r="N191" s="218"/>
      <c r="O191" s="218"/>
      <c r="P191" s="218"/>
      <c r="Q191" s="218"/>
      <c r="R191" s="218"/>
      <c r="S191" s="218"/>
      <c r="T191" s="218"/>
      <c r="U191" s="218"/>
      <c r="V191" s="218"/>
    </row>
    <row r="192" spans="1:22" x14ac:dyDescent="0.35">
      <c r="A192" s="218"/>
      <c r="B192" s="218"/>
      <c r="C192" s="220"/>
      <c r="D192" s="218"/>
      <c r="E192" s="218"/>
      <c r="F192" s="218"/>
      <c r="G192" s="218"/>
      <c r="H192" s="218"/>
      <c r="I192" s="218"/>
      <c r="J192" s="218"/>
      <c r="K192" s="218"/>
      <c r="L192" s="218"/>
      <c r="M192" s="218"/>
      <c r="N192" s="218"/>
      <c r="O192" s="218"/>
      <c r="P192" s="218"/>
      <c r="Q192" s="218"/>
      <c r="R192" s="218"/>
      <c r="S192" s="218"/>
      <c r="T192" s="218"/>
      <c r="U192" s="218"/>
      <c r="V192" s="218"/>
    </row>
    <row r="193" spans="1:22" x14ac:dyDescent="0.35">
      <c r="A193" s="218"/>
      <c r="B193" s="218"/>
      <c r="C193" s="220"/>
      <c r="D193" s="218"/>
      <c r="E193" s="218"/>
      <c r="F193" s="218"/>
      <c r="G193" s="218"/>
      <c r="H193" s="218"/>
      <c r="I193" s="218"/>
      <c r="J193" s="218"/>
      <c r="K193" s="218"/>
      <c r="L193" s="218"/>
      <c r="M193" s="218"/>
      <c r="N193" s="218"/>
      <c r="O193" s="218"/>
      <c r="P193" s="218"/>
      <c r="Q193" s="218"/>
      <c r="R193" s="218"/>
      <c r="S193" s="218"/>
      <c r="T193" s="218"/>
      <c r="U193" s="218"/>
      <c r="V193" s="218"/>
    </row>
    <row r="194" spans="1:22" x14ac:dyDescent="0.35">
      <c r="A194" s="218"/>
      <c r="B194" s="218"/>
      <c r="C194" s="220"/>
      <c r="D194" s="218"/>
      <c r="E194" s="218"/>
      <c r="F194" s="218"/>
      <c r="G194" s="218"/>
      <c r="H194" s="218"/>
      <c r="I194" s="218"/>
      <c r="J194" s="218"/>
      <c r="K194" s="218"/>
      <c r="L194" s="218"/>
      <c r="M194" s="218"/>
      <c r="N194" s="218"/>
      <c r="O194" s="218"/>
      <c r="P194" s="218"/>
      <c r="Q194" s="218"/>
      <c r="R194" s="218"/>
      <c r="S194" s="218"/>
      <c r="T194" s="218"/>
      <c r="U194" s="218"/>
      <c r="V194" s="218"/>
    </row>
    <row r="195" spans="1:22" x14ac:dyDescent="0.35">
      <c r="A195" s="218"/>
      <c r="B195" s="218"/>
      <c r="C195" s="220"/>
      <c r="D195" s="218"/>
      <c r="E195" s="218"/>
      <c r="F195" s="218"/>
      <c r="G195" s="218"/>
      <c r="H195" s="218"/>
      <c r="I195" s="218"/>
      <c r="J195" s="218"/>
      <c r="K195" s="218"/>
      <c r="L195" s="218"/>
      <c r="M195" s="218"/>
      <c r="N195" s="218"/>
      <c r="O195" s="218"/>
      <c r="P195" s="218"/>
      <c r="Q195" s="218"/>
      <c r="R195" s="218"/>
      <c r="S195" s="218"/>
      <c r="T195" s="218"/>
      <c r="U195" s="218"/>
      <c r="V195" s="218"/>
    </row>
    <row r="196" spans="1:22" x14ac:dyDescent="0.35">
      <c r="A196" s="218"/>
      <c r="B196" s="218"/>
      <c r="C196" s="220"/>
      <c r="D196" s="218"/>
      <c r="E196" s="218"/>
      <c r="F196" s="218"/>
      <c r="G196" s="218"/>
      <c r="H196" s="218"/>
      <c r="I196" s="218"/>
      <c r="J196" s="218"/>
      <c r="K196" s="218"/>
      <c r="L196" s="218"/>
      <c r="M196" s="218"/>
      <c r="N196" s="218"/>
      <c r="O196" s="218"/>
      <c r="P196" s="218"/>
      <c r="Q196" s="218"/>
      <c r="R196" s="218"/>
      <c r="S196" s="218"/>
      <c r="T196" s="218"/>
      <c r="U196" s="218"/>
      <c r="V196" s="218"/>
    </row>
    <row r="197" spans="1:22" x14ac:dyDescent="0.35">
      <c r="A197" s="218"/>
      <c r="B197" s="218"/>
      <c r="C197" s="220"/>
      <c r="D197" s="218"/>
      <c r="E197" s="218"/>
      <c r="F197" s="218"/>
      <c r="G197" s="218"/>
      <c r="H197" s="218"/>
      <c r="I197" s="218"/>
      <c r="J197" s="218"/>
      <c r="K197" s="218"/>
      <c r="L197" s="218"/>
      <c r="M197" s="218"/>
      <c r="N197" s="218"/>
      <c r="O197" s="218"/>
      <c r="P197" s="218"/>
      <c r="Q197" s="218"/>
      <c r="R197" s="218"/>
      <c r="S197" s="218"/>
      <c r="T197" s="218"/>
      <c r="U197" s="218"/>
      <c r="V197" s="218"/>
    </row>
    <row r="198" spans="1:22" x14ac:dyDescent="0.35">
      <c r="A198" s="218"/>
      <c r="B198" s="218"/>
      <c r="C198" s="220"/>
      <c r="D198" s="218"/>
      <c r="E198" s="218"/>
      <c r="F198" s="218"/>
      <c r="G198" s="218"/>
      <c r="H198" s="218"/>
      <c r="I198" s="218"/>
      <c r="J198" s="218"/>
      <c r="K198" s="218"/>
      <c r="L198" s="218"/>
      <c r="M198" s="218"/>
      <c r="N198" s="218"/>
      <c r="O198" s="218"/>
      <c r="P198" s="218"/>
      <c r="Q198" s="218"/>
      <c r="R198" s="218"/>
      <c r="S198" s="218"/>
      <c r="T198" s="218"/>
      <c r="U198" s="218"/>
      <c r="V198" s="218"/>
    </row>
    <row r="199" spans="1:22" x14ac:dyDescent="0.35">
      <c r="A199" s="218"/>
      <c r="B199" s="218"/>
      <c r="C199" s="220"/>
      <c r="D199" s="218"/>
      <c r="E199" s="218"/>
      <c r="F199" s="218"/>
      <c r="G199" s="218"/>
      <c r="H199" s="218"/>
      <c r="I199" s="218"/>
      <c r="J199" s="218"/>
      <c r="K199" s="218"/>
      <c r="L199" s="218"/>
      <c r="M199" s="218"/>
      <c r="N199" s="218"/>
      <c r="O199" s="218"/>
      <c r="P199" s="218"/>
      <c r="Q199" s="218"/>
      <c r="R199" s="218"/>
      <c r="S199" s="218"/>
      <c r="T199" s="218"/>
      <c r="U199" s="218"/>
      <c r="V199" s="218"/>
    </row>
    <row r="200" spans="1:22" x14ac:dyDescent="0.35">
      <c r="A200" s="218"/>
      <c r="B200" s="218"/>
      <c r="C200" s="220"/>
      <c r="D200" s="218"/>
      <c r="E200" s="218"/>
      <c r="F200" s="218"/>
      <c r="G200" s="218"/>
      <c r="H200" s="218"/>
      <c r="I200" s="218"/>
      <c r="J200" s="218"/>
      <c r="K200" s="218"/>
      <c r="L200" s="218"/>
      <c r="M200" s="218"/>
      <c r="N200" s="218"/>
      <c r="O200" s="218"/>
      <c r="P200" s="218"/>
      <c r="Q200" s="218"/>
      <c r="R200" s="218"/>
      <c r="S200" s="218"/>
      <c r="T200" s="218"/>
      <c r="U200" s="218"/>
      <c r="V200" s="218"/>
    </row>
    <row r="201" spans="1:22" x14ac:dyDescent="0.35">
      <c r="A201" s="218"/>
      <c r="B201" s="218"/>
      <c r="C201" s="220"/>
      <c r="D201" s="218"/>
      <c r="E201" s="218"/>
      <c r="F201" s="218"/>
      <c r="G201" s="218"/>
      <c r="H201" s="218"/>
      <c r="I201" s="218"/>
      <c r="J201" s="218"/>
      <c r="K201" s="218"/>
      <c r="L201" s="218"/>
      <c r="M201" s="218"/>
      <c r="N201" s="218"/>
      <c r="O201" s="218"/>
      <c r="P201" s="218"/>
      <c r="Q201" s="218"/>
      <c r="R201" s="218"/>
      <c r="S201" s="218"/>
      <c r="T201" s="218"/>
      <c r="U201" s="218"/>
      <c r="V201" s="218"/>
    </row>
    <row r="202" spans="1:22" x14ac:dyDescent="0.35">
      <c r="A202" s="218"/>
      <c r="B202" s="218"/>
      <c r="C202" s="220"/>
      <c r="D202" s="218"/>
      <c r="E202" s="218"/>
      <c r="F202" s="218"/>
      <c r="G202" s="218"/>
      <c r="H202" s="218"/>
      <c r="I202" s="218"/>
      <c r="J202" s="218"/>
      <c r="K202" s="218"/>
      <c r="L202" s="218"/>
      <c r="M202" s="218"/>
      <c r="N202" s="218"/>
      <c r="O202" s="218"/>
      <c r="P202" s="218"/>
      <c r="Q202" s="218"/>
      <c r="R202" s="218"/>
      <c r="S202" s="218"/>
      <c r="T202" s="218"/>
      <c r="U202" s="218"/>
      <c r="V202" s="218"/>
    </row>
    <row r="203" spans="1:22" x14ac:dyDescent="0.35">
      <c r="A203" s="218"/>
      <c r="B203" s="218"/>
      <c r="C203" s="220"/>
      <c r="D203" s="218"/>
      <c r="E203" s="218"/>
      <c r="F203" s="218"/>
      <c r="G203" s="218"/>
      <c r="H203" s="218"/>
      <c r="I203" s="218"/>
      <c r="J203" s="218"/>
      <c r="K203" s="218"/>
      <c r="L203" s="218"/>
      <c r="M203" s="218"/>
      <c r="N203" s="218"/>
      <c r="O203" s="218"/>
      <c r="P203" s="218"/>
      <c r="Q203" s="218"/>
      <c r="R203" s="218"/>
      <c r="S203" s="218"/>
      <c r="T203" s="218"/>
      <c r="U203" s="218"/>
      <c r="V203" s="218"/>
    </row>
    <row r="204" spans="1:22" x14ac:dyDescent="0.35">
      <c r="A204" s="218"/>
      <c r="B204" s="218"/>
      <c r="C204" s="220"/>
      <c r="D204" s="218"/>
      <c r="E204" s="218"/>
      <c r="F204" s="218"/>
      <c r="G204" s="218"/>
      <c r="H204" s="218"/>
      <c r="I204" s="218"/>
      <c r="J204" s="218"/>
      <c r="K204" s="218"/>
      <c r="L204" s="218"/>
      <c r="M204" s="218"/>
      <c r="N204" s="218"/>
      <c r="O204" s="218"/>
      <c r="P204" s="218"/>
      <c r="Q204" s="218"/>
      <c r="R204" s="218"/>
      <c r="S204" s="218"/>
      <c r="T204" s="218"/>
      <c r="U204" s="218"/>
      <c r="V204" s="218"/>
    </row>
    <row r="205" spans="1:22" x14ac:dyDescent="0.35">
      <c r="A205" s="218"/>
      <c r="B205" s="218"/>
      <c r="C205" s="220"/>
      <c r="D205" s="218"/>
      <c r="E205" s="218"/>
      <c r="F205" s="218"/>
      <c r="G205" s="218"/>
      <c r="H205" s="218"/>
      <c r="I205" s="218"/>
      <c r="J205" s="218"/>
      <c r="K205" s="218"/>
      <c r="L205" s="218"/>
      <c r="M205" s="218"/>
      <c r="N205" s="218"/>
      <c r="O205" s="218"/>
      <c r="P205" s="218"/>
      <c r="Q205" s="218"/>
      <c r="R205" s="218"/>
      <c r="S205" s="218"/>
      <c r="T205" s="218"/>
      <c r="U205" s="218"/>
      <c r="V205" s="218"/>
    </row>
    <row r="206" spans="1:22" x14ac:dyDescent="0.35">
      <c r="A206" s="218"/>
      <c r="B206" s="218"/>
      <c r="C206" s="220"/>
      <c r="D206" s="218"/>
      <c r="E206" s="218"/>
      <c r="F206" s="218"/>
      <c r="G206" s="218"/>
      <c r="H206" s="218"/>
      <c r="I206" s="218"/>
      <c r="J206" s="218"/>
      <c r="K206" s="218"/>
      <c r="L206" s="218"/>
      <c r="M206" s="218"/>
      <c r="N206" s="218"/>
      <c r="O206" s="218"/>
      <c r="P206" s="218"/>
      <c r="Q206" s="218"/>
      <c r="R206" s="218"/>
      <c r="S206" s="218"/>
      <c r="T206" s="218"/>
      <c r="U206" s="218"/>
      <c r="V206" s="218"/>
    </row>
    <row r="207" spans="1:22" x14ac:dyDescent="0.35">
      <c r="A207" s="218"/>
      <c r="B207" s="218"/>
      <c r="C207" s="220"/>
      <c r="D207" s="218"/>
      <c r="E207" s="218"/>
      <c r="F207" s="218"/>
      <c r="G207" s="218"/>
      <c r="H207" s="218"/>
      <c r="I207" s="218"/>
      <c r="J207" s="218"/>
      <c r="K207" s="218"/>
      <c r="L207" s="218"/>
      <c r="M207" s="218"/>
      <c r="N207" s="218"/>
      <c r="O207" s="218"/>
      <c r="P207" s="218"/>
      <c r="Q207" s="218"/>
      <c r="R207" s="218"/>
      <c r="S207" s="218"/>
      <c r="T207" s="218"/>
      <c r="U207" s="218"/>
      <c r="V207" s="218"/>
    </row>
    <row r="208" spans="1:22" x14ac:dyDescent="0.35">
      <c r="A208" s="218"/>
      <c r="B208" s="218"/>
      <c r="C208" s="220"/>
      <c r="D208" s="218"/>
      <c r="E208" s="218"/>
      <c r="F208" s="218"/>
      <c r="G208" s="218"/>
      <c r="H208" s="218"/>
      <c r="I208" s="218"/>
      <c r="J208" s="218"/>
      <c r="K208" s="218"/>
      <c r="L208" s="218"/>
      <c r="M208" s="218"/>
      <c r="N208" s="218"/>
      <c r="O208" s="218"/>
      <c r="P208" s="218"/>
      <c r="Q208" s="218"/>
      <c r="R208" s="218"/>
      <c r="S208" s="218"/>
      <c r="T208" s="218"/>
      <c r="U208" s="218"/>
      <c r="V208" s="218"/>
    </row>
    <row r="209" spans="1:22" x14ac:dyDescent="0.35">
      <c r="A209" s="218"/>
      <c r="B209" s="218"/>
      <c r="C209" s="220"/>
      <c r="D209" s="218"/>
      <c r="E209" s="218"/>
      <c r="F209" s="218"/>
      <c r="G209" s="218"/>
      <c r="H209" s="218"/>
      <c r="I209" s="218"/>
      <c r="J209" s="218"/>
      <c r="K209" s="218"/>
      <c r="L209" s="218"/>
      <c r="M209" s="218"/>
      <c r="N209" s="218"/>
      <c r="O209" s="218"/>
      <c r="P209" s="218"/>
      <c r="Q209" s="218"/>
      <c r="R209" s="218"/>
      <c r="S209" s="218"/>
      <c r="T209" s="218"/>
      <c r="U209" s="218"/>
      <c r="V209" s="218"/>
    </row>
    <row r="210" spans="1:22" x14ac:dyDescent="0.35">
      <c r="A210" s="218"/>
      <c r="B210" s="218"/>
      <c r="C210" s="220"/>
      <c r="D210" s="218"/>
      <c r="E210" s="218"/>
      <c r="F210" s="218"/>
      <c r="G210" s="218"/>
      <c r="H210" s="218"/>
      <c r="I210" s="218"/>
      <c r="J210" s="218"/>
      <c r="K210" s="218"/>
      <c r="L210" s="218"/>
      <c r="M210" s="218"/>
      <c r="N210" s="218"/>
      <c r="O210" s="218"/>
      <c r="P210" s="218"/>
      <c r="Q210" s="218"/>
      <c r="R210" s="218"/>
      <c r="S210" s="218"/>
      <c r="T210" s="218"/>
      <c r="U210" s="218"/>
      <c r="V210" s="218"/>
    </row>
    <row r="211" spans="1:22" x14ac:dyDescent="0.35">
      <c r="A211" s="218"/>
      <c r="B211" s="218"/>
      <c r="C211" s="220"/>
      <c r="D211" s="218"/>
      <c r="E211" s="218"/>
      <c r="F211" s="218"/>
      <c r="G211" s="218"/>
      <c r="H211" s="218"/>
      <c r="I211" s="218"/>
      <c r="J211" s="218"/>
      <c r="K211" s="218"/>
      <c r="L211" s="218"/>
      <c r="M211" s="218"/>
      <c r="N211" s="218"/>
      <c r="O211" s="218"/>
      <c r="P211" s="218"/>
      <c r="Q211" s="218"/>
      <c r="R211" s="218"/>
      <c r="S211" s="218"/>
      <c r="T211" s="218"/>
      <c r="U211" s="218"/>
      <c r="V211" s="218"/>
    </row>
    <row r="212" spans="1:22" x14ac:dyDescent="0.35">
      <c r="A212" s="218"/>
      <c r="B212" s="218"/>
      <c r="C212" s="220"/>
      <c r="D212" s="218"/>
      <c r="E212" s="218"/>
      <c r="F212" s="218"/>
      <c r="G212" s="218"/>
      <c r="H212" s="218"/>
      <c r="I212" s="218"/>
      <c r="J212" s="218"/>
      <c r="K212" s="218"/>
      <c r="L212" s="218"/>
      <c r="M212" s="218"/>
      <c r="N212" s="218"/>
      <c r="O212" s="218"/>
      <c r="P212" s="218"/>
      <c r="Q212" s="218"/>
      <c r="R212" s="218"/>
      <c r="S212" s="218"/>
      <c r="T212" s="218"/>
      <c r="U212" s="218"/>
      <c r="V212" s="218"/>
    </row>
    <row r="213" spans="1:22" x14ac:dyDescent="0.35">
      <c r="A213" s="218"/>
      <c r="B213" s="218"/>
      <c r="C213" s="220"/>
      <c r="D213" s="218"/>
      <c r="E213" s="218"/>
      <c r="F213" s="218"/>
      <c r="G213" s="218"/>
      <c r="H213" s="218"/>
      <c r="I213" s="218"/>
      <c r="J213" s="218"/>
      <c r="K213" s="218"/>
      <c r="L213" s="218"/>
      <c r="M213" s="218"/>
      <c r="N213" s="218"/>
      <c r="O213" s="218"/>
      <c r="P213" s="218"/>
      <c r="Q213" s="218"/>
      <c r="R213" s="218"/>
      <c r="S213" s="218"/>
      <c r="T213" s="218"/>
      <c r="U213" s="218"/>
      <c r="V213" s="218"/>
    </row>
    <row r="214" spans="1:22" x14ac:dyDescent="0.35">
      <c r="A214" s="218"/>
      <c r="B214" s="218"/>
      <c r="C214" s="220"/>
      <c r="D214" s="218"/>
      <c r="E214" s="218"/>
      <c r="F214" s="218"/>
      <c r="G214" s="218"/>
      <c r="H214" s="218"/>
      <c r="I214" s="218"/>
      <c r="J214" s="218"/>
      <c r="K214" s="218"/>
      <c r="L214" s="218"/>
      <c r="M214" s="218"/>
      <c r="N214" s="218"/>
      <c r="O214" s="218"/>
      <c r="P214" s="218"/>
      <c r="Q214" s="218"/>
      <c r="R214" s="218"/>
      <c r="S214" s="218"/>
      <c r="T214" s="218"/>
      <c r="U214" s="218"/>
      <c r="V214" s="218"/>
    </row>
    <row r="215" spans="1:22" x14ac:dyDescent="0.35">
      <c r="A215" s="218"/>
      <c r="B215" s="218"/>
      <c r="C215" s="220"/>
      <c r="D215" s="218"/>
      <c r="E215" s="218"/>
      <c r="F215" s="218"/>
      <c r="G215" s="218"/>
      <c r="H215" s="218"/>
      <c r="I215" s="218"/>
      <c r="J215" s="218"/>
      <c r="K215" s="218"/>
      <c r="L215" s="218"/>
      <c r="M215" s="218"/>
      <c r="N215" s="218"/>
      <c r="O215" s="218"/>
      <c r="P215" s="218"/>
      <c r="Q215" s="218"/>
      <c r="R215" s="218"/>
      <c r="S215" s="218"/>
      <c r="T215" s="218"/>
      <c r="U215" s="218"/>
      <c r="V215" s="218"/>
    </row>
    <row r="216" spans="1:22" x14ac:dyDescent="0.35">
      <c r="A216" s="218"/>
      <c r="B216" s="218"/>
      <c r="C216" s="220"/>
      <c r="D216" s="218"/>
      <c r="E216" s="218"/>
      <c r="F216" s="218"/>
      <c r="G216" s="218"/>
      <c r="H216" s="218"/>
      <c r="I216" s="218"/>
      <c r="J216" s="218"/>
      <c r="K216" s="218"/>
      <c r="L216" s="218"/>
      <c r="M216" s="218"/>
      <c r="N216" s="218"/>
      <c r="O216" s="218"/>
      <c r="P216" s="218"/>
      <c r="Q216" s="218"/>
      <c r="R216" s="218"/>
      <c r="S216" s="218"/>
      <c r="T216" s="218"/>
      <c r="U216" s="218"/>
      <c r="V216" s="218"/>
    </row>
    <row r="217" spans="1:22" x14ac:dyDescent="0.35">
      <c r="A217" s="218"/>
      <c r="B217" s="218"/>
      <c r="C217" s="220"/>
      <c r="D217" s="218"/>
      <c r="E217" s="218"/>
      <c r="F217" s="218"/>
      <c r="G217" s="218"/>
      <c r="H217" s="218"/>
      <c r="I217" s="218"/>
      <c r="J217" s="218"/>
      <c r="K217" s="218"/>
      <c r="L217" s="218"/>
      <c r="M217" s="218"/>
      <c r="N217" s="218"/>
      <c r="O217" s="218"/>
      <c r="P217" s="218"/>
      <c r="Q217" s="218"/>
      <c r="R217" s="218"/>
      <c r="S217" s="218"/>
      <c r="T217" s="218"/>
      <c r="U217" s="218"/>
      <c r="V217" s="218"/>
    </row>
    <row r="218" spans="1:22" x14ac:dyDescent="0.35">
      <c r="A218" s="218"/>
      <c r="B218" s="218"/>
      <c r="C218" s="220"/>
      <c r="D218" s="218"/>
      <c r="E218" s="218"/>
      <c r="F218" s="218"/>
      <c r="G218" s="218"/>
      <c r="H218" s="218"/>
      <c r="I218" s="218"/>
      <c r="J218" s="218"/>
      <c r="K218" s="218"/>
      <c r="L218" s="218"/>
      <c r="M218" s="218"/>
      <c r="N218" s="218"/>
      <c r="O218" s="218"/>
      <c r="P218" s="218"/>
      <c r="Q218" s="218"/>
      <c r="R218" s="218"/>
      <c r="S218" s="218"/>
      <c r="T218" s="218"/>
      <c r="U218" s="218"/>
      <c r="V218" s="218"/>
    </row>
    <row r="219" spans="1:22" x14ac:dyDescent="0.35">
      <c r="A219" s="218"/>
      <c r="B219" s="218"/>
      <c r="C219" s="220"/>
      <c r="D219" s="218"/>
      <c r="E219" s="218"/>
      <c r="F219" s="218"/>
      <c r="G219" s="218"/>
      <c r="H219" s="218"/>
      <c r="I219" s="218"/>
      <c r="J219" s="218"/>
      <c r="K219" s="218"/>
      <c r="L219" s="218"/>
      <c r="M219" s="218"/>
      <c r="N219" s="218"/>
      <c r="O219" s="218"/>
      <c r="P219" s="218"/>
      <c r="Q219" s="218"/>
      <c r="R219" s="218"/>
      <c r="S219" s="218"/>
      <c r="T219" s="218"/>
      <c r="U219" s="218"/>
      <c r="V219" s="218"/>
    </row>
    <row r="220" spans="1:22" x14ac:dyDescent="0.35">
      <c r="A220" s="218"/>
      <c r="B220" s="218"/>
      <c r="C220" s="220"/>
      <c r="D220" s="218"/>
      <c r="E220" s="218"/>
      <c r="F220" s="218"/>
      <c r="G220" s="218"/>
      <c r="H220" s="218"/>
      <c r="I220" s="218"/>
      <c r="J220" s="218"/>
      <c r="K220" s="218"/>
      <c r="L220" s="218"/>
      <c r="M220" s="218"/>
      <c r="N220" s="218"/>
      <c r="O220" s="218"/>
      <c r="P220" s="218"/>
      <c r="Q220" s="218"/>
      <c r="R220" s="218"/>
      <c r="S220" s="218"/>
      <c r="T220" s="218"/>
      <c r="U220" s="218"/>
      <c r="V220" s="218"/>
    </row>
    <row r="221" spans="1:22" x14ac:dyDescent="0.35">
      <c r="A221" s="218"/>
      <c r="B221" s="218"/>
      <c r="C221" s="220"/>
      <c r="D221" s="218"/>
      <c r="E221" s="218"/>
      <c r="F221" s="218"/>
      <c r="G221" s="218"/>
      <c r="H221" s="218"/>
      <c r="I221" s="218"/>
      <c r="J221" s="218"/>
      <c r="K221" s="218"/>
      <c r="L221" s="218"/>
      <c r="M221" s="218"/>
      <c r="N221" s="218"/>
      <c r="O221" s="218"/>
      <c r="P221" s="218"/>
      <c r="Q221" s="218"/>
      <c r="R221" s="218"/>
      <c r="S221" s="218"/>
      <c r="T221" s="218"/>
      <c r="U221" s="218"/>
      <c r="V221" s="218"/>
    </row>
    <row r="222" spans="1:22" x14ac:dyDescent="0.35">
      <c r="A222" s="218"/>
      <c r="B222" s="218"/>
      <c r="C222" s="220"/>
      <c r="D222" s="218"/>
      <c r="E222" s="218"/>
      <c r="F222" s="218"/>
      <c r="G222" s="218"/>
      <c r="H222" s="218"/>
      <c r="I222" s="218"/>
      <c r="J222" s="218"/>
      <c r="K222" s="218"/>
      <c r="L222" s="218"/>
      <c r="M222" s="218"/>
      <c r="N222" s="218"/>
      <c r="O222" s="218"/>
      <c r="P222" s="218"/>
      <c r="Q222" s="218"/>
      <c r="R222" s="218"/>
      <c r="S222" s="218"/>
      <c r="T222" s="218"/>
      <c r="U222" s="218"/>
      <c r="V222" s="218"/>
    </row>
    <row r="223" spans="1:22" x14ac:dyDescent="0.35">
      <c r="A223" s="218"/>
      <c r="B223" s="218"/>
      <c r="C223" s="220"/>
      <c r="D223" s="218"/>
      <c r="E223" s="218"/>
      <c r="F223" s="218"/>
      <c r="G223" s="218"/>
      <c r="H223" s="218"/>
      <c r="I223" s="218"/>
      <c r="J223" s="218"/>
      <c r="K223" s="218"/>
      <c r="L223" s="218"/>
      <c r="M223" s="218"/>
      <c r="N223" s="218"/>
      <c r="O223" s="218"/>
      <c r="P223" s="218"/>
      <c r="Q223" s="218"/>
      <c r="R223" s="218"/>
      <c r="S223" s="218"/>
      <c r="T223" s="218"/>
      <c r="U223" s="218"/>
      <c r="V223" s="218"/>
    </row>
    <row r="224" spans="1:22" x14ac:dyDescent="0.35">
      <c r="A224" s="218"/>
      <c r="B224" s="218"/>
      <c r="C224" s="220"/>
      <c r="D224" s="218"/>
      <c r="E224" s="218"/>
      <c r="F224" s="218"/>
      <c r="G224" s="218"/>
      <c r="H224" s="218"/>
      <c r="I224" s="218"/>
      <c r="J224" s="218"/>
      <c r="K224" s="218"/>
      <c r="L224" s="218"/>
      <c r="M224" s="218"/>
      <c r="N224" s="218"/>
      <c r="O224" s="218"/>
      <c r="P224" s="218"/>
      <c r="Q224" s="218"/>
      <c r="R224" s="218"/>
      <c r="S224" s="218"/>
      <c r="T224" s="218"/>
      <c r="U224" s="218"/>
      <c r="V224" s="218"/>
    </row>
    <row r="225" spans="1:22" x14ac:dyDescent="0.35">
      <c r="A225" s="218"/>
      <c r="B225" s="218"/>
      <c r="C225" s="220"/>
      <c r="D225" s="218"/>
      <c r="E225" s="218"/>
      <c r="F225" s="218"/>
      <c r="G225" s="218"/>
      <c r="H225" s="218"/>
      <c r="I225" s="218"/>
      <c r="J225" s="218"/>
      <c r="K225" s="218"/>
      <c r="L225" s="218"/>
      <c r="M225" s="218"/>
      <c r="N225" s="218"/>
      <c r="O225" s="218"/>
      <c r="P225" s="218"/>
      <c r="Q225" s="218"/>
      <c r="R225" s="218"/>
      <c r="S225" s="218"/>
      <c r="T225" s="218"/>
      <c r="U225" s="218"/>
      <c r="V225" s="218"/>
    </row>
    <row r="226" spans="1:22" x14ac:dyDescent="0.35">
      <c r="A226" s="218"/>
      <c r="B226" s="218"/>
      <c r="C226" s="220"/>
      <c r="D226" s="218"/>
      <c r="E226" s="218"/>
      <c r="F226" s="218"/>
      <c r="G226" s="218"/>
      <c r="H226" s="218"/>
      <c r="I226" s="218"/>
      <c r="J226" s="218"/>
      <c r="K226" s="218"/>
      <c r="L226" s="218"/>
      <c r="M226" s="218"/>
      <c r="N226" s="218"/>
      <c r="O226" s="218"/>
      <c r="P226" s="218"/>
      <c r="Q226" s="218"/>
      <c r="R226" s="218"/>
      <c r="S226" s="218"/>
      <c r="T226" s="218"/>
      <c r="U226" s="218"/>
      <c r="V226" s="218"/>
    </row>
    <row r="227" spans="1:22" x14ac:dyDescent="0.35">
      <c r="A227" s="218"/>
      <c r="B227" s="218"/>
      <c r="C227" s="220"/>
      <c r="D227" s="218"/>
      <c r="E227" s="218"/>
      <c r="F227" s="218"/>
      <c r="G227" s="218"/>
      <c r="H227" s="218"/>
      <c r="I227" s="218"/>
      <c r="J227" s="218"/>
      <c r="K227" s="218"/>
      <c r="L227" s="218"/>
      <c r="M227" s="218"/>
      <c r="N227" s="218"/>
      <c r="O227" s="218"/>
      <c r="P227" s="218"/>
      <c r="Q227" s="218"/>
      <c r="R227" s="218"/>
      <c r="S227" s="218"/>
      <c r="T227" s="218"/>
      <c r="U227" s="218"/>
      <c r="V227" s="218"/>
    </row>
    <row r="228" spans="1:22" x14ac:dyDescent="0.35">
      <c r="A228" s="218"/>
      <c r="B228" s="218"/>
      <c r="C228" s="220"/>
      <c r="D228" s="218"/>
      <c r="E228" s="218"/>
      <c r="F228" s="218"/>
      <c r="G228" s="218"/>
      <c r="H228" s="218"/>
      <c r="I228" s="218"/>
      <c r="J228" s="218"/>
      <c r="K228" s="218"/>
      <c r="L228" s="218"/>
      <c r="M228" s="218"/>
      <c r="N228" s="218"/>
      <c r="O228" s="218"/>
      <c r="P228" s="218"/>
      <c r="Q228" s="218"/>
      <c r="R228" s="218"/>
      <c r="S228" s="218"/>
      <c r="T228" s="218"/>
      <c r="U228" s="218"/>
      <c r="V228" s="218"/>
    </row>
    <row r="229" spans="1:22" x14ac:dyDescent="0.35">
      <c r="A229" s="218"/>
      <c r="B229" s="218"/>
      <c r="C229" s="220"/>
      <c r="D229" s="218"/>
      <c r="E229" s="218"/>
      <c r="F229" s="218"/>
      <c r="G229" s="218"/>
      <c r="H229" s="218"/>
      <c r="I229" s="218"/>
      <c r="J229" s="218"/>
      <c r="K229" s="218"/>
      <c r="L229" s="218"/>
      <c r="M229" s="218"/>
      <c r="N229" s="218"/>
      <c r="O229" s="218"/>
      <c r="P229" s="218"/>
      <c r="Q229" s="218"/>
      <c r="R229" s="218"/>
      <c r="S229" s="218"/>
      <c r="T229" s="218"/>
      <c r="U229" s="218"/>
      <c r="V229" s="218"/>
    </row>
    <row r="230" spans="1:22" x14ac:dyDescent="0.35">
      <c r="A230" s="218"/>
      <c r="B230" s="218"/>
      <c r="C230" s="220"/>
      <c r="D230" s="218"/>
      <c r="E230" s="218"/>
      <c r="F230" s="218"/>
      <c r="G230" s="218"/>
      <c r="H230" s="218"/>
      <c r="I230" s="218"/>
      <c r="J230" s="218"/>
      <c r="K230" s="218"/>
      <c r="L230" s="218"/>
      <c r="M230" s="218"/>
      <c r="N230" s="218"/>
      <c r="O230" s="218"/>
      <c r="P230" s="218"/>
      <c r="Q230" s="218"/>
      <c r="R230" s="218"/>
      <c r="S230" s="218"/>
      <c r="T230" s="218"/>
      <c r="U230" s="218"/>
      <c r="V230" s="218"/>
    </row>
    <row r="231" spans="1:22" x14ac:dyDescent="0.35">
      <c r="A231" s="218"/>
      <c r="B231" s="218"/>
      <c r="C231" s="220"/>
      <c r="D231" s="218"/>
      <c r="E231" s="218"/>
      <c r="F231" s="218"/>
      <c r="G231" s="218"/>
      <c r="H231" s="218"/>
      <c r="I231" s="218"/>
      <c r="J231" s="218"/>
      <c r="K231" s="218"/>
      <c r="L231" s="218"/>
      <c r="M231" s="218"/>
      <c r="N231" s="218"/>
      <c r="O231" s="218"/>
      <c r="P231" s="218"/>
      <c r="Q231" s="218"/>
      <c r="R231" s="218"/>
      <c r="S231" s="218"/>
      <c r="T231" s="218"/>
      <c r="U231" s="218"/>
      <c r="V231" s="218"/>
    </row>
    <row r="232" spans="1:22" x14ac:dyDescent="0.35">
      <c r="A232" s="218"/>
      <c r="B232" s="218"/>
      <c r="C232" s="220"/>
      <c r="D232" s="218"/>
      <c r="E232" s="218"/>
      <c r="F232" s="218"/>
      <c r="G232" s="218"/>
      <c r="H232" s="218"/>
      <c r="I232" s="218"/>
      <c r="J232" s="218"/>
      <c r="K232" s="218"/>
      <c r="L232" s="218"/>
      <c r="M232" s="218"/>
      <c r="N232" s="218"/>
      <c r="O232" s="218"/>
      <c r="P232" s="218"/>
      <c r="Q232" s="218"/>
      <c r="R232" s="218"/>
      <c r="S232" s="218"/>
      <c r="T232" s="218"/>
      <c r="U232" s="218"/>
      <c r="V232" s="218"/>
    </row>
    <row r="233" spans="1:22" x14ac:dyDescent="0.35">
      <c r="A233" s="218"/>
      <c r="B233" s="218"/>
      <c r="C233" s="220"/>
      <c r="D233" s="218"/>
      <c r="E233" s="218"/>
      <c r="F233" s="218"/>
      <c r="G233" s="218"/>
      <c r="H233" s="218"/>
      <c r="I233" s="218"/>
      <c r="J233" s="218"/>
      <c r="K233" s="218"/>
      <c r="L233" s="218"/>
      <c r="M233" s="218"/>
      <c r="N233" s="218"/>
      <c r="O233" s="218"/>
      <c r="P233" s="218"/>
      <c r="Q233" s="218"/>
      <c r="R233" s="218"/>
      <c r="S233" s="218"/>
      <c r="T233" s="218"/>
      <c r="U233" s="218"/>
      <c r="V233" s="218"/>
    </row>
    <row r="234" spans="1:22" x14ac:dyDescent="0.35">
      <c r="A234" s="218"/>
      <c r="B234" s="218"/>
      <c r="C234" s="220"/>
      <c r="D234" s="218"/>
      <c r="E234" s="218"/>
      <c r="F234" s="218"/>
      <c r="G234" s="218"/>
      <c r="H234" s="218"/>
      <c r="I234" s="218"/>
      <c r="J234" s="218"/>
      <c r="K234" s="218"/>
      <c r="L234" s="218"/>
      <c r="M234" s="218"/>
      <c r="N234" s="218"/>
      <c r="O234" s="218"/>
      <c r="P234" s="218"/>
      <c r="Q234" s="218"/>
      <c r="R234" s="218"/>
      <c r="S234" s="218"/>
      <c r="T234" s="218"/>
      <c r="U234" s="218"/>
      <c r="V234" s="218"/>
    </row>
    <row r="235" spans="1:22" x14ac:dyDescent="0.35">
      <c r="A235" s="218"/>
      <c r="B235" s="218"/>
      <c r="C235" s="220"/>
      <c r="D235" s="218"/>
      <c r="E235" s="218"/>
      <c r="F235" s="218"/>
      <c r="G235" s="218"/>
      <c r="H235" s="218"/>
      <c r="I235" s="218"/>
      <c r="J235" s="218"/>
      <c r="K235" s="218"/>
      <c r="L235" s="218"/>
      <c r="M235" s="218"/>
      <c r="N235" s="218"/>
      <c r="O235" s="218"/>
      <c r="P235" s="218"/>
      <c r="Q235" s="218"/>
      <c r="R235" s="218"/>
      <c r="S235" s="218"/>
      <c r="T235" s="218"/>
      <c r="U235" s="218"/>
      <c r="V235" s="218"/>
    </row>
    <row r="236" spans="1:22" x14ac:dyDescent="0.35">
      <c r="A236" s="218"/>
      <c r="B236" s="218"/>
      <c r="C236" s="220"/>
      <c r="D236" s="218"/>
      <c r="E236" s="218"/>
      <c r="F236" s="218"/>
      <c r="G236" s="218"/>
      <c r="H236" s="218"/>
      <c r="I236" s="218"/>
      <c r="J236" s="218"/>
      <c r="K236" s="218"/>
      <c r="L236" s="218"/>
      <c r="M236" s="218"/>
      <c r="N236" s="218"/>
      <c r="O236" s="218"/>
      <c r="P236" s="218"/>
      <c r="Q236" s="218"/>
      <c r="R236" s="218"/>
      <c r="S236" s="218"/>
      <c r="T236" s="218"/>
      <c r="U236" s="218"/>
      <c r="V236" s="218"/>
    </row>
    <row r="237" spans="1:22" x14ac:dyDescent="0.35">
      <c r="A237" s="218"/>
      <c r="B237" s="218"/>
      <c r="C237" s="220"/>
      <c r="D237" s="218"/>
      <c r="E237" s="218"/>
      <c r="F237" s="218"/>
      <c r="G237" s="218"/>
      <c r="H237" s="218"/>
      <c r="I237" s="218"/>
      <c r="J237" s="218"/>
      <c r="K237" s="218"/>
      <c r="L237" s="218"/>
      <c r="M237" s="218"/>
      <c r="N237" s="218"/>
      <c r="O237" s="218"/>
      <c r="P237" s="218"/>
      <c r="Q237" s="218"/>
      <c r="R237" s="218"/>
      <c r="S237" s="218"/>
      <c r="T237" s="218"/>
      <c r="U237" s="218"/>
      <c r="V237" s="218"/>
    </row>
    <row r="238" spans="1:22" x14ac:dyDescent="0.35">
      <c r="A238" s="218"/>
      <c r="B238" s="218"/>
      <c r="C238" s="220"/>
      <c r="D238" s="218"/>
      <c r="E238" s="218"/>
      <c r="F238" s="218"/>
      <c r="G238" s="218"/>
      <c r="H238" s="218"/>
      <c r="I238" s="218"/>
      <c r="J238" s="218"/>
      <c r="K238" s="218"/>
      <c r="L238" s="218"/>
      <c r="M238" s="218"/>
      <c r="N238" s="218"/>
      <c r="O238" s="218"/>
      <c r="P238" s="218"/>
      <c r="Q238" s="218"/>
      <c r="R238" s="218"/>
      <c r="S238" s="218"/>
      <c r="T238" s="218"/>
      <c r="U238" s="218"/>
      <c r="V238" s="218"/>
    </row>
    <row r="239" spans="1:22" x14ac:dyDescent="0.35">
      <c r="A239" s="218"/>
      <c r="B239" s="218"/>
      <c r="C239" s="220"/>
      <c r="D239" s="218"/>
      <c r="E239" s="218"/>
      <c r="F239" s="218"/>
      <c r="G239" s="218"/>
      <c r="H239" s="218"/>
      <c r="I239" s="218"/>
      <c r="J239" s="218"/>
      <c r="K239" s="218"/>
      <c r="L239" s="218"/>
      <c r="M239" s="218"/>
      <c r="N239" s="218"/>
      <c r="O239" s="218"/>
      <c r="P239" s="218"/>
      <c r="Q239" s="218"/>
      <c r="R239" s="218"/>
      <c r="S239" s="218"/>
      <c r="T239" s="218"/>
      <c r="U239" s="218"/>
      <c r="V239" s="218"/>
    </row>
    <row r="240" spans="1:22" x14ac:dyDescent="0.35">
      <c r="A240" s="218"/>
      <c r="B240" s="218"/>
      <c r="C240" s="220"/>
      <c r="D240" s="218"/>
      <c r="E240" s="218"/>
      <c r="F240" s="218"/>
      <c r="G240" s="218"/>
      <c r="H240" s="218"/>
      <c r="I240" s="218"/>
      <c r="J240" s="218"/>
      <c r="K240" s="218"/>
      <c r="L240" s="218"/>
      <c r="M240" s="218"/>
      <c r="N240" s="218"/>
      <c r="O240" s="218"/>
      <c r="P240" s="218"/>
      <c r="Q240" s="218"/>
      <c r="R240" s="218"/>
      <c r="S240" s="218"/>
      <c r="T240" s="218"/>
      <c r="U240" s="218"/>
      <c r="V240" s="218"/>
    </row>
    <row r="241" spans="1:22" x14ac:dyDescent="0.35">
      <c r="A241" s="218"/>
      <c r="B241" s="218"/>
      <c r="C241" s="220"/>
      <c r="D241" s="218"/>
      <c r="E241" s="218"/>
      <c r="F241" s="218"/>
      <c r="G241" s="218"/>
      <c r="H241" s="218"/>
      <c r="I241" s="218"/>
      <c r="J241" s="218"/>
      <c r="K241" s="218"/>
      <c r="L241" s="218"/>
      <c r="M241" s="218"/>
      <c r="N241" s="218"/>
      <c r="O241" s="218"/>
      <c r="P241" s="218"/>
      <c r="Q241" s="218"/>
      <c r="R241" s="218"/>
      <c r="S241" s="218"/>
      <c r="T241" s="218"/>
      <c r="U241" s="218"/>
      <c r="V241" s="218"/>
    </row>
    <row r="242" spans="1:22" x14ac:dyDescent="0.35">
      <c r="A242" s="218"/>
      <c r="B242" s="218"/>
      <c r="C242" s="220"/>
      <c r="D242" s="218"/>
      <c r="E242" s="218"/>
      <c r="F242" s="218"/>
      <c r="G242" s="218"/>
      <c r="H242" s="218"/>
      <c r="I242" s="218"/>
      <c r="J242" s="218"/>
      <c r="K242" s="218"/>
      <c r="L242" s="218"/>
      <c r="M242" s="218"/>
      <c r="N242" s="218"/>
      <c r="O242" s="218"/>
      <c r="P242" s="218"/>
      <c r="Q242" s="218"/>
      <c r="R242" s="218"/>
      <c r="S242" s="218"/>
      <c r="T242" s="218"/>
      <c r="U242" s="218"/>
      <c r="V242" s="218"/>
    </row>
    <row r="243" spans="1:22" x14ac:dyDescent="0.35">
      <c r="A243" s="218"/>
      <c r="B243" s="218"/>
      <c r="C243" s="220"/>
      <c r="D243" s="218"/>
      <c r="E243" s="218"/>
      <c r="F243" s="218"/>
      <c r="G243" s="218"/>
      <c r="H243" s="218"/>
      <c r="I243" s="218"/>
      <c r="J243" s="218"/>
      <c r="K243" s="218"/>
      <c r="L243" s="218"/>
      <c r="M243" s="218"/>
      <c r="N243" s="218"/>
      <c r="O243" s="218"/>
      <c r="P243" s="218"/>
      <c r="Q243" s="218"/>
      <c r="R243" s="218"/>
      <c r="S243" s="218"/>
      <c r="T243" s="218"/>
      <c r="U243" s="218"/>
      <c r="V243" s="218"/>
    </row>
    <row r="244" spans="1:22" x14ac:dyDescent="0.35">
      <c r="A244" s="218"/>
      <c r="B244" s="218"/>
      <c r="C244" s="220"/>
      <c r="D244" s="218"/>
      <c r="E244" s="218"/>
      <c r="F244" s="218"/>
      <c r="G244" s="218"/>
      <c r="H244" s="218"/>
      <c r="I244" s="218"/>
      <c r="J244" s="218"/>
      <c r="K244" s="218"/>
      <c r="L244" s="218"/>
      <c r="M244" s="218"/>
      <c r="N244" s="218"/>
      <c r="O244" s="218"/>
      <c r="P244" s="218"/>
      <c r="Q244" s="218"/>
      <c r="R244" s="218"/>
      <c r="S244" s="218"/>
      <c r="T244" s="218"/>
      <c r="U244" s="218"/>
      <c r="V244" s="218"/>
    </row>
    <row r="245" spans="1:22" x14ac:dyDescent="0.35">
      <c r="A245" s="218"/>
      <c r="B245" s="218"/>
      <c r="C245" s="220"/>
      <c r="D245" s="218"/>
      <c r="E245" s="218"/>
      <c r="F245" s="218"/>
      <c r="G245" s="218"/>
      <c r="H245" s="218"/>
      <c r="I245" s="218"/>
      <c r="J245" s="218"/>
      <c r="K245" s="218"/>
      <c r="L245" s="218"/>
      <c r="M245" s="218"/>
      <c r="N245" s="218"/>
      <c r="O245" s="218"/>
      <c r="P245" s="218"/>
      <c r="Q245" s="218"/>
      <c r="R245" s="218"/>
      <c r="S245" s="218"/>
      <c r="T245" s="218"/>
      <c r="U245" s="218"/>
      <c r="V245" s="218"/>
    </row>
    <row r="246" spans="1:22" x14ac:dyDescent="0.35">
      <c r="A246" s="218"/>
      <c r="B246" s="218"/>
      <c r="C246" s="220"/>
      <c r="D246" s="218"/>
      <c r="E246" s="218"/>
      <c r="F246" s="218"/>
      <c r="G246" s="218"/>
      <c r="H246" s="218"/>
      <c r="I246" s="218"/>
      <c r="J246" s="218"/>
      <c r="K246" s="218"/>
      <c r="L246" s="218"/>
      <c r="M246" s="218"/>
      <c r="N246" s="218"/>
      <c r="O246" s="218"/>
      <c r="P246" s="218"/>
      <c r="Q246" s="218"/>
      <c r="R246" s="218"/>
      <c r="S246" s="218"/>
      <c r="T246" s="218"/>
      <c r="U246" s="218"/>
      <c r="V246" s="218"/>
    </row>
    <row r="247" spans="1:22" x14ac:dyDescent="0.35">
      <c r="A247" s="218"/>
      <c r="B247" s="218"/>
      <c r="C247" s="220"/>
      <c r="D247" s="218"/>
      <c r="E247" s="218"/>
      <c r="F247" s="218"/>
      <c r="G247" s="218"/>
      <c r="H247" s="218"/>
      <c r="I247" s="218"/>
      <c r="J247" s="218"/>
      <c r="K247" s="218"/>
      <c r="L247" s="218"/>
      <c r="M247" s="218"/>
      <c r="N247" s="218"/>
      <c r="O247" s="218"/>
      <c r="P247" s="218"/>
      <c r="Q247" s="218"/>
      <c r="R247" s="218"/>
      <c r="S247" s="218"/>
      <c r="T247" s="218"/>
      <c r="U247" s="218"/>
      <c r="V247" s="218"/>
    </row>
    <row r="248" spans="1:22" x14ac:dyDescent="0.35">
      <c r="A248" s="218"/>
      <c r="B248" s="218"/>
      <c r="C248" s="220"/>
      <c r="D248" s="218"/>
      <c r="E248" s="218"/>
      <c r="F248" s="218"/>
      <c r="G248" s="218"/>
      <c r="H248" s="218"/>
      <c r="I248" s="218"/>
      <c r="J248" s="218"/>
      <c r="K248" s="218"/>
      <c r="L248" s="218"/>
      <c r="M248" s="218"/>
      <c r="N248" s="218"/>
      <c r="O248" s="218"/>
      <c r="P248" s="218"/>
      <c r="Q248" s="218"/>
      <c r="R248" s="218"/>
      <c r="S248" s="218"/>
      <c r="T248" s="218"/>
      <c r="U248" s="218"/>
      <c r="V248" s="218"/>
    </row>
    <row r="249" spans="1:22" x14ac:dyDescent="0.35">
      <c r="A249" s="218"/>
      <c r="B249" s="218"/>
      <c r="C249" s="220"/>
      <c r="D249" s="218"/>
      <c r="E249" s="218"/>
      <c r="F249" s="218"/>
      <c r="G249" s="218"/>
      <c r="H249" s="218"/>
      <c r="I249" s="218"/>
      <c r="J249" s="218"/>
      <c r="K249" s="218"/>
      <c r="L249" s="218"/>
      <c r="M249" s="218"/>
      <c r="N249" s="218"/>
      <c r="O249" s="218"/>
      <c r="P249" s="218"/>
      <c r="Q249" s="218"/>
      <c r="R249" s="218"/>
      <c r="S249" s="218"/>
      <c r="T249" s="218"/>
      <c r="U249" s="218"/>
      <c r="V249" s="218"/>
    </row>
    <row r="250" spans="1:22" x14ac:dyDescent="0.35">
      <c r="A250" s="218"/>
      <c r="B250" s="218"/>
      <c r="C250" s="220"/>
      <c r="D250" s="218"/>
      <c r="E250" s="218"/>
      <c r="F250" s="218"/>
      <c r="G250" s="218"/>
      <c r="H250" s="218"/>
      <c r="I250" s="218"/>
      <c r="J250" s="218"/>
      <c r="K250" s="218"/>
      <c r="L250" s="218"/>
      <c r="M250" s="218"/>
      <c r="N250" s="218"/>
      <c r="O250" s="218"/>
      <c r="P250" s="218"/>
      <c r="Q250" s="218"/>
      <c r="R250" s="218"/>
      <c r="S250" s="218"/>
      <c r="T250" s="218"/>
      <c r="U250" s="218"/>
      <c r="V250" s="218"/>
    </row>
    <row r="251" spans="1:22" x14ac:dyDescent="0.35">
      <c r="A251" s="218"/>
      <c r="B251" s="218"/>
      <c r="C251" s="220"/>
      <c r="D251" s="218"/>
      <c r="E251" s="218"/>
      <c r="F251" s="218"/>
      <c r="G251" s="218"/>
      <c r="H251" s="218"/>
      <c r="I251" s="218"/>
      <c r="J251" s="218"/>
      <c r="K251" s="218"/>
      <c r="L251" s="218"/>
      <c r="M251" s="218"/>
      <c r="N251" s="218"/>
      <c r="O251" s="218"/>
      <c r="P251" s="218"/>
      <c r="Q251" s="218"/>
      <c r="R251" s="218"/>
      <c r="S251" s="218"/>
      <c r="T251" s="218"/>
      <c r="U251" s="218"/>
      <c r="V251" s="218"/>
    </row>
    <row r="252" spans="1:22" x14ac:dyDescent="0.35">
      <c r="A252" s="218"/>
      <c r="B252" s="218"/>
      <c r="C252" s="220"/>
      <c r="D252" s="218"/>
      <c r="E252" s="218"/>
      <c r="F252" s="218"/>
      <c r="G252" s="218"/>
      <c r="H252" s="218"/>
      <c r="I252" s="218"/>
      <c r="J252" s="218"/>
      <c r="K252" s="218"/>
      <c r="L252" s="218"/>
      <c r="M252" s="218"/>
      <c r="N252" s="218"/>
      <c r="O252" s="218"/>
      <c r="P252" s="218"/>
      <c r="Q252" s="218"/>
      <c r="R252" s="218"/>
      <c r="S252" s="218"/>
      <c r="T252" s="218"/>
      <c r="U252" s="218"/>
      <c r="V252" s="218"/>
    </row>
    <row r="253" spans="1:22" x14ac:dyDescent="0.35">
      <c r="A253" s="218"/>
      <c r="B253" s="218"/>
      <c r="C253" s="220"/>
      <c r="D253" s="218"/>
      <c r="E253" s="218"/>
      <c r="F253" s="218"/>
      <c r="G253" s="218"/>
      <c r="H253" s="218"/>
      <c r="I253" s="218"/>
      <c r="J253" s="218"/>
      <c r="K253" s="218"/>
      <c r="L253" s="218"/>
      <c r="M253" s="218"/>
      <c r="N253" s="218"/>
      <c r="O253" s="218"/>
      <c r="P253" s="218"/>
      <c r="Q253" s="218"/>
      <c r="R253" s="218"/>
      <c r="S253" s="218"/>
      <c r="T253" s="218"/>
      <c r="U253" s="218"/>
      <c r="V253" s="218"/>
    </row>
    <row r="254" spans="1:22" x14ac:dyDescent="0.35">
      <c r="A254" s="218"/>
      <c r="B254" s="218"/>
      <c r="C254" s="220"/>
      <c r="D254" s="218"/>
      <c r="E254" s="218"/>
      <c r="F254" s="218"/>
      <c r="G254" s="218"/>
      <c r="H254" s="218"/>
      <c r="I254" s="218"/>
      <c r="J254" s="218"/>
      <c r="K254" s="218"/>
      <c r="L254" s="218"/>
      <c r="M254" s="218"/>
      <c r="N254" s="218"/>
      <c r="O254" s="218"/>
      <c r="P254" s="218"/>
      <c r="Q254" s="218"/>
      <c r="R254" s="218"/>
      <c r="S254" s="218"/>
      <c r="T254" s="218"/>
      <c r="U254" s="218"/>
      <c r="V254" s="218"/>
    </row>
    <row r="255" spans="1:22" x14ac:dyDescent="0.35">
      <c r="A255" s="218"/>
      <c r="B255" s="218"/>
      <c r="C255" s="220"/>
      <c r="D255" s="218"/>
      <c r="E255" s="218"/>
      <c r="F255" s="218"/>
      <c r="G255" s="218"/>
      <c r="H255" s="218"/>
      <c r="I255" s="218"/>
      <c r="J255" s="218"/>
      <c r="K255" s="218"/>
      <c r="L255" s="218"/>
      <c r="M255" s="218"/>
      <c r="N255" s="218"/>
      <c r="O255" s="218"/>
      <c r="P255" s="218"/>
      <c r="Q255" s="218"/>
      <c r="R255" s="218"/>
      <c r="S255" s="218"/>
      <c r="T255" s="218"/>
      <c r="U255" s="218"/>
      <c r="V255" s="218"/>
    </row>
    <row r="256" spans="1:22" x14ac:dyDescent="0.35">
      <c r="A256" s="218"/>
      <c r="B256" s="218"/>
      <c r="C256" s="220"/>
      <c r="D256" s="218"/>
      <c r="E256" s="218"/>
      <c r="F256" s="218"/>
      <c r="G256" s="218"/>
      <c r="H256" s="218"/>
      <c r="I256" s="218"/>
      <c r="J256" s="218"/>
      <c r="K256" s="218"/>
      <c r="L256" s="218"/>
      <c r="M256" s="218"/>
      <c r="N256" s="218"/>
      <c r="O256" s="218"/>
      <c r="P256" s="218"/>
      <c r="Q256" s="218"/>
      <c r="R256" s="218"/>
      <c r="S256" s="218"/>
      <c r="T256" s="218"/>
      <c r="U256" s="218"/>
      <c r="V256" s="218"/>
    </row>
    <row r="257" spans="1:22" x14ac:dyDescent="0.35">
      <c r="A257" s="218"/>
      <c r="B257" s="218"/>
      <c r="C257" s="220"/>
      <c r="D257" s="218"/>
      <c r="E257" s="218"/>
      <c r="F257" s="218"/>
      <c r="G257" s="218"/>
      <c r="H257" s="218"/>
      <c r="I257" s="218"/>
      <c r="J257" s="218"/>
      <c r="K257" s="218"/>
      <c r="L257" s="218"/>
      <c r="M257" s="218"/>
      <c r="N257" s="218"/>
      <c r="O257" s="218"/>
      <c r="P257" s="218"/>
      <c r="Q257" s="218"/>
      <c r="R257" s="218"/>
      <c r="S257" s="218"/>
      <c r="T257" s="218"/>
      <c r="U257" s="218"/>
      <c r="V257" s="218"/>
    </row>
    <row r="258" spans="1:22" x14ac:dyDescent="0.35">
      <c r="A258" s="218"/>
      <c r="B258" s="218"/>
      <c r="C258" s="220"/>
      <c r="D258" s="218"/>
      <c r="E258" s="218"/>
      <c r="F258" s="218"/>
      <c r="G258" s="218"/>
      <c r="H258" s="218"/>
      <c r="I258" s="218"/>
      <c r="J258" s="218"/>
      <c r="K258" s="218"/>
      <c r="L258" s="218"/>
      <c r="M258" s="218"/>
      <c r="N258" s="218"/>
      <c r="O258" s="218"/>
      <c r="P258" s="218"/>
      <c r="Q258" s="218"/>
      <c r="R258" s="218"/>
      <c r="S258" s="218"/>
      <c r="T258" s="218"/>
      <c r="U258" s="218"/>
      <c r="V258" s="218"/>
    </row>
    <row r="259" spans="1:22" x14ac:dyDescent="0.35">
      <c r="A259" s="218"/>
      <c r="B259" s="218"/>
      <c r="C259" s="220"/>
      <c r="D259" s="218"/>
      <c r="E259" s="218"/>
      <c r="F259" s="218"/>
      <c r="G259" s="218"/>
      <c r="H259" s="218"/>
      <c r="I259" s="218"/>
      <c r="J259" s="218"/>
      <c r="K259" s="218"/>
      <c r="L259" s="218"/>
      <c r="M259" s="218"/>
      <c r="N259" s="218"/>
      <c r="O259" s="218"/>
      <c r="P259" s="218"/>
      <c r="Q259" s="218"/>
      <c r="R259" s="218"/>
      <c r="S259" s="218"/>
      <c r="T259" s="218"/>
      <c r="U259" s="218"/>
      <c r="V259" s="218"/>
    </row>
    <row r="260" spans="1:22" x14ac:dyDescent="0.35">
      <c r="A260" s="218"/>
      <c r="B260" s="218"/>
      <c r="C260" s="220"/>
      <c r="D260" s="218"/>
      <c r="E260" s="218"/>
      <c r="F260" s="218"/>
      <c r="G260" s="218"/>
      <c r="H260" s="218"/>
      <c r="I260" s="218"/>
      <c r="J260" s="218"/>
      <c r="K260" s="218"/>
      <c r="L260" s="218"/>
      <c r="M260" s="218"/>
      <c r="N260" s="218"/>
      <c r="O260" s="218"/>
      <c r="P260" s="218"/>
      <c r="Q260" s="218"/>
      <c r="R260" s="218"/>
      <c r="S260" s="218"/>
      <c r="T260" s="218"/>
      <c r="U260" s="218"/>
      <c r="V260" s="218"/>
    </row>
    <row r="261" spans="1:22" x14ac:dyDescent="0.35">
      <c r="A261" s="218"/>
      <c r="B261" s="218"/>
      <c r="C261" s="220"/>
      <c r="D261" s="218"/>
      <c r="E261" s="218"/>
      <c r="F261" s="218"/>
      <c r="G261" s="218"/>
      <c r="H261" s="218"/>
      <c r="I261" s="218"/>
      <c r="J261" s="218"/>
      <c r="K261" s="218"/>
      <c r="L261" s="218"/>
      <c r="M261" s="218"/>
      <c r="N261" s="218"/>
      <c r="O261" s="218"/>
      <c r="P261" s="218"/>
      <c r="Q261" s="218"/>
      <c r="R261" s="218"/>
      <c r="S261" s="218"/>
      <c r="T261" s="218"/>
      <c r="U261" s="218"/>
      <c r="V261" s="218"/>
    </row>
    <row r="262" spans="1:22" x14ac:dyDescent="0.35">
      <c r="A262" s="218"/>
      <c r="B262" s="218"/>
      <c r="C262" s="220"/>
      <c r="D262" s="218"/>
      <c r="E262" s="218"/>
      <c r="F262" s="218"/>
      <c r="G262" s="218"/>
      <c r="H262" s="218"/>
      <c r="I262" s="218"/>
      <c r="J262" s="218"/>
      <c r="K262" s="218"/>
      <c r="L262" s="218"/>
      <c r="M262" s="218"/>
      <c r="N262" s="218"/>
      <c r="O262" s="218"/>
      <c r="P262" s="218"/>
      <c r="Q262" s="218"/>
      <c r="R262" s="218"/>
      <c r="S262" s="218"/>
      <c r="T262" s="218"/>
      <c r="U262" s="218"/>
      <c r="V262" s="218"/>
    </row>
    <row r="263" spans="1:22" x14ac:dyDescent="0.35">
      <c r="A263" s="218"/>
      <c r="B263" s="218"/>
      <c r="C263" s="220"/>
      <c r="D263" s="218"/>
      <c r="E263" s="218"/>
      <c r="F263" s="218"/>
      <c r="G263" s="218"/>
      <c r="H263" s="218"/>
      <c r="I263" s="218"/>
      <c r="J263" s="218"/>
      <c r="K263" s="218"/>
      <c r="L263" s="218"/>
      <c r="M263" s="218"/>
      <c r="N263" s="218"/>
      <c r="O263" s="218"/>
      <c r="P263" s="218"/>
      <c r="Q263" s="218"/>
      <c r="R263" s="218"/>
      <c r="S263" s="218"/>
      <c r="T263" s="218"/>
      <c r="U263" s="218"/>
      <c r="V263" s="218"/>
    </row>
    <row r="264" spans="1:22" x14ac:dyDescent="0.35">
      <c r="A264" s="218"/>
      <c r="B264" s="218"/>
      <c r="C264" s="220"/>
      <c r="D264" s="218"/>
      <c r="E264" s="218"/>
      <c r="F264" s="218"/>
      <c r="G264" s="218"/>
      <c r="H264" s="218"/>
      <c r="I264" s="218"/>
      <c r="J264" s="218"/>
      <c r="K264" s="218"/>
      <c r="L264" s="218"/>
      <c r="M264" s="218"/>
      <c r="N264" s="218"/>
      <c r="O264" s="218"/>
      <c r="P264" s="218"/>
      <c r="Q264" s="218"/>
      <c r="R264" s="218"/>
      <c r="S264" s="218"/>
      <c r="T264" s="218"/>
      <c r="U264" s="218"/>
      <c r="V264" s="218"/>
    </row>
    <row r="265" spans="1:22" x14ac:dyDescent="0.35">
      <c r="A265" s="218"/>
      <c r="B265" s="218"/>
      <c r="C265" s="220"/>
      <c r="D265" s="218"/>
      <c r="E265" s="218"/>
      <c r="F265" s="218"/>
      <c r="G265" s="218"/>
      <c r="H265" s="218"/>
      <c r="I265" s="218"/>
      <c r="J265" s="218"/>
      <c r="K265" s="218"/>
      <c r="L265" s="218"/>
      <c r="M265" s="218"/>
      <c r="N265" s="218"/>
      <c r="O265" s="218"/>
      <c r="P265" s="218"/>
      <c r="Q265" s="218"/>
      <c r="R265" s="218"/>
      <c r="S265" s="218"/>
      <c r="T265" s="218"/>
      <c r="U265" s="218"/>
      <c r="V265" s="218"/>
    </row>
    <row r="266" spans="1:22" x14ac:dyDescent="0.35">
      <c r="A266" s="218"/>
      <c r="B266" s="218"/>
      <c r="C266" s="220"/>
      <c r="D266" s="218"/>
      <c r="E266" s="218"/>
      <c r="F266" s="218"/>
      <c r="G266" s="218"/>
      <c r="H266" s="218"/>
      <c r="I266" s="218"/>
      <c r="J266" s="218"/>
      <c r="K266" s="218"/>
      <c r="L266" s="218"/>
      <c r="M266" s="218"/>
      <c r="N266" s="218"/>
      <c r="O266" s="218"/>
      <c r="P266" s="218"/>
      <c r="Q266" s="218"/>
      <c r="R266" s="218"/>
      <c r="S266" s="218"/>
      <c r="T266" s="218"/>
      <c r="U266" s="218"/>
      <c r="V266" s="218"/>
    </row>
    <row r="267" spans="1:22" x14ac:dyDescent="0.35">
      <c r="A267" s="218"/>
      <c r="B267" s="218"/>
      <c r="C267" s="220"/>
      <c r="D267" s="218"/>
      <c r="E267" s="218"/>
      <c r="F267" s="218"/>
      <c r="G267" s="218"/>
      <c r="H267" s="218"/>
      <c r="I267" s="218"/>
      <c r="J267" s="218"/>
      <c r="K267" s="218"/>
      <c r="L267" s="218"/>
      <c r="M267" s="218"/>
      <c r="N267" s="218"/>
      <c r="O267" s="218"/>
      <c r="P267" s="218"/>
      <c r="Q267" s="218"/>
      <c r="R267" s="218"/>
      <c r="S267" s="218"/>
      <c r="T267" s="218"/>
      <c r="U267" s="218"/>
      <c r="V267" s="218"/>
    </row>
    <row r="268" spans="1:22" x14ac:dyDescent="0.35">
      <c r="A268" s="218"/>
      <c r="B268" s="218"/>
      <c r="C268" s="220"/>
      <c r="D268" s="218"/>
      <c r="E268" s="218"/>
      <c r="F268" s="218"/>
      <c r="G268" s="218"/>
      <c r="H268" s="218"/>
      <c r="I268" s="218"/>
      <c r="J268" s="218"/>
      <c r="K268" s="218"/>
      <c r="L268" s="218"/>
      <c r="M268" s="218"/>
      <c r="N268" s="218"/>
      <c r="O268" s="218"/>
      <c r="P268" s="218"/>
      <c r="Q268" s="218"/>
      <c r="R268" s="218"/>
      <c r="S268" s="218"/>
      <c r="T268" s="218"/>
      <c r="U268" s="218"/>
      <c r="V268" s="218"/>
    </row>
    <row r="269" spans="1:22" x14ac:dyDescent="0.35">
      <c r="A269" s="218"/>
      <c r="B269" s="218"/>
      <c r="C269" s="220"/>
      <c r="D269" s="218"/>
      <c r="E269" s="218"/>
      <c r="F269" s="218"/>
      <c r="G269" s="218"/>
      <c r="H269" s="218"/>
      <c r="I269" s="218"/>
      <c r="J269" s="218"/>
      <c r="K269" s="218"/>
      <c r="L269" s="218"/>
      <c r="M269" s="218"/>
      <c r="N269" s="218"/>
      <c r="O269" s="218"/>
      <c r="P269" s="218"/>
      <c r="Q269" s="218"/>
      <c r="R269" s="218"/>
      <c r="S269" s="218"/>
      <c r="T269" s="218"/>
      <c r="U269" s="218"/>
      <c r="V269" s="218"/>
    </row>
    <row r="270" spans="1:22" x14ac:dyDescent="0.35">
      <c r="A270" s="218"/>
      <c r="B270" s="218"/>
      <c r="C270" s="220"/>
      <c r="D270" s="218"/>
      <c r="E270" s="218"/>
      <c r="F270" s="218"/>
      <c r="G270" s="218"/>
      <c r="H270" s="218"/>
      <c r="I270" s="218"/>
      <c r="J270" s="218"/>
      <c r="K270" s="218"/>
      <c r="L270" s="218"/>
      <c r="M270" s="218"/>
      <c r="N270" s="218"/>
      <c r="O270" s="218"/>
      <c r="P270" s="218"/>
      <c r="Q270" s="218"/>
      <c r="R270" s="218"/>
      <c r="S270" s="218"/>
      <c r="T270" s="218"/>
      <c r="U270" s="218"/>
      <c r="V270" s="218"/>
    </row>
    <row r="271" spans="1:22" x14ac:dyDescent="0.35">
      <c r="A271" s="218"/>
      <c r="B271" s="218"/>
      <c r="C271" s="220"/>
      <c r="D271" s="218"/>
      <c r="E271" s="218"/>
      <c r="F271" s="218"/>
      <c r="G271" s="218"/>
      <c r="H271" s="218"/>
      <c r="I271" s="218"/>
      <c r="J271" s="218"/>
      <c r="K271" s="218"/>
      <c r="L271" s="218"/>
      <c r="M271" s="218"/>
      <c r="N271" s="218"/>
      <c r="O271" s="218"/>
      <c r="P271" s="218"/>
      <c r="Q271" s="218"/>
      <c r="R271" s="218"/>
      <c r="S271" s="218"/>
      <c r="T271" s="218"/>
      <c r="U271" s="218"/>
      <c r="V271" s="218"/>
    </row>
    <row r="272" spans="1:22" x14ac:dyDescent="0.35">
      <c r="A272" s="218"/>
      <c r="B272" s="218"/>
      <c r="C272" s="220"/>
      <c r="D272" s="218"/>
      <c r="E272" s="218"/>
      <c r="F272" s="218"/>
      <c r="G272" s="218"/>
      <c r="H272" s="218"/>
      <c r="I272" s="218"/>
      <c r="J272" s="218"/>
      <c r="K272" s="218"/>
      <c r="L272" s="218"/>
      <c r="M272" s="218"/>
      <c r="N272" s="218"/>
      <c r="O272" s="218"/>
      <c r="P272" s="218"/>
      <c r="Q272" s="218"/>
      <c r="R272" s="218"/>
      <c r="S272" s="218"/>
      <c r="T272" s="218"/>
      <c r="U272" s="218"/>
      <c r="V272" s="218"/>
    </row>
    <row r="273" spans="1:22" x14ac:dyDescent="0.35">
      <c r="A273" s="218"/>
      <c r="B273" s="218"/>
      <c r="C273" s="220"/>
      <c r="D273" s="218"/>
      <c r="E273" s="218"/>
      <c r="F273" s="218"/>
      <c r="G273" s="218"/>
      <c r="H273" s="218"/>
      <c r="I273" s="218"/>
      <c r="J273" s="218"/>
      <c r="K273" s="218"/>
      <c r="L273" s="218"/>
      <c r="M273" s="218"/>
      <c r="N273" s="218"/>
      <c r="O273" s="218"/>
      <c r="P273" s="218"/>
      <c r="Q273" s="218"/>
      <c r="R273" s="218"/>
      <c r="S273" s="218"/>
      <c r="T273" s="218"/>
      <c r="U273" s="218"/>
      <c r="V273" s="218"/>
    </row>
    <row r="274" spans="1:22" x14ac:dyDescent="0.35">
      <c r="A274" s="218"/>
      <c r="B274" s="218"/>
      <c r="C274" s="220"/>
      <c r="D274" s="218"/>
      <c r="E274" s="218"/>
      <c r="F274" s="218"/>
      <c r="G274" s="218"/>
      <c r="H274" s="218"/>
      <c r="I274" s="218"/>
      <c r="J274" s="218"/>
      <c r="K274" s="218"/>
      <c r="L274" s="218"/>
      <c r="M274" s="218"/>
      <c r="N274" s="218"/>
      <c r="O274" s="218"/>
      <c r="P274" s="218"/>
      <c r="Q274" s="218"/>
      <c r="R274" s="218"/>
      <c r="S274" s="218"/>
      <c r="T274" s="218"/>
      <c r="U274" s="218"/>
      <c r="V274" s="218"/>
    </row>
    <row r="275" spans="1:22" x14ac:dyDescent="0.35">
      <c r="A275" s="218"/>
      <c r="B275" s="218"/>
      <c r="C275" s="220"/>
      <c r="D275" s="218"/>
      <c r="E275" s="218"/>
      <c r="F275" s="218"/>
      <c r="G275" s="218"/>
      <c r="H275" s="218"/>
      <c r="I275" s="218"/>
      <c r="J275" s="218"/>
      <c r="K275" s="218"/>
      <c r="L275" s="218"/>
      <c r="M275" s="218"/>
      <c r="N275" s="218"/>
      <c r="O275" s="218"/>
      <c r="P275" s="218"/>
      <c r="Q275" s="218"/>
      <c r="R275" s="218"/>
      <c r="S275" s="218"/>
      <c r="T275" s="218"/>
      <c r="U275" s="218"/>
      <c r="V275" s="218"/>
    </row>
    <row r="276" spans="1:22" x14ac:dyDescent="0.35">
      <c r="A276" s="218"/>
      <c r="B276" s="218"/>
      <c r="C276" s="220"/>
      <c r="D276" s="218"/>
      <c r="E276" s="218"/>
      <c r="F276" s="218"/>
      <c r="G276" s="218"/>
      <c r="H276" s="218"/>
      <c r="I276" s="218"/>
      <c r="J276" s="218"/>
      <c r="K276" s="218"/>
      <c r="L276" s="218"/>
      <c r="M276" s="218"/>
      <c r="N276" s="218"/>
      <c r="O276" s="218"/>
      <c r="P276" s="218"/>
      <c r="Q276" s="218"/>
      <c r="R276" s="218"/>
      <c r="S276" s="218"/>
      <c r="T276" s="218"/>
      <c r="U276" s="218"/>
      <c r="V276" s="218"/>
    </row>
    <row r="277" spans="1:22" x14ac:dyDescent="0.35">
      <c r="A277" s="218"/>
      <c r="B277" s="218"/>
      <c r="C277" s="220"/>
      <c r="D277" s="218"/>
      <c r="E277" s="218"/>
      <c r="F277" s="218"/>
      <c r="G277" s="218"/>
      <c r="H277" s="218"/>
      <c r="I277" s="218"/>
      <c r="J277" s="218"/>
      <c r="K277" s="218"/>
      <c r="L277" s="218"/>
      <c r="M277" s="218"/>
      <c r="N277" s="218"/>
      <c r="O277" s="218"/>
      <c r="P277" s="218"/>
      <c r="Q277" s="218"/>
      <c r="R277" s="218"/>
      <c r="S277" s="218"/>
      <c r="T277" s="218"/>
      <c r="U277" s="218"/>
      <c r="V277" s="218"/>
    </row>
    <row r="278" spans="1:22" x14ac:dyDescent="0.35">
      <c r="A278" s="218"/>
      <c r="B278" s="218"/>
      <c r="C278" s="220"/>
      <c r="D278" s="218"/>
      <c r="E278" s="218"/>
      <c r="F278" s="218"/>
      <c r="G278" s="218"/>
      <c r="H278" s="218"/>
      <c r="I278" s="218"/>
      <c r="J278" s="218"/>
      <c r="K278" s="218"/>
      <c r="L278" s="218"/>
      <c r="M278" s="218"/>
      <c r="N278" s="218"/>
      <c r="O278" s="218"/>
      <c r="P278" s="218"/>
      <c r="Q278" s="218"/>
      <c r="R278" s="218"/>
      <c r="S278" s="218"/>
      <c r="T278" s="218"/>
      <c r="U278" s="218"/>
      <c r="V278" s="218"/>
    </row>
    <row r="279" spans="1:22" x14ac:dyDescent="0.35">
      <c r="A279" s="218"/>
      <c r="B279" s="218"/>
      <c r="C279" s="220"/>
      <c r="D279" s="218"/>
      <c r="E279" s="218"/>
      <c r="F279" s="218"/>
      <c r="G279" s="218"/>
      <c r="H279" s="218"/>
      <c r="I279" s="218"/>
      <c r="J279" s="218"/>
      <c r="K279" s="218"/>
      <c r="L279" s="218"/>
      <c r="M279" s="218"/>
      <c r="N279" s="218"/>
      <c r="O279" s="218"/>
      <c r="P279" s="218"/>
      <c r="Q279" s="218"/>
      <c r="R279" s="218"/>
      <c r="S279" s="218"/>
      <c r="T279" s="218"/>
      <c r="U279" s="218"/>
      <c r="V279" s="218"/>
    </row>
    <row r="280" spans="1:22" x14ac:dyDescent="0.35">
      <c r="A280" s="218"/>
      <c r="B280" s="218"/>
      <c r="C280" s="220"/>
      <c r="D280" s="218"/>
      <c r="E280" s="218"/>
      <c r="F280" s="218"/>
      <c r="G280" s="218"/>
      <c r="H280" s="218"/>
      <c r="I280" s="218"/>
      <c r="J280" s="218"/>
      <c r="K280" s="218"/>
      <c r="L280" s="218"/>
      <c r="M280" s="218"/>
      <c r="N280" s="218"/>
      <c r="O280" s="218"/>
      <c r="P280" s="218"/>
      <c r="Q280" s="218"/>
      <c r="R280" s="218"/>
      <c r="S280" s="218"/>
      <c r="T280" s="218"/>
      <c r="U280" s="218"/>
      <c r="V280" s="218"/>
    </row>
    <row r="281" spans="1:22" x14ac:dyDescent="0.35">
      <c r="A281" s="218"/>
      <c r="B281" s="218"/>
      <c r="C281" s="220"/>
      <c r="D281" s="218"/>
      <c r="E281" s="218"/>
      <c r="F281" s="218"/>
      <c r="G281" s="218"/>
      <c r="H281" s="218"/>
      <c r="I281" s="218"/>
      <c r="J281" s="218"/>
      <c r="K281" s="218"/>
      <c r="L281" s="218"/>
      <c r="M281" s="218"/>
      <c r="N281" s="218"/>
      <c r="O281" s="218"/>
      <c r="P281" s="218"/>
      <c r="Q281" s="218"/>
      <c r="R281" s="218"/>
      <c r="S281" s="218"/>
      <c r="T281" s="218"/>
      <c r="U281" s="218"/>
      <c r="V281" s="218"/>
    </row>
    <row r="282" spans="1:22" x14ac:dyDescent="0.35">
      <c r="A282" s="218"/>
      <c r="B282" s="218"/>
      <c r="C282" s="220"/>
      <c r="D282" s="218"/>
      <c r="E282" s="218"/>
      <c r="F282" s="218"/>
      <c r="G282" s="218"/>
      <c r="H282" s="218"/>
      <c r="I282" s="218"/>
      <c r="J282" s="218"/>
      <c r="K282" s="218"/>
      <c r="L282" s="218"/>
      <c r="M282" s="218"/>
      <c r="N282" s="218"/>
      <c r="O282" s="218"/>
      <c r="P282" s="218"/>
      <c r="Q282" s="218"/>
      <c r="R282" s="218"/>
      <c r="S282" s="218"/>
      <c r="T282" s="218"/>
      <c r="U282" s="218"/>
      <c r="V282" s="218"/>
    </row>
    <row r="283" spans="1:22" x14ac:dyDescent="0.35">
      <c r="A283" s="218"/>
      <c r="B283" s="218"/>
      <c r="C283" s="220"/>
      <c r="D283" s="218"/>
      <c r="E283" s="218"/>
      <c r="F283" s="218"/>
      <c r="G283" s="218"/>
      <c r="H283" s="218"/>
      <c r="I283" s="218"/>
      <c r="J283" s="218"/>
      <c r="K283" s="218"/>
      <c r="L283" s="218"/>
      <c r="M283" s="218"/>
      <c r="N283" s="218"/>
      <c r="O283" s="218"/>
      <c r="P283" s="218"/>
      <c r="Q283" s="218"/>
      <c r="R283" s="218"/>
      <c r="S283" s="218"/>
      <c r="T283" s="218"/>
      <c r="U283" s="218"/>
      <c r="V283" s="218"/>
    </row>
    <row r="284" spans="1:22" x14ac:dyDescent="0.35">
      <c r="A284" s="218"/>
      <c r="B284" s="218"/>
      <c r="C284" s="220"/>
      <c r="D284" s="218"/>
      <c r="E284" s="218"/>
      <c r="F284" s="218"/>
      <c r="G284" s="218"/>
      <c r="H284" s="218"/>
      <c r="I284" s="218"/>
      <c r="J284" s="218"/>
      <c r="K284" s="218"/>
      <c r="L284" s="218"/>
      <c r="M284" s="218"/>
      <c r="N284" s="218"/>
      <c r="O284" s="218"/>
      <c r="P284" s="218"/>
      <c r="Q284" s="218"/>
      <c r="R284" s="218"/>
      <c r="S284" s="218"/>
      <c r="T284" s="218"/>
      <c r="U284" s="218"/>
      <c r="V284" s="218"/>
    </row>
    <row r="285" spans="1:22" x14ac:dyDescent="0.35">
      <c r="A285" s="218"/>
      <c r="B285" s="218"/>
      <c r="C285" s="220"/>
      <c r="D285" s="218"/>
      <c r="E285" s="218"/>
      <c r="F285" s="218"/>
      <c r="G285" s="218"/>
      <c r="H285" s="218"/>
      <c r="I285" s="218"/>
      <c r="J285" s="218"/>
      <c r="K285" s="218"/>
      <c r="L285" s="218"/>
      <c r="M285" s="218"/>
      <c r="N285" s="218"/>
      <c r="O285" s="218"/>
      <c r="P285" s="218"/>
      <c r="Q285" s="218"/>
      <c r="R285" s="218"/>
      <c r="S285" s="218"/>
      <c r="T285" s="218"/>
      <c r="U285" s="218"/>
      <c r="V285" s="218"/>
    </row>
    <row r="286" spans="1:22" x14ac:dyDescent="0.35">
      <c r="A286" s="218"/>
      <c r="B286" s="218"/>
      <c r="C286" s="220"/>
      <c r="D286" s="218"/>
      <c r="E286" s="218"/>
      <c r="F286" s="218"/>
      <c r="G286" s="218"/>
      <c r="H286" s="218"/>
      <c r="I286" s="218"/>
      <c r="J286" s="218"/>
      <c r="K286" s="218"/>
      <c r="L286" s="218"/>
      <c r="M286" s="218"/>
      <c r="N286" s="218"/>
      <c r="O286" s="218"/>
      <c r="P286" s="218"/>
      <c r="Q286" s="218"/>
      <c r="R286" s="218"/>
      <c r="S286" s="218"/>
      <c r="T286" s="218"/>
      <c r="U286" s="218"/>
      <c r="V286" s="218"/>
    </row>
    <row r="287" spans="1:22" x14ac:dyDescent="0.35">
      <c r="A287" s="218"/>
      <c r="B287" s="218"/>
      <c r="C287" s="220"/>
      <c r="D287" s="218"/>
      <c r="E287" s="218"/>
      <c r="F287" s="218"/>
      <c r="G287" s="218"/>
      <c r="H287" s="218"/>
      <c r="I287" s="218"/>
      <c r="J287" s="218"/>
      <c r="K287" s="218"/>
      <c r="L287" s="218"/>
      <c r="M287" s="218"/>
      <c r="N287" s="218"/>
      <c r="O287" s="218"/>
      <c r="P287" s="218"/>
      <c r="Q287" s="218"/>
      <c r="R287" s="218"/>
      <c r="S287" s="218"/>
      <c r="T287" s="218"/>
      <c r="U287" s="218"/>
      <c r="V287" s="218"/>
    </row>
    <row r="288" spans="1:22" x14ac:dyDescent="0.35">
      <c r="A288" s="218"/>
      <c r="B288" s="218"/>
      <c r="C288" s="220"/>
      <c r="D288" s="218"/>
      <c r="E288" s="218"/>
      <c r="F288" s="218"/>
      <c r="G288" s="218"/>
      <c r="H288" s="218"/>
      <c r="I288" s="218"/>
      <c r="J288" s="218"/>
      <c r="K288" s="218"/>
      <c r="L288" s="218"/>
      <c r="M288" s="218"/>
      <c r="N288" s="218"/>
      <c r="O288" s="218"/>
      <c r="P288" s="218"/>
      <c r="Q288" s="218"/>
      <c r="R288" s="218"/>
      <c r="S288" s="218"/>
      <c r="T288" s="218"/>
      <c r="U288" s="218"/>
      <c r="V288" s="218"/>
    </row>
    <row r="289" spans="1:22" x14ac:dyDescent="0.35">
      <c r="A289" s="218"/>
      <c r="B289" s="218"/>
      <c r="C289" s="220"/>
      <c r="D289" s="218"/>
      <c r="E289" s="218"/>
      <c r="F289" s="218"/>
      <c r="G289" s="218"/>
      <c r="H289" s="218"/>
      <c r="I289" s="218"/>
      <c r="J289" s="218"/>
      <c r="K289" s="218"/>
      <c r="L289" s="218"/>
      <c r="M289" s="218"/>
      <c r="N289" s="218"/>
      <c r="O289" s="218"/>
      <c r="P289" s="218"/>
      <c r="Q289" s="218"/>
      <c r="R289" s="218"/>
      <c r="S289" s="218"/>
      <c r="T289" s="218"/>
      <c r="U289" s="218"/>
      <c r="V289" s="218"/>
    </row>
    <row r="290" spans="1:22" x14ac:dyDescent="0.35">
      <c r="A290" s="218"/>
      <c r="B290" s="218"/>
      <c r="C290" s="220"/>
      <c r="D290" s="218"/>
      <c r="E290" s="218"/>
      <c r="F290" s="218"/>
      <c r="G290" s="218"/>
      <c r="H290" s="218"/>
      <c r="I290" s="218"/>
      <c r="J290" s="218"/>
      <c r="K290" s="218"/>
      <c r="L290" s="218"/>
      <c r="M290" s="218"/>
      <c r="N290" s="218"/>
      <c r="O290" s="218"/>
      <c r="P290" s="218"/>
      <c r="Q290" s="218"/>
      <c r="R290" s="218"/>
      <c r="S290" s="218"/>
      <c r="T290" s="218"/>
      <c r="U290" s="218"/>
      <c r="V290" s="218"/>
    </row>
    <row r="291" spans="1:22" x14ac:dyDescent="0.35">
      <c r="A291" s="218"/>
      <c r="B291" s="218"/>
      <c r="C291" s="220"/>
      <c r="D291" s="218"/>
      <c r="E291" s="218"/>
      <c r="F291" s="218"/>
      <c r="G291" s="218"/>
      <c r="H291" s="218"/>
      <c r="I291" s="218"/>
      <c r="J291" s="218"/>
      <c r="K291" s="218"/>
      <c r="L291" s="218"/>
      <c r="M291" s="218"/>
      <c r="N291" s="218"/>
      <c r="O291" s="218"/>
      <c r="P291" s="218"/>
      <c r="Q291" s="218"/>
      <c r="R291" s="218"/>
      <c r="S291" s="218"/>
      <c r="T291" s="218"/>
      <c r="U291" s="218"/>
      <c r="V291" s="218"/>
    </row>
    <row r="292" spans="1:22" x14ac:dyDescent="0.35">
      <c r="A292" s="218"/>
      <c r="B292" s="218"/>
      <c r="C292" s="220"/>
      <c r="D292" s="218"/>
      <c r="E292" s="218"/>
      <c r="F292" s="218"/>
      <c r="G292" s="218"/>
      <c r="H292" s="218"/>
      <c r="I292" s="218"/>
      <c r="J292" s="218"/>
      <c r="K292" s="218"/>
      <c r="L292" s="218"/>
      <c r="M292" s="218"/>
      <c r="N292" s="218"/>
      <c r="O292" s="218"/>
      <c r="P292" s="218"/>
      <c r="Q292" s="218"/>
      <c r="R292" s="218"/>
      <c r="S292" s="218"/>
      <c r="T292" s="218"/>
      <c r="U292" s="218"/>
      <c r="V292" s="218"/>
    </row>
    <row r="293" spans="1:22" x14ac:dyDescent="0.35">
      <c r="A293" s="218"/>
      <c r="B293" s="218"/>
      <c r="C293" s="220"/>
      <c r="D293" s="218"/>
      <c r="E293" s="218"/>
      <c r="F293" s="218"/>
      <c r="G293" s="218"/>
      <c r="H293" s="218"/>
      <c r="I293" s="218"/>
      <c r="J293" s="218"/>
      <c r="K293" s="218"/>
      <c r="L293" s="218"/>
      <c r="M293" s="218"/>
      <c r="N293" s="218"/>
      <c r="O293" s="218"/>
      <c r="P293" s="218"/>
      <c r="Q293" s="218"/>
      <c r="R293" s="218"/>
      <c r="S293" s="218"/>
      <c r="T293" s="218"/>
      <c r="U293" s="218"/>
      <c r="V293" s="218"/>
    </row>
    <row r="294" spans="1:22" x14ac:dyDescent="0.35">
      <c r="A294" s="218"/>
      <c r="B294" s="218"/>
      <c r="C294" s="220"/>
      <c r="D294" s="218"/>
      <c r="E294" s="218"/>
      <c r="F294" s="218"/>
      <c r="G294" s="218"/>
      <c r="H294" s="218"/>
      <c r="I294" s="218"/>
      <c r="J294" s="218"/>
      <c r="K294" s="218"/>
      <c r="L294" s="218"/>
      <c r="M294" s="218"/>
      <c r="N294" s="218"/>
      <c r="O294" s="218"/>
      <c r="P294" s="218"/>
      <c r="Q294" s="218"/>
      <c r="R294" s="218"/>
      <c r="S294" s="218"/>
      <c r="T294" s="218"/>
      <c r="U294" s="218"/>
      <c r="V294" s="218"/>
    </row>
    <row r="295" spans="1:22" x14ac:dyDescent="0.35">
      <c r="A295" s="218"/>
      <c r="B295" s="218"/>
      <c r="C295" s="220"/>
      <c r="D295" s="218"/>
      <c r="E295" s="218"/>
      <c r="F295" s="218"/>
      <c r="G295" s="218"/>
      <c r="H295" s="218"/>
      <c r="I295" s="218"/>
      <c r="J295" s="218"/>
      <c r="K295" s="218"/>
      <c r="L295" s="218"/>
      <c r="M295" s="218"/>
      <c r="N295" s="218"/>
      <c r="O295" s="218"/>
      <c r="P295" s="218"/>
      <c r="Q295" s="218"/>
      <c r="R295" s="218"/>
      <c r="S295" s="218"/>
      <c r="T295" s="218"/>
      <c r="U295" s="218"/>
      <c r="V295" s="218"/>
    </row>
    <row r="296" spans="1:22" x14ac:dyDescent="0.35">
      <c r="A296" s="218"/>
      <c r="B296" s="218"/>
      <c r="C296" s="220"/>
      <c r="D296" s="218"/>
      <c r="E296" s="218"/>
      <c r="F296" s="218"/>
      <c r="G296" s="218"/>
      <c r="H296" s="218"/>
      <c r="I296" s="218"/>
      <c r="J296" s="218"/>
      <c r="K296" s="218"/>
      <c r="L296" s="218"/>
      <c r="M296" s="218"/>
      <c r="N296" s="218"/>
      <c r="O296" s="218"/>
      <c r="P296" s="218"/>
      <c r="Q296" s="218"/>
      <c r="R296" s="218"/>
      <c r="S296" s="218"/>
      <c r="T296" s="218"/>
      <c r="U296" s="218"/>
      <c r="V296" s="218"/>
    </row>
    <row r="297" spans="1:22" x14ac:dyDescent="0.35">
      <c r="A297" s="218"/>
      <c r="B297" s="218"/>
      <c r="C297" s="220"/>
      <c r="D297" s="218"/>
      <c r="E297" s="218"/>
      <c r="F297" s="218"/>
      <c r="G297" s="218"/>
      <c r="H297" s="218"/>
      <c r="I297" s="218"/>
      <c r="J297" s="218"/>
      <c r="K297" s="218"/>
      <c r="L297" s="218"/>
      <c r="M297" s="218"/>
      <c r="N297" s="218"/>
      <c r="O297" s="218"/>
      <c r="P297" s="218"/>
      <c r="Q297" s="218"/>
      <c r="R297" s="218"/>
      <c r="S297" s="218"/>
      <c r="T297" s="218"/>
      <c r="U297" s="218"/>
      <c r="V297" s="218"/>
    </row>
    <row r="298" spans="1:22" x14ac:dyDescent="0.35">
      <c r="A298" s="218"/>
      <c r="B298" s="218"/>
      <c r="C298" s="220"/>
      <c r="D298" s="218"/>
      <c r="E298" s="218"/>
      <c r="F298" s="218"/>
      <c r="G298" s="218"/>
      <c r="H298" s="218"/>
      <c r="I298" s="218"/>
      <c r="J298" s="218"/>
      <c r="K298" s="218"/>
      <c r="L298" s="218"/>
      <c r="M298" s="218"/>
      <c r="N298" s="218"/>
      <c r="O298" s="218"/>
      <c r="P298" s="218"/>
      <c r="Q298" s="218"/>
      <c r="R298" s="218"/>
      <c r="S298" s="218"/>
      <c r="T298" s="218"/>
      <c r="U298" s="218"/>
      <c r="V298" s="218"/>
    </row>
    <row r="299" spans="1:22" x14ac:dyDescent="0.35">
      <c r="A299" s="218"/>
      <c r="B299" s="218"/>
      <c r="C299" s="220"/>
      <c r="D299" s="218"/>
      <c r="E299" s="218"/>
      <c r="F299" s="218"/>
      <c r="G299" s="218"/>
      <c r="H299" s="218"/>
      <c r="I299" s="218"/>
      <c r="J299" s="218"/>
      <c r="K299" s="218"/>
      <c r="L299" s="218"/>
      <c r="M299" s="218"/>
      <c r="N299" s="218"/>
      <c r="O299" s="218"/>
      <c r="P299" s="218"/>
      <c r="Q299" s="218"/>
      <c r="R299" s="218"/>
      <c r="S299" s="218"/>
      <c r="T299" s="218"/>
      <c r="U299" s="218"/>
      <c r="V299" s="218"/>
    </row>
    <row r="300" spans="1:22" x14ac:dyDescent="0.35">
      <c r="A300" s="218"/>
      <c r="B300" s="218"/>
      <c r="C300" s="220"/>
      <c r="D300" s="218"/>
      <c r="E300" s="218"/>
      <c r="F300" s="218"/>
      <c r="G300" s="218"/>
      <c r="H300" s="218"/>
      <c r="I300" s="218"/>
      <c r="J300" s="218"/>
      <c r="K300" s="218"/>
      <c r="L300" s="218"/>
      <c r="M300" s="218"/>
      <c r="N300" s="218"/>
      <c r="O300" s="218"/>
      <c r="P300" s="218"/>
      <c r="Q300" s="218"/>
      <c r="R300" s="218"/>
      <c r="S300" s="218"/>
      <c r="T300" s="218"/>
      <c r="U300" s="218"/>
      <c r="V300" s="218"/>
    </row>
    <row r="301" spans="1:22" x14ac:dyDescent="0.35">
      <c r="A301" s="218"/>
      <c r="B301" s="218"/>
      <c r="C301" s="220"/>
      <c r="D301" s="218"/>
      <c r="E301" s="218"/>
      <c r="F301" s="218"/>
      <c r="G301" s="218"/>
      <c r="H301" s="218"/>
      <c r="I301" s="218"/>
      <c r="J301" s="218"/>
      <c r="K301" s="218"/>
      <c r="L301" s="218"/>
      <c r="M301" s="218"/>
      <c r="N301" s="218"/>
      <c r="O301" s="218"/>
      <c r="P301" s="218"/>
      <c r="Q301" s="218"/>
      <c r="R301" s="218"/>
      <c r="S301" s="218"/>
      <c r="T301" s="218"/>
      <c r="U301" s="218"/>
      <c r="V301" s="218"/>
    </row>
    <row r="302" spans="1:22" x14ac:dyDescent="0.35">
      <c r="A302" s="218"/>
      <c r="B302" s="218"/>
      <c r="C302" s="220"/>
      <c r="D302" s="218"/>
      <c r="E302" s="218"/>
      <c r="F302" s="218"/>
      <c r="G302" s="218"/>
      <c r="H302" s="218"/>
      <c r="I302" s="218"/>
      <c r="J302" s="218"/>
      <c r="K302" s="218"/>
      <c r="L302" s="218"/>
      <c r="M302" s="218"/>
      <c r="N302" s="218"/>
      <c r="O302" s="218"/>
      <c r="P302" s="218"/>
      <c r="Q302" s="218"/>
      <c r="R302" s="218"/>
      <c r="S302" s="218"/>
      <c r="T302" s="218"/>
      <c r="U302" s="218"/>
      <c r="V302" s="218"/>
    </row>
    <row r="303" spans="1:22" x14ac:dyDescent="0.35">
      <c r="A303" s="218"/>
      <c r="B303" s="218"/>
      <c r="C303" s="220"/>
      <c r="D303" s="218"/>
      <c r="E303" s="218"/>
      <c r="F303" s="218"/>
      <c r="G303" s="218"/>
      <c r="H303" s="218"/>
      <c r="I303" s="218"/>
      <c r="J303" s="218"/>
      <c r="K303" s="218"/>
      <c r="L303" s="218"/>
      <c r="M303" s="218"/>
      <c r="N303" s="218"/>
      <c r="O303" s="218"/>
      <c r="P303" s="218"/>
      <c r="Q303" s="218"/>
      <c r="R303" s="218"/>
      <c r="S303" s="218"/>
      <c r="T303" s="218"/>
      <c r="U303" s="218"/>
      <c r="V303" s="218"/>
    </row>
    <row r="304" spans="1:22" x14ac:dyDescent="0.35">
      <c r="A304" s="218"/>
      <c r="B304" s="218"/>
      <c r="C304" s="220"/>
      <c r="D304" s="218"/>
      <c r="E304" s="218"/>
      <c r="F304" s="218"/>
      <c r="G304" s="218"/>
      <c r="H304" s="218"/>
      <c r="I304" s="218"/>
      <c r="J304" s="218"/>
      <c r="K304" s="218"/>
      <c r="L304" s="218"/>
      <c r="M304" s="218"/>
      <c r="N304" s="218"/>
      <c r="O304" s="218"/>
      <c r="P304" s="218"/>
      <c r="Q304" s="218"/>
      <c r="R304" s="218"/>
      <c r="S304" s="218"/>
      <c r="T304" s="218"/>
      <c r="U304" s="218"/>
      <c r="V304" s="218"/>
    </row>
    <row r="305" spans="1:22" x14ac:dyDescent="0.35">
      <c r="A305" s="218"/>
      <c r="B305" s="218"/>
      <c r="C305" s="220"/>
      <c r="D305" s="218"/>
      <c r="E305" s="218"/>
      <c r="F305" s="218"/>
      <c r="G305" s="218"/>
      <c r="H305" s="218"/>
      <c r="I305" s="218"/>
      <c r="J305" s="218"/>
      <c r="K305" s="218"/>
      <c r="L305" s="218"/>
      <c r="M305" s="218"/>
      <c r="N305" s="218"/>
      <c r="O305" s="218"/>
      <c r="P305" s="218"/>
      <c r="Q305" s="218"/>
      <c r="R305" s="218"/>
      <c r="S305" s="218"/>
      <c r="T305" s="218"/>
      <c r="U305" s="218"/>
      <c r="V305" s="218"/>
    </row>
    <row r="306" spans="1:22" x14ac:dyDescent="0.35">
      <c r="A306" s="218"/>
      <c r="B306" s="218"/>
      <c r="C306" s="220"/>
      <c r="D306" s="218"/>
      <c r="E306" s="218"/>
      <c r="F306" s="218"/>
      <c r="G306" s="218"/>
      <c r="H306" s="218"/>
      <c r="I306" s="218"/>
      <c r="J306" s="218"/>
      <c r="K306" s="218"/>
      <c r="L306" s="218"/>
      <c r="M306" s="218"/>
      <c r="N306" s="218"/>
      <c r="O306" s="218"/>
      <c r="P306" s="218"/>
      <c r="Q306" s="218"/>
      <c r="R306" s="218"/>
      <c r="S306" s="218"/>
      <c r="T306" s="218"/>
      <c r="U306" s="218"/>
      <c r="V306" s="218"/>
    </row>
    <row r="307" spans="1:22" x14ac:dyDescent="0.35">
      <c r="A307" s="218"/>
      <c r="B307" s="218"/>
      <c r="C307" s="220"/>
      <c r="D307" s="218"/>
      <c r="E307" s="218"/>
      <c r="F307" s="218"/>
      <c r="G307" s="218"/>
      <c r="H307" s="218"/>
      <c r="I307" s="218"/>
      <c r="J307" s="218"/>
      <c r="K307" s="218"/>
      <c r="L307" s="218"/>
      <c r="M307" s="218"/>
      <c r="N307" s="218"/>
      <c r="O307" s="218"/>
      <c r="P307" s="218"/>
      <c r="Q307" s="218"/>
      <c r="R307" s="218"/>
      <c r="S307" s="218"/>
      <c r="T307" s="218"/>
      <c r="U307" s="218"/>
      <c r="V307" s="218"/>
    </row>
    <row r="308" spans="1:22" x14ac:dyDescent="0.35">
      <c r="A308" s="218"/>
      <c r="B308" s="218"/>
      <c r="C308" s="220"/>
      <c r="D308" s="218"/>
      <c r="E308" s="218"/>
      <c r="F308" s="218"/>
      <c r="G308" s="218"/>
      <c r="H308" s="218"/>
      <c r="I308" s="218"/>
      <c r="J308" s="218"/>
      <c r="K308" s="218"/>
      <c r="L308" s="218"/>
      <c r="M308" s="218"/>
      <c r="N308" s="218"/>
      <c r="O308" s="218"/>
      <c r="P308" s="218"/>
      <c r="Q308" s="218"/>
      <c r="R308" s="218"/>
      <c r="S308" s="218"/>
      <c r="T308" s="218"/>
      <c r="U308" s="218"/>
      <c r="V308" s="218"/>
    </row>
    <row r="309" spans="1:22" x14ac:dyDescent="0.35">
      <c r="A309" s="218"/>
      <c r="B309" s="218"/>
      <c r="C309" s="220"/>
      <c r="D309" s="218"/>
      <c r="E309" s="218"/>
      <c r="F309" s="218"/>
      <c r="G309" s="218"/>
      <c r="H309" s="218"/>
      <c r="I309" s="218"/>
      <c r="J309" s="218"/>
      <c r="K309" s="218"/>
      <c r="L309" s="218"/>
      <c r="M309" s="218"/>
      <c r="N309" s="218"/>
      <c r="O309" s="218"/>
      <c r="P309" s="218"/>
      <c r="Q309" s="218"/>
      <c r="R309" s="218"/>
      <c r="S309" s="218"/>
      <c r="T309" s="218"/>
      <c r="U309" s="218"/>
      <c r="V309" s="218"/>
    </row>
    <row r="310" spans="1:22" x14ac:dyDescent="0.35">
      <c r="A310" s="218"/>
      <c r="B310" s="218"/>
      <c r="C310" s="220"/>
      <c r="D310" s="218"/>
      <c r="E310" s="218"/>
      <c r="F310" s="218"/>
      <c r="G310" s="218"/>
      <c r="H310" s="218"/>
      <c r="I310" s="218"/>
      <c r="J310" s="218"/>
      <c r="K310" s="218"/>
      <c r="L310" s="218"/>
      <c r="M310" s="218"/>
      <c r="N310" s="218"/>
      <c r="O310" s="218"/>
      <c r="P310" s="218"/>
      <c r="Q310" s="218"/>
      <c r="R310" s="218"/>
      <c r="S310" s="218"/>
      <c r="T310" s="218"/>
      <c r="U310" s="218"/>
      <c r="V310" s="218"/>
    </row>
    <row r="311" spans="1:22" x14ac:dyDescent="0.35">
      <c r="A311" s="218"/>
      <c r="B311" s="218"/>
      <c r="C311" s="220"/>
      <c r="D311" s="218"/>
      <c r="E311" s="218"/>
      <c r="F311" s="218"/>
      <c r="G311" s="218"/>
      <c r="H311" s="218"/>
      <c r="I311" s="218"/>
      <c r="J311" s="218"/>
      <c r="K311" s="218"/>
      <c r="L311" s="218"/>
      <c r="M311" s="218"/>
      <c r="N311" s="218"/>
      <c r="O311" s="218"/>
      <c r="P311" s="218"/>
      <c r="Q311" s="218"/>
      <c r="R311" s="218"/>
      <c r="S311" s="218"/>
      <c r="T311" s="218"/>
      <c r="U311" s="218"/>
      <c r="V311" s="218"/>
    </row>
    <row r="312" spans="1:22" x14ac:dyDescent="0.35">
      <c r="A312" s="218"/>
      <c r="B312" s="218"/>
      <c r="C312" s="220"/>
      <c r="D312" s="218"/>
      <c r="E312" s="218"/>
      <c r="F312" s="218"/>
      <c r="G312" s="218"/>
      <c r="H312" s="218"/>
      <c r="I312" s="218"/>
      <c r="J312" s="218"/>
      <c r="K312" s="218"/>
      <c r="L312" s="218"/>
      <c r="M312" s="218"/>
      <c r="N312" s="218"/>
      <c r="O312" s="218"/>
      <c r="P312" s="218"/>
      <c r="Q312" s="218"/>
      <c r="R312" s="218"/>
      <c r="S312" s="218"/>
      <c r="T312" s="218"/>
      <c r="U312" s="218"/>
      <c r="V312" s="218"/>
    </row>
    <row r="313" spans="1:22" x14ac:dyDescent="0.35">
      <c r="A313" s="218"/>
      <c r="B313" s="218"/>
      <c r="C313" s="220"/>
      <c r="D313" s="218"/>
      <c r="E313" s="218"/>
      <c r="F313" s="218"/>
      <c r="G313" s="218"/>
      <c r="H313" s="218"/>
      <c r="I313" s="218"/>
      <c r="J313" s="218"/>
      <c r="K313" s="218"/>
      <c r="L313" s="218"/>
      <c r="M313" s="218"/>
      <c r="N313" s="218"/>
      <c r="O313" s="218"/>
      <c r="P313" s="218"/>
      <c r="Q313" s="218"/>
      <c r="R313" s="218"/>
      <c r="S313" s="218"/>
      <c r="T313" s="218"/>
      <c r="U313" s="218"/>
      <c r="V313" s="218"/>
    </row>
    <row r="314" spans="1:22" x14ac:dyDescent="0.35">
      <c r="A314" s="218"/>
      <c r="B314" s="218"/>
      <c r="C314" s="220"/>
      <c r="D314" s="218"/>
      <c r="E314" s="218"/>
      <c r="F314" s="218"/>
      <c r="G314" s="218"/>
      <c r="H314" s="218"/>
      <c r="I314" s="218"/>
      <c r="J314" s="218"/>
      <c r="K314" s="218"/>
      <c r="L314" s="218"/>
      <c r="M314" s="218"/>
      <c r="N314" s="218"/>
      <c r="O314" s="218"/>
      <c r="P314" s="218"/>
      <c r="Q314" s="218"/>
      <c r="R314" s="218"/>
      <c r="S314" s="218"/>
      <c r="T314" s="218"/>
      <c r="U314" s="218"/>
      <c r="V314" s="218"/>
    </row>
    <row r="315" spans="1:22" x14ac:dyDescent="0.35">
      <c r="A315" s="218"/>
      <c r="B315" s="218"/>
      <c r="C315" s="220"/>
      <c r="D315" s="218"/>
      <c r="E315" s="218"/>
      <c r="F315" s="218"/>
      <c r="G315" s="218"/>
      <c r="H315" s="218"/>
      <c r="I315" s="218"/>
      <c r="J315" s="218"/>
      <c r="K315" s="218"/>
      <c r="L315" s="218"/>
      <c r="M315" s="218"/>
      <c r="N315" s="218"/>
      <c r="O315" s="218"/>
      <c r="P315" s="218"/>
      <c r="Q315" s="218"/>
      <c r="R315" s="218"/>
      <c r="S315" s="218"/>
      <c r="T315" s="218"/>
      <c r="U315" s="218"/>
      <c r="V315" s="218"/>
    </row>
    <row r="316" spans="1:22" x14ac:dyDescent="0.35">
      <c r="A316" s="218"/>
      <c r="B316" s="218"/>
      <c r="C316" s="220"/>
      <c r="D316" s="218"/>
      <c r="E316" s="218"/>
      <c r="F316" s="218"/>
      <c r="G316" s="218"/>
      <c r="H316" s="218"/>
      <c r="I316" s="218"/>
      <c r="J316" s="218"/>
      <c r="K316" s="218"/>
      <c r="L316" s="218"/>
      <c r="M316" s="218"/>
      <c r="N316" s="218"/>
      <c r="O316" s="218"/>
      <c r="P316" s="218"/>
      <c r="Q316" s="218"/>
      <c r="R316" s="218"/>
      <c r="S316" s="218"/>
      <c r="T316" s="218"/>
      <c r="U316" s="218"/>
      <c r="V316" s="218"/>
    </row>
    <row r="317" spans="1:22" x14ac:dyDescent="0.35">
      <c r="A317" s="218"/>
      <c r="B317" s="218"/>
      <c r="C317" s="220"/>
      <c r="D317" s="218"/>
      <c r="E317" s="218"/>
      <c r="F317" s="218"/>
      <c r="G317" s="218"/>
      <c r="H317" s="218"/>
      <c r="I317" s="218"/>
      <c r="J317" s="218"/>
      <c r="K317" s="218"/>
      <c r="L317" s="218"/>
      <c r="M317" s="218"/>
      <c r="N317" s="218"/>
      <c r="O317" s="218"/>
      <c r="P317" s="218"/>
      <c r="Q317" s="218"/>
      <c r="R317" s="218"/>
      <c r="S317" s="218"/>
      <c r="T317" s="218"/>
      <c r="U317" s="218"/>
      <c r="V317" s="218"/>
    </row>
    <row r="318" spans="1:22" x14ac:dyDescent="0.35">
      <c r="A318" s="218"/>
      <c r="B318" s="218"/>
      <c r="C318" s="220"/>
      <c r="D318" s="218"/>
      <c r="E318" s="218"/>
      <c r="F318" s="218"/>
      <c r="G318" s="218"/>
      <c r="H318" s="218"/>
      <c r="I318" s="218"/>
      <c r="J318" s="218"/>
      <c r="K318" s="218"/>
      <c r="L318" s="218"/>
      <c r="M318" s="218"/>
      <c r="N318" s="218"/>
      <c r="O318" s="218"/>
      <c r="P318" s="218"/>
      <c r="Q318" s="218"/>
      <c r="R318" s="218"/>
      <c r="S318" s="218"/>
      <c r="T318" s="218"/>
      <c r="U318" s="218"/>
      <c r="V318" s="218"/>
    </row>
    <row r="319" spans="1:22" x14ac:dyDescent="0.35">
      <c r="A319" s="218"/>
      <c r="B319" s="218"/>
      <c r="C319" s="220"/>
      <c r="D319" s="218"/>
      <c r="E319" s="218"/>
      <c r="F319" s="218"/>
      <c r="G319" s="218"/>
      <c r="H319" s="218"/>
      <c r="I319" s="218"/>
      <c r="J319" s="218"/>
      <c r="K319" s="218"/>
      <c r="L319" s="218"/>
      <c r="M319" s="218"/>
      <c r="N319" s="218"/>
      <c r="O319" s="218"/>
      <c r="P319" s="218"/>
      <c r="Q319" s="218"/>
      <c r="R319" s="218"/>
      <c r="S319" s="218"/>
      <c r="T319" s="218"/>
      <c r="U319" s="218"/>
      <c r="V319" s="218"/>
    </row>
    <row r="320" spans="1:22" x14ac:dyDescent="0.35">
      <c r="A320" s="218"/>
      <c r="B320" s="218"/>
      <c r="C320" s="220"/>
      <c r="D320" s="218"/>
      <c r="E320" s="218"/>
      <c r="F320" s="218"/>
      <c r="G320" s="218"/>
      <c r="H320" s="218"/>
      <c r="I320" s="218"/>
      <c r="J320" s="218"/>
      <c r="K320" s="218"/>
      <c r="L320" s="218"/>
      <c r="M320" s="218"/>
      <c r="N320" s="218"/>
      <c r="O320" s="218"/>
      <c r="P320" s="218"/>
      <c r="Q320" s="218"/>
      <c r="R320" s="218"/>
      <c r="S320" s="218"/>
      <c r="T320" s="218"/>
      <c r="U320" s="218"/>
      <c r="V320" s="218"/>
    </row>
    <row r="321" spans="1:22" x14ac:dyDescent="0.35">
      <c r="A321" s="218"/>
      <c r="B321" s="218"/>
      <c r="C321" s="220"/>
      <c r="D321" s="218"/>
      <c r="E321" s="218"/>
      <c r="F321" s="218"/>
      <c r="G321" s="218"/>
      <c r="H321" s="218"/>
      <c r="I321" s="218"/>
      <c r="J321" s="218"/>
      <c r="K321" s="218"/>
      <c r="L321" s="218"/>
      <c r="M321" s="218"/>
      <c r="N321" s="218"/>
      <c r="O321" s="218"/>
      <c r="P321" s="218"/>
      <c r="Q321" s="218"/>
      <c r="R321" s="218"/>
      <c r="S321" s="218"/>
      <c r="T321" s="218"/>
      <c r="U321" s="218"/>
      <c r="V321" s="218"/>
    </row>
    <row r="322" spans="1:22" x14ac:dyDescent="0.35">
      <c r="A322" s="218"/>
      <c r="B322" s="218"/>
      <c r="C322" s="220"/>
      <c r="D322" s="218"/>
      <c r="E322" s="218"/>
      <c r="F322" s="218"/>
      <c r="G322" s="218"/>
      <c r="H322" s="218"/>
      <c r="I322" s="218"/>
      <c r="J322" s="218"/>
      <c r="K322" s="218"/>
      <c r="L322" s="218"/>
      <c r="M322" s="218"/>
      <c r="N322" s="218"/>
      <c r="O322" s="218"/>
      <c r="P322" s="218"/>
      <c r="Q322" s="218"/>
      <c r="R322" s="218"/>
      <c r="S322" s="218"/>
      <c r="T322" s="218"/>
      <c r="U322" s="218"/>
      <c r="V322" s="218"/>
    </row>
    <row r="323" spans="1:22" x14ac:dyDescent="0.35">
      <c r="A323" s="218"/>
      <c r="B323" s="218"/>
      <c r="C323" s="220"/>
      <c r="D323" s="218"/>
      <c r="E323" s="218"/>
      <c r="F323" s="218"/>
      <c r="G323" s="218"/>
      <c r="H323" s="218"/>
      <c r="I323" s="218"/>
      <c r="J323" s="218"/>
      <c r="K323" s="218"/>
      <c r="L323" s="218"/>
      <c r="M323" s="218"/>
      <c r="N323" s="218"/>
      <c r="O323" s="218"/>
      <c r="P323" s="218"/>
      <c r="Q323" s="218"/>
      <c r="R323" s="218"/>
      <c r="S323" s="218"/>
      <c r="T323" s="218"/>
      <c r="U323" s="218"/>
      <c r="V323" s="218"/>
    </row>
    <row r="324" spans="1:22" x14ac:dyDescent="0.35">
      <c r="A324" s="218"/>
      <c r="B324" s="218"/>
      <c r="C324" s="220"/>
      <c r="D324" s="218"/>
      <c r="E324" s="218"/>
      <c r="F324" s="218"/>
      <c r="G324" s="218"/>
      <c r="H324" s="218"/>
      <c r="I324" s="218"/>
      <c r="J324" s="218"/>
      <c r="K324" s="218"/>
      <c r="L324" s="218"/>
      <c r="M324" s="218"/>
      <c r="N324" s="218"/>
      <c r="O324" s="218"/>
      <c r="P324" s="218"/>
      <c r="Q324" s="218"/>
      <c r="R324" s="218"/>
      <c r="S324" s="218"/>
      <c r="T324" s="218"/>
      <c r="U324" s="218"/>
      <c r="V324" s="218"/>
    </row>
    <row r="325" spans="1:22" x14ac:dyDescent="0.35">
      <c r="A325" s="218"/>
      <c r="B325" s="218"/>
      <c r="C325" s="220"/>
      <c r="D325" s="218"/>
      <c r="E325" s="218"/>
      <c r="F325" s="218"/>
      <c r="G325" s="218"/>
      <c r="H325" s="218"/>
      <c r="I325" s="218"/>
      <c r="J325" s="218"/>
      <c r="K325" s="218"/>
      <c r="L325" s="218"/>
      <c r="M325" s="218"/>
      <c r="N325" s="218"/>
      <c r="O325" s="218"/>
      <c r="P325" s="218"/>
      <c r="Q325" s="218"/>
      <c r="R325" s="218"/>
      <c r="S325" s="218"/>
      <c r="T325" s="218"/>
      <c r="U325" s="218"/>
      <c r="V325" s="218"/>
    </row>
    <row r="326" spans="1:22" x14ac:dyDescent="0.35">
      <c r="A326" s="218"/>
      <c r="B326" s="218"/>
      <c r="C326" s="220"/>
      <c r="D326" s="218"/>
      <c r="E326" s="218"/>
      <c r="F326" s="218"/>
      <c r="G326" s="218"/>
      <c r="H326" s="218"/>
      <c r="I326" s="218"/>
      <c r="J326" s="218"/>
      <c r="K326" s="218"/>
      <c r="L326" s="218"/>
      <c r="M326" s="218"/>
      <c r="N326" s="218"/>
      <c r="O326" s="218"/>
      <c r="P326" s="218"/>
      <c r="Q326" s="218"/>
      <c r="R326" s="218"/>
      <c r="S326" s="218"/>
      <c r="T326" s="218"/>
      <c r="U326" s="218"/>
      <c r="V326" s="218"/>
    </row>
    <row r="327" spans="1:22" x14ac:dyDescent="0.35">
      <c r="A327" s="218"/>
      <c r="B327" s="218"/>
      <c r="C327" s="220"/>
      <c r="D327" s="218"/>
      <c r="E327" s="218"/>
      <c r="F327" s="218"/>
      <c r="G327" s="218"/>
      <c r="H327" s="218"/>
      <c r="I327" s="218"/>
      <c r="J327" s="218"/>
      <c r="K327" s="218"/>
      <c r="L327" s="218"/>
      <c r="M327" s="218"/>
      <c r="N327" s="218"/>
      <c r="O327" s="218"/>
      <c r="P327" s="218"/>
      <c r="Q327" s="218"/>
      <c r="R327" s="218"/>
      <c r="S327" s="218"/>
      <c r="T327" s="218"/>
      <c r="U327" s="218"/>
      <c r="V327" s="218"/>
    </row>
    <row r="328" spans="1:22" x14ac:dyDescent="0.35">
      <c r="A328" s="218"/>
      <c r="B328" s="218"/>
      <c r="C328" s="220"/>
      <c r="D328" s="218"/>
      <c r="E328" s="218"/>
      <c r="F328" s="218"/>
      <c r="G328" s="218"/>
      <c r="H328" s="218"/>
      <c r="I328" s="218"/>
      <c r="J328" s="218"/>
      <c r="K328" s="218"/>
      <c r="L328" s="218"/>
      <c r="M328" s="218"/>
      <c r="N328" s="218"/>
      <c r="O328" s="218"/>
      <c r="P328" s="218"/>
      <c r="Q328" s="218"/>
      <c r="R328" s="218"/>
      <c r="S328" s="218"/>
      <c r="T328" s="218"/>
      <c r="U328" s="218"/>
      <c r="V328" s="218"/>
    </row>
    <row r="329" spans="1:22" x14ac:dyDescent="0.35">
      <c r="A329" s="218"/>
      <c r="B329" s="218"/>
      <c r="C329" s="220"/>
      <c r="D329" s="218"/>
      <c r="E329" s="218"/>
      <c r="F329" s="218"/>
      <c r="G329" s="218"/>
      <c r="H329" s="218"/>
      <c r="I329" s="218"/>
      <c r="J329" s="218"/>
      <c r="K329" s="218"/>
      <c r="L329" s="218"/>
      <c r="M329" s="218"/>
      <c r="N329" s="218"/>
      <c r="O329" s="218"/>
      <c r="P329" s="218"/>
      <c r="Q329" s="218"/>
      <c r="R329" s="218"/>
      <c r="S329" s="218"/>
      <c r="T329" s="218"/>
      <c r="U329" s="218"/>
      <c r="V329" s="218"/>
    </row>
    <row r="330" spans="1:22" x14ac:dyDescent="0.35">
      <c r="A330" s="218"/>
      <c r="B330" s="218"/>
      <c r="C330" s="220"/>
      <c r="D330" s="218"/>
      <c r="E330" s="218"/>
      <c r="F330" s="218"/>
      <c r="G330" s="218"/>
      <c r="H330" s="218"/>
      <c r="I330" s="218"/>
      <c r="J330" s="218"/>
      <c r="K330" s="218"/>
      <c r="L330" s="218"/>
      <c r="M330" s="218"/>
      <c r="N330" s="218"/>
      <c r="O330" s="218"/>
      <c r="P330" s="218"/>
      <c r="Q330" s="218"/>
      <c r="R330" s="218"/>
      <c r="S330" s="218"/>
      <c r="T330" s="218"/>
      <c r="U330" s="218"/>
      <c r="V330" s="218"/>
    </row>
    <row r="331" spans="1:22" x14ac:dyDescent="0.35">
      <c r="A331" s="218"/>
      <c r="B331" s="218"/>
      <c r="C331" s="220"/>
      <c r="D331" s="218"/>
      <c r="E331" s="218"/>
      <c r="F331" s="218"/>
      <c r="G331" s="218"/>
      <c r="H331" s="218"/>
      <c r="I331" s="218"/>
      <c r="J331" s="218"/>
      <c r="K331" s="218"/>
      <c r="L331" s="218"/>
      <c r="M331" s="218"/>
      <c r="N331" s="218"/>
      <c r="O331" s="218"/>
      <c r="P331" s="218"/>
      <c r="Q331" s="218"/>
      <c r="R331" s="218"/>
      <c r="S331" s="218"/>
      <c r="T331" s="218"/>
      <c r="U331" s="218"/>
      <c r="V331" s="218"/>
    </row>
    <row r="332" spans="1:22" x14ac:dyDescent="0.35">
      <c r="A332" s="218"/>
      <c r="B332" s="218"/>
      <c r="C332" s="220"/>
      <c r="D332" s="218"/>
      <c r="E332" s="218"/>
      <c r="F332" s="218"/>
      <c r="G332" s="218"/>
      <c r="H332" s="218"/>
      <c r="I332" s="218"/>
      <c r="J332" s="218"/>
      <c r="K332" s="218"/>
      <c r="L332" s="218"/>
      <c r="M332" s="218"/>
      <c r="N332" s="218"/>
      <c r="O332" s="218"/>
      <c r="P332" s="218"/>
      <c r="Q332" s="218"/>
      <c r="R332" s="218"/>
      <c r="S332" s="218"/>
      <c r="T332" s="218"/>
      <c r="U332" s="218"/>
      <c r="V332" s="218"/>
    </row>
    <row r="333" spans="1:22" x14ac:dyDescent="0.35">
      <c r="A333" s="218"/>
      <c r="B333" s="218"/>
      <c r="C333" s="220"/>
      <c r="D333" s="218"/>
      <c r="E333" s="218"/>
      <c r="F333" s="218"/>
      <c r="G333" s="218"/>
      <c r="H333" s="218"/>
      <c r="I333" s="218"/>
      <c r="J333" s="218"/>
      <c r="K333" s="218"/>
      <c r="L333" s="218"/>
      <c r="M333" s="218"/>
      <c r="N333" s="218"/>
      <c r="O333" s="218"/>
      <c r="P333" s="218"/>
      <c r="Q333" s="218"/>
      <c r="R333" s="218"/>
      <c r="S333" s="218"/>
      <c r="T333" s="218"/>
      <c r="U333" s="218"/>
      <c r="V333" s="218"/>
    </row>
    <row r="334" spans="1:22" x14ac:dyDescent="0.35">
      <c r="A334" s="218"/>
      <c r="B334" s="218"/>
      <c r="C334" s="220"/>
      <c r="D334" s="218"/>
      <c r="E334" s="218"/>
      <c r="F334" s="218"/>
      <c r="G334" s="218"/>
      <c r="H334" s="218"/>
      <c r="I334" s="218"/>
      <c r="J334" s="218"/>
      <c r="K334" s="218"/>
      <c r="L334" s="218"/>
      <c r="M334" s="218"/>
      <c r="N334" s="218"/>
      <c r="O334" s="218"/>
      <c r="P334" s="218"/>
      <c r="Q334" s="218"/>
      <c r="R334" s="218"/>
      <c r="S334" s="218"/>
      <c r="T334" s="218"/>
      <c r="U334" s="218"/>
      <c r="V334" s="218"/>
    </row>
    <row r="335" spans="1:22" x14ac:dyDescent="0.35">
      <c r="A335" s="218"/>
      <c r="B335" s="218"/>
      <c r="C335" s="220"/>
      <c r="D335" s="218"/>
      <c r="E335" s="218"/>
      <c r="F335" s="218"/>
      <c r="G335" s="218"/>
      <c r="H335" s="218"/>
      <c r="I335" s="218"/>
      <c r="J335" s="218"/>
      <c r="K335" s="218"/>
      <c r="L335" s="218"/>
      <c r="M335" s="218"/>
      <c r="N335" s="218"/>
      <c r="O335" s="218"/>
      <c r="P335" s="218"/>
      <c r="Q335" s="218"/>
      <c r="R335" s="218"/>
      <c r="S335" s="218"/>
      <c r="T335" s="218"/>
      <c r="U335" s="218"/>
      <c r="V335" s="218"/>
    </row>
    <row r="336" spans="1:22" x14ac:dyDescent="0.35">
      <c r="A336" s="218"/>
      <c r="B336" s="218"/>
      <c r="C336" s="220"/>
      <c r="D336" s="218"/>
      <c r="E336" s="218"/>
      <c r="F336" s="218"/>
      <c r="G336" s="218"/>
      <c r="H336" s="218"/>
      <c r="I336" s="218"/>
      <c r="J336" s="218"/>
      <c r="K336" s="218"/>
      <c r="L336" s="218"/>
      <c r="M336" s="218"/>
      <c r="N336" s="218"/>
      <c r="O336" s="218"/>
      <c r="P336" s="218"/>
      <c r="Q336" s="218"/>
      <c r="R336" s="218"/>
      <c r="S336" s="218"/>
      <c r="T336" s="218"/>
      <c r="U336" s="218"/>
      <c r="V336" s="218"/>
    </row>
    <row r="337" spans="1:22" x14ac:dyDescent="0.35">
      <c r="A337" s="218"/>
      <c r="B337" s="218"/>
      <c r="C337" s="220"/>
      <c r="D337" s="218"/>
      <c r="E337" s="218"/>
      <c r="F337" s="218"/>
      <c r="G337" s="218"/>
      <c r="H337" s="218"/>
      <c r="I337" s="218"/>
      <c r="J337" s="218"/>
      <c r="K337" s="218"/>
      <c r="L337" s="218"/>
      <c r="M337" s="218"/>
      <c r="N337" s="218"/>
      <c r="O337" s="218"/>
      <c r="P337" s="218"/>
      <c r="Q337" s="218"/>
      <c r="R337" s="218"/>
      <c r="S337" s="218"/>
      <c r="T337" s="218"/>
      <c r="U337" s="218"/>
      <c r="V337" s="218"/>
    </row>
    <row r="338" spans="1:22" x14ac:dyDescent="0.35">
      <c r="A338" s="218"/>
      <c r="B338" s="218"/>
      <c r="C338" s="220"/>
      <c r="D338" s="218"/>
      <c r="E338" s="218"/>
      <c r="F338" s="218"/>
      <c r="G338" s="218"/>
      <c r="H338" s="218"/>
      <c r="I338" s="218"/>
      <c r="J338" s="218"/>
      <c r="K338" s="218"/>
      <c r="L338" s="218"/>
      <c r="M338" s="218"/>
      <c r="N338" s="218"/>
      <c r="O338" s="218"/>
      <c r="P338" s="218"/>
      <c r="Q338" s="218"/>
      <c r="R338" s="218"/>
      <c r="S338" s="218"/>
      <c r="T338" s="218"/>
      <c r="U338" s="218"/>
      <c r="V338" s="21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13" zoomScale="70" zoomScaleNormal="100" zoomScaleSheetLayoutView="70" workbookViewId="0">
      <selection activeCell="J45" sqref="J45"/>
    </sheetView>
  </sheetViews>
  <sheetFormatPr defaultColWidth="0" defaultRowHeight="15.6" x14ac:dyDescent="0.3"/>
  <cols>
    <col min="1" max="1" width="9.109375" style="37" customWidth="1"/>
    <col min="2" max="2" width="37.6640625" style="37" customWidth="1"/>
    <col min="3" max="6" width="15.44140625" style="37" customWidth="1"/>
    <col min="7" max="7" width="15.44140625" style="37" hidden="1" customWidth="1"/>
    <col min="8" max="8" width="17.88671875" style="37" hidden="1" customWidth="1"/>
    <col min="9" max="10" width="18.33203125" style="37" customWidth="1"/>
    <col min="11" max="11" width="64.88671875" style="37" customWidth="1"/>
    <col min="12" max="12" width="32.33203125" style="37" customWidth="1"/>
    <col min="13" max="252" width="9.109375" style="37" customWidth="1"/>
    <col min="253" max="253" width="37.6640625" style="37" customWidth="1"/>
    <col min="254" max="254" width="9.109375" style="37" customWidth="1"/>
    <col min="255" max="255" width="12.88671875" style="37" customWidth="1"/>
    <col min="256" max="16384" width="0" style="37" hidden="1"/>
  </cols>
  <sheetData>
    <row r="1" spans="1:44" ht="18" x14ac:dyDescent="0.3">
      <c r="L1" s="29" t="s">
        <v>64</v>
      </c>
    </row>
    <row r="2" spans="1:44" ht="18" x14ac:dyDescent="0.35">
      <c r="L2" s="13" t="s">
        <v>6</v>
      </c>
    </row>
    <row r="3" spans="1:44" ht="18" x14ac:dyDescent="0.35">
      <c r="L3" s="13" t="s">
        <v>63</v>
      </c>
    </row>
    <row r="4" spans="1:44" ht="18" x14ac:dyDescent="0.35">
      <c r="K4" s="13"/>
    </row>
    <row r="5" spans="1:44" x14ac:dyDescent="0.3">
      <c r="A5" s="400" t="str">
        <f>'1. паспорт местоположение'!A5</f>
        <v>Год раскрытия информации: 2023 год</v>
      </c>
      <c r="B5" s="400"/>
      <c r="C5" s="400"/>
      <c r="D5" s="400"/>
      <c r="E5" s="400"/>
      <c r="F5" s="400"/>
      <c r="G5" s="400"/>
      <c r="H5" s="400"/>
      <c r="I5" s="400"/>
      <c r="J5" s="400"/>
      <c r="K5" s="400"/>
      <c r="L5" s="400"/>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 x14ac:dyDescent="0.35">
      <c r="K6" s="13"/>
    </row>
    <row r="7" spans="1:44" ht="17.399999999999999" x14ac:dyDescent="0.3">
      <c r="A7" s="412" t="s">
        <v>5</v>
      </c>
      <c r="B7" s="412"/>
      <c r="C7" s="412"/>
      <c r="D7" s="412"/>
      <c r="E7" s="412"/>
      <c r="F7" s="412"/>
      <c r="G7" s="412"/>
      <c r="H7" s="412"/>
      <c r="I7" s="412"/>
      <c r="J7" s="412"/>
      <c r="K7" s="412"/>
      <c r="L7" s="412"/>
    </row>
    <row r="8" spans="1:44" ht="17.399999999999999" x14ac:dyDescent="0.3">
      <c r="A8" s="412"/>
      <c r="B8" s="412"/>
      <c r="C8" s="412"/>
      <c r="D8" s="412"/>
      <c r="E8" s="412"/>
      <c r="F8" s="412"/>
      <c r="G8" s="412"/>
      <c r="H8" s="412"/>
      <c r="I8" s="412"/>
      <c r="J8" s="412"/>
      <c r="K8" s="412"/>
      <c r="L8" s="412"/>
    </row>
    <row r="9" spans="1:44" x14ac:dyDescent="0.3">
      <c r="A9" s="464" t="str">
        <f>'1. паспорт местоположение'!A9</f>
        <v>Акционерное общество "Россети Янтарь"</v>
      </c>
      <c r="B9" s="464"/>
      <c r="C9" s="464"/>
      <c r="D9" s="464"/>
      <c r="E9" s="464"/>
      <c r="F9" s="464"/>
      <c r="G9" s="464"/>
      <c r="H9" s="464"/>
      <c r="I9" s="464"/>
      <c r="J9" s="464"/>
      <c r="K9" s="464"/>
      <c r="L9" s="464"/>
    </row>
    <row r="10" spans="1:44" x14ac:dyDescent="0.3">
      <c r="A10" s="408" t="s">
        <v>4</v>
      </c>
      <c r="B10" s="408"/>
      <c r="C10" s="408"/>
      <c r="D10" s="408"/>
      <c r="E10" s="408"/>
      <c r="F10" s="408"/>
      <c r="G10" s="408"/>
      <c r="H10" s="408"/>
      <c r="I10" s="408"/>
      <c r="J10" s="408"/>
      <c r="K10" s="408"/>
      <c r="L10" s="408"/>
    </row>
    <row r="11" spans="1:44" ht="17.399999999999999" x14ac:dyDescent="0.3">
      <c r="A11" s="412"/>
      <c r="B11" s="412"/>
      <c r="C11" s="412"/>
      <c r="D11" s="412"/>
      <c r="E11" s="412"/>
      <c r="F11" s="412"/>
      <c r="G11" s="412"/>
      <c r="H11" s="412"/>
      <c r="I11" s="412"/>
      <c r="J11" s="412"/>
      <c r="K11" s="412"/>
      <c r="L11" s="412"/>
    </row>
    <row r="12" spans="1:44" x14ac:dyDescent="0.3">
      <c r="A12" s="464" t="str">
        <f>'1. паспорт местоположение'!A12</f>
        <v>L_48-0,4разв-21</v>
      </c>
      <c r="B12" s="464"/>
      <c r="C12" s="464"/>
      <c r="D12" s="464"/>
      <c r="E12" s="464"/>
      <c r="F12" s="464"/>
      <c r="G12" s="464"/>
      <c r="H12" s="464"/>
      <c r="I12" s="464"/>
      <c r="J12" s="464"/>
      <c r="K12" s="464"/>
      <c r="L12" s="464"/>
    </row>
    <row r="13" spans="1:44" x14ac:dyDescent="0.3">
      <c r="A13" s="408" t="s">
        <v>3</v>
      </c>
      <c r="B13" s="408"/>
      <c r="C13" s="408"/>
      <c r="D13" s="408"/>
      <c r="E13" s="408"/>
      <c r="F13" s="408"/>
      <c r="G13" s="408"/>
      <c r="H13" s="408"/>
      <c r="I13" s="408"/>
      <c r="J13" s="408"/>
      <c r="K13" s="408"/>
      <c r="L13" s="408"/>
    </row>
    <row r="14" spans="1:44" ht="18" x14ac:dyDescent="0.3">
      <c r="A14" s="413"/>
      <c r="B14" s="413"/>
      <c r="C14" s="413"/>
      <c r="D14" s="413"/>
      <c r="E14" s="413"/>
      <c r="F14" s="413"/>
      <c r="G14" s="413"/>
      <c r="H14" s="413"/>
      <c r="I14" s="413"/>
      <c r="J14" s="413"/>
      <c r="K14" s="413"/>
      <c r="L14" s="413"/>
    </row>
    <row r="15" spans="1:44" ht="33" customHeight="1" x14ac:dyDescent="0.3">
      <c r="A15" s="464"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64"/>
      <c r="C15" s="464"/>
      <c r="D15" s="464"/>
      <c r="E15" s="464"/>
      <c r="F15" s="464"/>
      <c r="G15" s="464"/>
      <c r="H15" s="464"/>
      <c r="I15" s="464"/>
      <c r="J15" s="464"/>
      <c r="K15" s="464"/>
      <c r="L15" s="464"/>
    </row>
    <row r="16" spans="1:44" x14ac:dyDescent="0.3">
      <c r="A16" s="408" t="s">
        <v>2</v>
      </c>
      <c r="B16" s="408"/>
      <c r="C16" s="408"/>
      <c r="D16" s="408"/>
      <c r="E16" s="408"/>
      <c r="F16" s="408"/>
      <c r="G16" s="408"/>
      <c r="H16" s="408"/>
      <c r="I16" s="408"/>
      <c r="J16" s="408"/>
      <c r="K16" s="408"/>
      <c r="L16" s="408"/>
    </row>
    <row r="17" spans="1:12" ht="15.75" customHeight="1" x14ac:dyDescent="0.3">
      <c r="L17" s="98"/>
    </row>
    <row r="18" spans="1:12" x14ac:dyDescent="0.3">
      <c r="K18" s="47"/>
    </row>
    <row r="19" spans="1:12" ht="15.75" customHeight="1" x14ac:dyDescent="0.3">
      <c r="A19" s="500" t="s">
        <v>349</v>
      </c>
      <c r="B19" s="500"/>
      <c r="C19" s="500"/>
      <c r="D19" s="500"/>
      <c r="E19" s="500"/>
      <c r="F19" s="500"/>
      <c r="G19" s="500"/>
      <c r="H19" s="500"/>
      <c r="I19" s="500"/>
      <c r="J19" s="500"/>
      <c r="K19" s="500"/>
      <c r="L19" s="500"/>
    </row>
    <row r="20" spans="1:12" x14ac:dyDescent="0.3">
      <c r="A20" s="100"/>
      <c r="B20" s="100"/>
      <c r="C20" s="46"/>
      <c r="D20" s="46"/>
      <c r="E20" s="46"/>
      <c r="F20" s="46"/>
      <c r="G20" s="46"/>
      <c r="H20" s="46"/>
      <c r="I20" s="46"/>
      <c r="J20" s="46"/>
      <c r="K20" s="46"/>
      <c r="L20" s="46"/>
    </row>
    <row r="21" spans="1:12" ht="28.5" customHeight="1" x14ac:dyDescent="0.3">
      <c r="A21" s="492" t="s">
        <v>192</v>
      </c>
      <c r="B21" s="492" t="s">
        <v>191</v>
      </c>
      <c r="C21" s="493" t="s">
        <v>285</v>
      </c>
      <c r="D21" s="493"/>
      <c r="E21" s="493"/>
      <c r="F21" s="493"/>
      <c r="G21" s="493"/>
      <c r="H21" s="493"/>
      <c r="I21" s="494" t="s">
        <v>190</v>
      </c>
      <c r="J21" s="495" t="s">
        <v>287</v>
      </c>
      <c r="K21" s="492" t="s">
        <v>189</v>
      </c>
      <c r="L21" s="488" t="s">
        <v>286</v>
      </c>
    </row>
    <row r="22" spans="1:12" ht="58.5" customHeight="1" x14ac:dyDescent="0.3">
      <c r="A22" s="492"/>
      <c r="B22" s="492"/>
      <c r="C22" s="489" t="s">
        <v>0</v>
      </c>
      <c r="D22" s="489"/>
      <c r="E22" s="498" t="s">
        <v>7</v>
      </c>
      <c r="F22" s="499"/>
      <c r="G22" s="490" t="s">
        <v>450</v>
      </c>
      <c r="H22" s="491"/>
      <c r="I22" s="494"/>
      <c r="J22" s="496"/>
      <c r="K22" s="492"/>
      <c r="L22" s="488"/>
    </row>
    <row r="23" spans="1:12" ht="31.2" x14ac:dyDescent="0.3">
      <c r="A23" s="492"/>
      <c r="B23" s="492"/>
      <c r="C23" s="45" t="s">
        <v>188</v>
      </c>
      <c r="D23" s="45" t="s">
        <v>187</v>
      </c>
      <c r="E23" s="45" t="s">
        <v>188</v>
      </c>
      <c r="F23" s="45" t="s">
        <v>187</v>
      </c>
      <c r="G23" s="45" t="s">
        <v>188</v>
      </c>
      <c r="H23" s="45" t="s">
        <v>187</v>
      </c>
      <c r="I23" s="494"/>
      <c r="J23" s="497"/>
      <c r="K23" s="492"/>
      <c r="L23" s="488"/>
    </row>
    <row r="24" spans="1:12" x14ac:dyDescent="0.3">
      <c r="A24" s="99">
        <v>1</v>
      </c>
      <c r="B24" s="99">
        <v>2</v>
      </c>
      <c r="C24" s="45">
        <v>3</v>
      </c>
      <c r="D24" s="45">
        <v>4</v>
      </c>
      <c r="E24" s="45">
        <v>5</v>
      </c>
      <c r="F24" s="45">
        <v>6</v>
      </c>
      <c r="G24" s="45">
        <v>7</v>
      </c>
      <c r="H24" s="45">
        <v>8</v>
      </c>
      <c r="I24" s="45">
        <v>9</v>
      </c>
      <c r="J24" s="45">
        <v>10</v>
      </c>
      <c r="K24" s="45">
        <v>11</v>
      </c>
      <c r="L24" s="45">
        <v>12</v>
      </c>
    </row>
    <row r="25" spans="1:12" x14ac:dyDescent="0.3">
      <c r="A25" s="41">
        <v>1</v>
      </c>
      <c r="B25" s="42" t="s">
        <v>186</v>
      </c>
      <c r="C25" s="235"/>
      <c r="D25" s="235"/>
      <c r="E25" s="102"/>
      <c r="F25" s="102"/>
      <c r="G25" s="235"/>
      <c r="H25" s="235"/>
      <c r="I25" s="103"/>
      <c r="J25" s="103"/>
      <c r="K25" s="39"/>
      <c r="L25" s="54"/>
    </row>
    <row r="26" spans="1:12" ht="21.75" customHeight="1" x14ac:dyDescent="0.3">
      <c r="A26" s="41" t="s">
        <v>185</v>
      </c>
      <c r="B26" s="44" t="s">
        <v>292</v>
      </c>
      <c r="C26" s="101" t="s">
        <v>388</v>
      </c>
      <c r="D26" s="101" t="s">
        <v>388</v>
      </c>
      <c r="E26" s="101" t="s">
        <v>388</v>
      </c>
      <c r="F26" s="101" t="s">
        <v>388</v>
      </c>
      <c r="G26" s="101" t="s">
        <v>388</v>
      </c>
      <c r="H26" s="101" t="s">
        <v>388</v>
      </c>
      <c r="I26" s="103"/>
      <c r="J26" s="103"/>
      <c r="K26" s="39"/>
      <c r="L26" s="39"/>
    </row>
    <row r="27" spans="1:12" s="38" customFormat="1" ht="39" customHeight="1" x14ac:dyDescent="0.3">
      <c r="A27" s="41" t="s">
        <v>184</v>
      </c>
      <c r="B27" s="44" t="s">
        <v>294</v>
      </c>
      <c r="C27" s="101" t="s">
        <v>388</v>
      </c>
      <c r="D27" s="101" t="s">
        <v>388</v>
      </c>
      <c r="E27" s="101" t="s">
        <v>388</v>
      </c>
      <c r="F27" s="101" t="s">
        <v>388</v>
      </c>
      <c r="G27" s="101" t="s">
        <v>388</v>
      </c>
      <c r="H27" s="101" t="s">
        <v>388</v>
      </c>
      <c r="I27" s="103"/>
      <c r="J27" s="103"/>
      <c r="K27" s="39"/>
      <c r="L27" s="39"/>
    </row>
    <row r="28" spans="1:12" s="38" customFormat="1" ht="70.5" customHeight="1" x14ac:dyDescent="0.3">
      <c r="A28" s="41" t="s">
        <v>293</v>
      </c>
      <c r="B28" s="44" t="s">
        <v>298</v>
      </c>
      <c r="C28" s="101" t="s">
        <v>388</v>
      </c>
      <c r="D28" s="101" t="s">
        <v>388</v>
      </c>
      <c r="E28" s="101" t="s">
        <v>388</v>
      </c>
      <c r="F28" s="101" t="s">
        <v>388</v>
      </c>
      <c r="G28" s="101" t="s">
        <v>388</v>
      </c>
      <c r="H28" s="101" t="s">
        <v>388</v>
      </c>
      <c r="I28" s="103"/>
      <c r="J28" s="103"/>
      <c r="K28" s="39"/>
      <c r="L28" s="39"/>
    </row>
    <row r="29" spans="1:12" s="38" customFormat="1" ht="54" customHeight="1" x14ac:dyDescent="0.3">
      <c r="A29" s="41" t="s">
        <v>183</v>
      </c>
      <c r="B29" s="44" t="s">
        <v>297</v>
      </c>
      <c r="C29" s="101" t="s">
        <v>388</v>
      </c>
      <c r="D29" s="101" t="s">
        <v>388</v>
      </c>
      <c r="E29" s="101" t="s">
        <v>388</v>
      </c>
      <c r="F29" s="101" t="s">
        <v>388</v>
      </c>
      <c r="G29" s="101" t="s">
        <v>388</v>
      </c>
      <c r="H29" s="101" t="s">
        <v>388</v>
      </c>
      <c r="I29" s="103"/>
      <c r="J29" s="103"/>
      <c r="K29" s="39"/>
      <c r="L29" s="39"/>
    </row>
    <row r="30" spans="1:12" s="38" customFormat="1" ht="42" customHeight="1" x14ac:dyDescent="0.3">
      <c r="A30" s="41" t="s">
        <v>182</v>
      </c>
      <c r="B30" s="44" t="s">
        <v>299</v>
      </c>
      <c r="C30" s="101" t="s">
        <v>388</v>
      </c>
      <c r="D30" s="101" t="s">
        <v>388</v>
      </c>
      <c r="E30" s="101" t="s">
        <v>388</v>
      </c>
      <c r="F30" s="101" t="s">
        <v>388</v>
      </c>
      <c r="G30" s="101" t="s">
        <v>388</v>
      </c>
      <c r="H30" s="101" t="s">
        <v>388</v>
      </c>
      <c r="I30" s="103"/>
      <c r="J30" s="103"/>
      <c r="K30" s="39"/>
      <c r="L30" s="39"/>
    </row>
    <row r="31" spans="1:12" s="38" customFormat="1" ht="37.5" customHeight="1" x14ac:dyDescent="0.3">
      <c r="A31" s="41" t="s">
        <v>181</v>
      </c>
      <c r="B31" s="40" t="s">
        <v>295</v>
      </c>
      <c r="C31" s="227">
        <v>44253</v>
      </c>
      <c r="D31" s="227">
        <v>44253</v>
      </c>
      <c r="E31" s="227">
        <v>44253</v>
      </c>
      <c r="F31" s="227">
        <v>44253</v>
      </c>
      <c r="G31" s="227">
        <v>44253</v>
      </c>
      <c r="H31" s="227">
        <v>44253</v>
      </c>
      <c r="I31" s="103">
        <v>1</v>
      </c>
      <c r="J31" s="103"/>
      <c r="K31" s="39"/>
      <c r="L31" s="39"/>
    </row>
    <row r="32" spans="1:12" s="38" customFormat="1" ht="31.2" x14ac:dyDescent="0.3">
      <c r="A32" s="41" t="s">
        <v>179</v>
      </c>
      <c r="B32" s="40" t="s">
        <v>300</v>
      </c>
      <c r="C32" s="227" t="s">
        <v>388</v>
      </c>
      <c r="D32" s="227" t="s">
        <v>388</v>
      </c>
      <c r="E32" s="227" t="s">
        <v>388</v>
      </c>
      <c r="F32" s="227" t="s">
        <v>388</v>
      </c>
      <c r="G32" s="227" t="s">
        <v>388</v>
      </c>
      <c r="H32" s="227" t="s">
        <v>388</v>
      </c>
      <c r="I32" s="103"/>
      <c r="J32" s="103"/>
      <c r="K32" s="39"/>
      <c r="L32" s="39"/>
    </row>
    <row r="33" spans="1:12" s="38" customFormat="1" ht="37.5" customHeight="1" x14ac:dyDescent="0.3">
      <c r="A33" s="41" t="s">
        <v>311</v>
      </c>
      <c r="B33" s="40" t="s">
        <v>232</v>
      </c>
      <c r="C33" s="227" t="s">
        <v>388</v>
      </c>
      <c r="D33" s="227" t="s">
        <v>388</v>
      </c>
      <c r="E33" s="227" t="s">
        <v>388</v>
      </c>
      <c r="F33" s="227" t="s">
        <v>388</v>
      </c>
      <c r="G33" s="227" t="s">
        <v>388</v>
      </c>
      <c r="H33" s="227" t="s">
        <v>388</v>
      </c>
      <c r="I33" s="103"/>
      <c r="J33" s="103"/>
      <c r="K33" s="39"/>
      <c r="L33" s="39"/>
    </row>
    <row r="34" spans="1:12" s="38" customFormat="1" ht="47.25" customHeight="1" x14ac:dyDescent="0.3">
      <c r="A34" s="41" t="s">
        <v>312</v>
      </c>
      <c r="B34" s="40" t="s">
        <v>304</v>
      </c>
      <c r="C34" s="227" t="s">
        <v>388</v>
      </c>
      <c r="D34" s="227" t="s">
        <v>388</v>
      </c>
      <c r="E34" s="227" t="s">
        <v>388</v>
      </c>
      <c r="F34" s="227" t="s">
        <v>388</v>
      </c>
      <c r="G34" s="227" t="s">
        <v>388</v>
      </c>
      <c r="H34" s="227" t="s">
        <v>388</v>
      </c>
      <c r="I34" s="103"/>
      <c r="J34" s="103"/>
      <c r="K34" s="43"/>
      <c r="L34" s="39"/>
    </row>
    <row r="35" spans="1:12" s="38" customFormat="1" ht="49.5" customHeight="1" x14ac:dyDescent="0.3">
      <c r="A35" s="41" t="s">
        <v>313</v>
      </c>
      <c r="B35" s="40" t="s">
        <v>180</v>
      </c>
      <c r="C35" s="227" t="s">
        <v>388</v>
      </c>
      <c r="D35" s="227" t="s">
        <v>388</v>
      </c>
      <c r="E35" s="227" t="s">
        <v>388</v>
      </c>
      <c r="F35" s="227" t="s">
        <v>388</v>
      </c>
      <c r="G35" s="227" t="s">
        <v>388</v>
      </c>
      <c r="H35" s="227" t="s">
        <v>388</v>
      </c>
      <c r="I35" s="103"/>
      <c r="J35" s="103"/>
      <c r="K35" s="43"/>
      <c r="L35" s="39"/>
    </row>
    <row r="36" spans="1:12" ht="37.5" customHeight="1" x14ac:dyDescent="0.3">
      <c r="A36" s="41" t="s">
        <v>314</v>
      </c>
      <c r="B36" s="40" t="s">
        <v>296</v>
      </c>
      <c r="C36" s="227" t="s">
        <v>388</v>
      </c>
      <c r="D36" s="227" t="s">
        <v>388</v>
      </c>
      <c r="E36" s="227" t="s">
        <v>388</v>
      </c>
      <c r="F36" s="227" t="s">
        <v>388</v>
      </c>
      <c r="G36" s="227" t="s">
        <v>388</v>
      </c>
      <c r="H36" s="227" t="s">
        <v>388</v>
      </c>
      <c r="I36" s="103"/>
      <c r="J36" s="103"/>
      <c r="K36" s="39"/>
      <c r="L36" s="39"/>
    </row>
    <row r="37" spans="1:12" x14ac:dyDescent="0.3">
      <c r="A37" s="41" t="s">
        <v>315</v>
      </c>
      <c r="B37" s="40" t="s">
        <v>178</v>
      </c>
      <c r="C37" s="227">
        <v>44316</v>
      </c>
      <c r="D37" s="227">
        <v>44316</v>
      </c>
      <c r="E37" s="227">
        <v>44316</v>
      </c>
      <c r="F37" s="227">
        <v>44316</v>
      </c>
      <c r="G37" s="227">
        <v>44316</v>
      </c>
      <c r="H37" s="227">
        <v>44316</v>
      </c>
      <c r="I37" s="103"/>
      <c r="J37" s="103"/>
      <c r="K37" s="39"/>
      <c r="L37" s="39"/>
    </row>
    <row r="38" spans="1:12" x14ac:dyDescent="0.3">
      <c r="A38" s="41" t="s">
        <v>316</v>
      </c>
      <c r="B38" s="42" t="s">
        <v>177</v>
      </c>
      <c r="C38" s="227"/>
      <c r="D38" s="227"/>
      <c r="E38" s="227"/>
      <c r="F38" s="227"/>
      <c r="G38" s="227"/>
      <c r="H38" s="227"/>
      <c r="I38" s="103"/>
      <c r="J38" s="103"/>
      <c r="K38" s="39"/>
      <c r="L38" s="39"/>
    </row>
    <row r="39" spans="1:12" ht="62.4" x14ac:dyDescent="0.3">
      <c r="A39" s="41">
        <v>2</v>
      </c>
      <c r="B39" s="40" t="s">
        <v>301</v>
      </c>
      <c r="C39" s="227">
        <v>44253</v>
      </c>
      <c r="D39" s="227">
        <v>44253</v>
      </c>
      <c r="E39" s="227">
        <v>44253</v>
      </c>
      <c r="F39" s="227">
        <v>44253</v>
      </c>
      <c r="G39" s="227">
        <v>44253</v>
      </c>
      <c r="H39" s="227">
        <v>44253</v>
      </c>
      <c r="I39" s="103">
        <v>1</v>
      </c>
      <c r="J39" s="103"/>
      <c r="K39" s="39"/>
      <c r="L39" s="39"/>
    </row>
    <row r="40" spans="1:12" ht="33.75" customHeight="1" x14ac:dyDescent="0.3">
      <c r="A40" s="41" t="s">
        <v>176</v>
      </c>
      <c r="B40" s="40" t="s">
        <v>303</v>
      </c>
      <c r="C40" s="227">
        <v>44522</v>
      </c>
      <c r="D40" s="227">
        <v>44544</v>
      </c>
      <c r="E40" s="227">
        <v>44522</v>
      </c>
      <c r="F40" s="227">
        <v>44544</v>
      </c>
      <c r="G40" s="227">
        <v>44522</v>
      </c>
      <c r="H40" s="227">
        <v>44544</v>
      </c>
      <c r="I40" s="103">
        <v>1</v>
      </c>
      <c r="J40" s="103"/>
      <c r="K40" s="39"/>
      <c r="L40" s="39"/>
    </row>
    <row r="41" spans="1:12" ht="63" customHeight="1" x14ac:dyDescent="0.3">
      <c r="A41" s="41" t="s">
        <v>175</v>
      </c>
      <c r="B41" s="42" t="s">
        <v>379</v>
      </c>
      <c r="C41" s="227"/>
      <c r="D41" s="227"/>
      <c r="E41" s="227"/>
      <c r="F41" s="227"/>
      <c r="G41" s="227"/>
      <c r="H41" s="227"/>
      <c r="I41" s="103"/>
      <c r="J41" s="103"/>
      <c r="K41" s="39"/>
      <c r="L41" s="39"/>
    </row>
    <row r="42" spans="1:12" ht="58.5" customHeight="1" x14ac:dyDescent="0.3">
      <c r="A42" s="41">
        <v>3</v>
      </c>
      <c r="B42" s="40" t="s">
        <v>302</v>
      </c>
      <c r="C42" s="227" t="s">
        <v>388</v>
      </c>
      <c r="D42" s="227" t="s">
        <v>388</v>
      </c>
      <c r="E42" s="227" t="s">
        <v>388</v>
      </c>
      <c r="F42" s="227" t="s">
        <v>388</v>
      </c>
      <c r="G42" s="227" t="s">
        <v>388</v>
      </c>
      <c r="H42" s="227" t="s">
        <v>388</v>
      </c>
      <c r="I42" s="103"/>
      <c r="J42" s="103"/>
      <c r="K42" s="39"/>
      <c r="L42" s="39"/>
    </row>
    <row r="43" spans="1:12" ht="34.5" customHeight="1" x14ac:dyDescent="0.3">
      <c r="A43" s="41" t="s">
        <v>174</v>
      </c>
      <c r="B43" s="40" t="s">
        <v>172</v>
      </c>
      <c r="C43" s="227">
        <v>44530</v>
      </c>
      <c r="D43" s="227">
        <v>44620</v>
      </c>
      <c r="E43" s="227">
        <v>44530</v>
      </c>
      <c r="F43" s="227">
        <v>44620</v>
      </c>
      <c r="G43" s="227">
        <v>44530</v>
      </c>
      <c r="H43" s="227">
        <v>44620</v>
      </c>
      <c r="I43" s="103">
        <v>1</v>
      </c>
      <c r="J43" s="103"/>
      <c r="K43" s="39"/>
      <c r="L43" s="39"/>
    </row>
    <row r="44" spans="1:12" ht="24.75" customHeight="1" x14ac:dyDescent="0.3">
      <c r="A44" s="41" t="s">
        <v>173</v>
      </c>
      <c r="B44" s="40" t="s">
        <v>170</v>
      </c>
      <c r="C44" s="227">
        <v>44530</v>
      </c>
      <c r="D44" s="227">
        <v>44896</v>
      </c>
      <c r="E44" s="227">
        <v>44867</v>
      </c>
      <c r="F44" s="227">
        <v>44868</v>
      </c>
      <c r="G44" s="227">
        <v>44530</v>
      </c>
      <c r="H44" s="227">
        <v>44896</v>
      </c>
      <c r="I44" s="103">
        <f>'6.2. Паспорт фин осв ввод'!U30/'6.2. Паспорт фин осв ввод'!C30</f>
        <v>0.69069118381891492</v>
      </c>
      <c r="J44" s="103">
        <v>0.12</v>
      </c>
      <c r="K44" s="39"/>
      <c r="L44" s="39"/>
    </row>
    <row r="45" spans="1:12" ht="90.75" customHeight="1" x14ac:dyDescent="0.3">
      <c r="A45" s="41" t="s">
        <v>171</v>
      </c>
      <c r="B45" s="40" t="s">
        <v>307</v>
      </c>
      <c r="C45" s="227" t="s">
        <v>388</v>
      </c>
      <c r="D45" s="227" t="s">
        <v>388</v>
      </c>
      <c r="E45" s="227" t="s">
        <v>388</v>
      </c>
      <c r="F45" s="227" t="s">
        <v>388</v>
      </c>
      <c r="G45" s="227" t="s">
        <v>388</v>
      </c>
      <c r="H45" s="227" t="s">
        <v>388</v>
      </c>
      <c r="I45" s="103"/>
      <c r="J45" s="103"/>
      <c r="K45" s="39"/>
      <c r="L45" s="39"/>
    </row>
    <row r="46" spans="1:12" ht="167.25" customHeight="1" x14ac:dyDescent="0.3">
      <c r="A46" s="41" t="s">
        <v>169</v>
      </c>
      <c r="B46" s="40" t="s">
        <v>305</v>
      </c>
      <c r="C46" s="227" t="s">
        <v>388</v>
      </c>
      <c r="D46" s="227" t="s">
        <v>388</v>
      </c>
      <c r="E46" s="227" t="s">
        <v>388</v>
      </c>
      <c r="F46" s="227" t="s">
        <v>388</v>
      </c>
      <c r="G46" s="227" t="s">
        <v>388</v>
      </c>
      <c r="H46" s="227" t="s">
        <v>388</v>
      </c>
      <c r="I46" s="103"/>
      <c r="J46" s="103"/>
      <c r="K46" s="39"/>
      <c r="L46" s="39"/>
    </row>
    <row r="47" spans="1:12" ht="30.75" customHeight="1" x14ac:dyDescent="0.3">
      <c r="A47" s="41" t="s">
        <v>167</v>
      </c>
      <c r="B47" s="40" t="s">
        <v>168</v>
      </c>
      <c r="C47" s="227">
        <v>44896</v>
      </c>
      <c r="D47" s="227">
        <v>44926</v>
      </c>
      <c r="E47" s="227">
        <v>44896</v>
      </c>
      <c r="F47" s="227">
        <v>44926</v>
      </c>
      <c r="G47" s="227">
        <v>44896</v>
      </c>
      <c r="H47" s="227">
        <v>44926</v>
      </c>
      <c r="I47" s="103">
        <f>I50</f>
        <v>0.19961240310077519</v>
      </c>
      <c r="J47" s="103"/>
      <c r="K47" s="39"/>
      <c r="L47" s="39"/>
    </row>
    <row r="48" spans="1:12" ht="37.5" customHeight="1" x14ac:dyDescent="0.3">
      <c r="A48" s="41" t="s">
        <v>317</v>
      </c>
      <c r="B48" s="42" t="s">
        <v>166</v>
      </c>
      <c r="C48" s="227"/>
      <c r="D48" s="227"/>
      <c r="E48" s="227"/>
      <c r="F48" s="227"/>
      <c r="G48" s="227"/>
      <c r="H48" s="227"/>
      <c r="I48" s="103"/>
      <c r="J48" s="103"/>
      <c r="K48" s="39"/>
      <c r="L48" s="39"/>
    </row>
    <row r="49" spans="1:12" ht="35.25" customHeight="1" x14ac:dyDescent="0.3">
      <c r="A49" s="41">
        <v>4</v>
      </c>
      <c r="B49" s="40" t="s">
        <v>164</v>
      </c>
      <c r="C49" s="227" t="s">
        <v>388</v>
      </c>
      <c r="D49" s="227" t="s">
        <v>388</v>
      </c>
      <c r="E49" s="227" t="s">
        <v>388</v>
      </c>
      <c r="F49" s="227" t="s">
        <v>388</v>
      </c>
      <c r="G49" s="227" t="s">
        <v>388</v>
      </c>
      <c r="H49" s="227" t="s">
        <v>388</v>
      </c>
      <c r="I49" s="103"/>
      <c r="J49" s="103"/>
      <c r="K49" s="39"/>
      <c r="L49" s="39"/>
    </row>
    <row r="50" spans="1:12" ht="86.25" customHeight="1" x14ac:dyDescent="0.3">
      <c r="A50" s="41" t="s">
        <v>165</v>
      </c>
      <c r="B50" s="40" t="s">
        <v>306</v>
      </c>
      <c r="C50" s="227">
        <v>44896</v>
      </c>
      <c r="D50" s="227">
        <v>44926</v>
      </c>
      <c r="E50" s="227">
        <v>44926</v>
      </c>
      <c r="F50" s="227">
        <v>44926</v>
      </c>
      <c r="G50" s="227">
        <v>44896</v>
      </c>
      <c r="H50" s="227">
        <v>44926</v>
      </c>
      <c r="I50" s="103">
        <f>('6.2. Паспорт фин осв ввод'!N59+'6.2. Паспорт фин осв ввод'!N60)/('6.2. Паспорт фин осв ввод'!C59+'6.2. Паспорт фин осв ввод'!C60)</f>
        <v>0.19961240310077519</v>
      </c>
      <c r="J50" s="103"/>
      <c r="K50" s="39"/>
      <c r="L50" s="39"/>
    </row>
    <row r="51" spans="1:12" ht="77.25" customHeight="1" x14ac:dyDescent="0.3">
      <c r="A51" s="41" t="s">
        <v>163</v>
      </c>
      <c r="B51" s="40" t="s">
        <v>308</v>
      </c>
      <c r="C51" s="227" t="s">
        <v>388</v>
      </c>
      <c r="D51" s="227" t="s">
        <v>388</v>
      </c>
      <c r="E51" s="227" t="s">
        <v>388</v>
      </c>
      <c r="F51" s="227" t="s">
        <v>388</v>
      </c>
      <c r="G51" s="227" t="s">
        <v>388</v>
      </c>
      <c r="H51" s="227" t="s">
        <v>388</v>
      </c>
      <c r="I51" s="103"/>
      <c r="J51" s="103"/>
      <c r="K51" s="39"/>
      <c r="L51" s="39"/>
    </row>
    <row r="52" spans="1:12" ht="71.25" customHeight="1" x14ac:dyDescent="0.3">
      <c r="A52" s="41" t="s">
        <v>161</v>
      </c>
      <c r="B52" s="40" t="s">
        <v>162</v>
      </c>
      <c r="C52" s="227" t="s">
        <v>388</v>
      </c>
      <c r="D52" s="227" t="s">
        <v>388</v>
      </c>
      <c r="E52" s="227" t="s">
        <v>388</v>
      </c>
      <c r="F52" s="227" t="s">
        <v>388</v>
      </c>
      <c r="G52" s="227" t="s">
        <v>388</v>
      </c>
      <c r="H52" s="227" t="s">
        <v>388</v>
      </c>
      <c r="I52" s="103"/>
      <c r="J52" s="103"/>
      <c r="K52" s="39"/>
      <c r="L52" s="39"/>
    </row>
    <row r="53" spans="1:12" ht="48" customHeight="1" x14ac:dyDescent="0.3">
      <c r="A53" s="41" t="s">
        <v>159</v>
      </c>
      <c r="B53" s="84" t="s">
        <v>309</v>
      </c>
      <c r="C53" s="227">
        <v>44896</v>
      </c>
      <c r="D53" s="227">
        <v>44926</v>
      </c>
      <c r="E53" s="227">
        <v>44926</v>
      </c>
      <c r="F53" s="227">
        <v>44926</v>
      </c>
      <c r="G53" s="227">
        <v>44896</v>
      </c>
      <c r="H53" s="227">
        <v>44926</v>
      </c>
      <c r="I53" s="103">
        <f>I50</f>
        <v>0.19961240310077519</v>
      </c>
      <c r="J53" s="103"/>
      <c r="K53" s="39"/>
      <c r="L53" s="39"/>
    </row>
    <row r="54" spans="1:12" ht="46.5" customHeight="1" x14ac:dyDescent="0.3">
      <c r="A54" s="41" t="s">
        <v>310</v>
      </c>
      <c r="B54" s="40" t="s">
        <v>160</v>
      </c>
      <c r="C54" s="101" t="s">
        <v>388</v>
      </c>
      <c r="D54" s="101" t="s">
        <v>388</v>
      </c>
      <c r="E54" s="227" t="s">
        <v>388</v>
      </c>
      <c r="F54" s="227" t="s">
        <v>388</v>
      </c>
      <c r="G54" s="101" t="s">
        <v>388</v>
      </c>
      <c r="H54" s="101" t="s">
        <v>388</v>
      </c>
      <c r="I54" s="103"/>
      <c r="J54" s="103"/>
      <c r="K54" s="39"/>
      <c r="L54" s="39"/>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W80"/>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R27" sqref="R27:S27"/>
    </sheetView>
  </sheetViews>
  <sheetFormatPr defaultColWidth="9.109375" defaultRowHeight="15.6" x14ac:dyDescent="0.3"/>
  <cols>
    <col min="1" max="1" width="9.109375" style="171"/>
    <col min="2" max="2" width="57.88671875" style="171" customWidth="1"/>
    <col min="3" max="3" width="13" style="171" customWidth="1"/>
    <col min="4" max="4" width="17.88671875" style="171" customWidth="1"/>
    <col min="5" max="6" width="19" style="171" customWidth="1"/>
    <col min="7" max="7" width="15.33203125" style="171" customWidth="1"/>
    <col min="8" max="9" width="9.44140625" style="171" customWidth="1"/>
    <col min="10" max="10" width="9.6640625" style="171" customWidth="1"/>
    <col min="11" max="19" width="9.44140625" style="171" customWidth="1"/>
    <col min="20" max="20" width="13.109375" style="171" customWidth="1"/>
    <col min="21" max="21" width="24.88671875" style="171" customWidth="1"/>
    <col min="22" max="22" width="9.44140625" style="171" customWidth="1"/>
    <col min="23" max="16384" width="9.109375" style="171"/>
  </cols>
  <sheetData>
    <row r="1" spans="1:21" ht="18" x14ac:dyDescent="0.3">
      <c r="U1" s="182" t="s">
        <v>64</v>
      </c>
    </row>
    <row r="2" spans="1:21" ht="18" x14ac:dyDescent="0.35">
      <c r="U2" s="183" t="s">
        <v>6</v>
      </c>
    </row>
    <row r="3" spans="1:21" ht="18" x14ac:dyDescent="0.35">
      <c r="U3" s="183" t="s">
        <v>63</v>
      </c>
    </row>
    <row r="4" spans="1:21" ht="18.75" customHeight="1" x14ac:dyDescent="0.3">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row>
    <row r="5" spans="1:21" ht="18" x14ac:dyDescent="0.35">
      <c r="U5" s="183"/>
    </row>
    <row r="6" spans="1:21" ht="17.399999999999999" x14ac:dyDescent="0.3">
      <c r="A6" s="404" t="s">
        <v>5</v>
      </c>
      <c r="B6" s="404"/>
      <c r="C6" s="404"/>
      <c r="D6" s="404"/>
      <c r="E6" s="404"/>
      <c r="F6" s="404"/>
      <c r="G6" s="404"/>
      <c r="H6" s="404"/>
      <c r="I6" s="404"/>
      <c r="J6" s="404"/>
      <c r="K6" s="404"/>
      <c r="L6" s="404"/>
      <c r="M6" s="404"/>
      <c r="N6" s="404"/>
      <c r="O6" s="404"/>
      <c r="P6" s="404"/>
      <c r="Q6" s="404"/>
      <c r="R6" s="404"/>
      <c r="S6" s="404"/>
      <c r="T6" s="404"/>
      <c r="U6" s="404"/>
    </row>
    <row r="7" spans="1:21" ht="17.399999999999999" x14ac:dyDescent="0.3">
      <c r="A7" s="184"/>
      <c r="B7" s="184"/>
      <c r="C7" s="184"/>
      <c r="D7" s="184"/>
      <c r="E7" s="184"/>
      <c r="F7" s="184"/>
      <c r="G7" s="184"/>
      <c r="H7" s="185"/>
      <c r="I7" s="185"/>
      <c r="J7" s="185"/>
      <c r="K7" s="185"/>
      <c r="L7" s="185"/>
      <c r="M7" s="185"/>
      <c r="N7" s="185"/>
      <c r="O7" s="185"/>
      <c r="P7" s="185"/>
      <c r="Q7" s="185"/>
      <c r="R7" s="185"/>
      <c r="S7" s="185"/>
      <c r="T7" s="185"/>
      <c r="U7" s="185"/>
    </row>
    <row r="8" spans="1:21" x14ac:dyDescent="0.3">
      <c r="A8" s="507" t="s">
        <v>508</v>
      </c>
      <c r="B8" s="507"/>
      <c r="C8" s="507"/>
      <c r="D8" s="507"/>
      <c r="E8" s="507"/>
      <c r="F8" s="507"/>
      <c r="G8" s="507"/>
      <c r="H8" s="507"/>
      <c r="I8" s="507"/>
      <c r="J8" s="507"/>
      <c r="K8" s="507"/>
      <c r="L8" s="507"/>
      <c r="M8" s="507"/>
      <c r="N8" s="507"/>
      <c r="O8" s="507"/>
      <c r="P8" s="507"/>
      <c r="Q8" s="507"/>
      <c r="R8" s="507"/>
      <c r="S8" s="507"/>
      <c r="T8" s="507"/>
      <c r="U8" s="507"/>
    </row>
    <row r="9" spans="1:21" ht="18.75" customHeight="1" x14ac:dyDescent="0.3">
      <c r="A9" s="401" t="s">
        <v>4</v>
      </c>
      <c r="B9" s="401"/>
      <c r="C9" s="401"/>
      <c r="D9" s="401"/>
      <c r="E9" s="401"/>
      <c r="F9" s="401"/>
      <c r="G9" s="401"/>
      <c r="H9" s="401"/>
      <c r="I9" s="401"/>
      <c r="J9" s="401"/>
      <c r="K9" s="401"/>
      <c r="L9" s="401"/>
      <c r="M9" s="401"/>
      <c r="N9" s="401"/>
      <c r="O9" s="401"/>
      <c r="P9" s="401"/>
      <c r="Q9" s="401"/>
      <c r="R9" s="401"/>
      <c r="S9" s="401"/>
      <c r="T9" s="401"/>
      <c r="U9" s="401"/>
    </row>
    <row r="10" spans="1:21" ht="17.399999999999999" x14ac:dyDescent="0.3">
      <c r="A10" s="184"/>
      <c r="B10" s="184"/>
      <c r="C10" s="184"/>
      <c r="D10" s="184"/>
      <c r="E10" s="184"/>
      <c r="F10" s="184"/>
      <c r="G10" s="184"/>
      <c r="H10" s="185"/>
      <c r="I10" s="185"/>
      <c r="J10" s="185"/>
      <c r="K10" s="185"/>
      <c r="L10" s="185"/>
      <c r="M10" s="185"/>
      <c r="N10" s="185"/>
      <c r="O10" s="185"/>
      <c r="P10" s="185"/>
      <c r="Q10" s="185"/>
      <c r="R10" s="185"/>
      <c r="S10" s="185"/>
      <c r="T10" s="185"/>
      <c r="U10" s="185"/>
    </row>
    <row r="11" spans="1:21" x14ac:dyDescent="0.3">
      <c r="A11" s="508" t="str">
        <f>'1. паспорт местоположение'!A12:C12</f>
        <v>L_48-0,4разв-21</v>
      </c>
      <c r="B11" s="508"/>
      <c r="C11" s="508"/>
      <c r="D11" s="508"/>
      <c r="E11" s="508"/>
      <c r="F11" s="508"/>
      <c r="G11" s="508"/>
      <c r="H11" s="508"/>
      <c r="I11" s="508"/>
      <c r="J11" s="508"/>
      <c r="K11" s="508"/>
      <c r="L11" s="508"/>
      <c r="M11" s="508"/>
      <c r="N11" s="508"/>
      <c r="O11" s="508"/>
      <c r="P11" s="508"/>
      <c r="Q11" s="508"/>
      <c r="R11" s="508"/>
      <c r="S11" s="508"/>
      <c r="T11" s="508"/>
      <c r="U11" s="508"/>
    </row>
    <row r="12" spans="1:21" x14ac:dyDescent="0.3">
      <c r="A12" s="401" t="s">
        <v>3</v>
      </c>
      <c r="B12" s="401"/>
      <c r="C12" s="401"/>
      <c r="D12" s="401"/>
      <c r="E12" s="401"/>
      <c r="F12" s="401"/>
      <c r="G12" s="401"/>
      <c r="H12" s="401"/>
      <c r="I12" s="401"/>
      <c r="J12" s="401"/>
      <c r="K12" s="401"/>
      <c r="L12" s="401"/>
      <c r="M12" s="401"/>
      <c r="N12" s="401"/>
      <c r="O12" s="401"/>
      <c r="P12" s="401"/>
      <c r="Q12" s="401"/>
      <c r="R12" s="401"/>
      <c r="S12" s="401"/>
      <c r="T12" s="401"/>
      <c r="U12" s="401"/>
    </row>
    <row r="13" spans="1:21" ht="16.5" customHeight="1" x14ac:dyDescent="0.35">
      <c r="A13" s="186"/>
      <c r="B13" s="186"/>
      <c r="C13" s="186"/>
      <c r="D13" s="186"/>
      <c r="E13" s="186"/>
      <c r="F13" s="186"/>
      <c r="G13" s="186"/>
      <c r="H13" s="181"/>
      <c r="I13" s="181"/>
      <c r="J13" s="181"/>
      <c r="K13" s="181"/>
      <c r="L13" s="181"/>
      <c r="M13" s="181"/>
      <c r="N13" s="181"/>
      <c r="O13" s="181"/>
      <c r="P13" s="181"/>
      <c r="Q13" s="181"/>
      <c r="R13" s="181"/>
      <c r="S13" s="181"/>
      <c r="T13" s="181"/>
      <c r="U13" s="181"/>
    </row>
    <row r="14" spans="1:21" ht="39.75" customHeight="1" x14ac:dyDescent="0.3">
      <c r="A14" s="507"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507"/>
      <c r="C14" s="507"/>
      <c r="D14" s="507"/>
      <c r="E14" s="507"/>
      <c r="F14" s="507"/>
      <c r="G14" s="507"/>
      <c r="H14" s="507"/>
      <c r="I14" s="507"/>
      <c r="J14" s="507"/>
      <c r="K14" s="507"/>
      <c r="L14" s="507"/>
      <c r="M14" s="507"/>
      <c r="N14" s="507"/>
      <c r="O14" s="507"/>
      <c r="P14" s="507"/>
      <c r="Q14" s="507"/>
      <c r="R14" s="507"/>
      <c r="S14" s="507"/>
      <c r="T14" s="507"/>
      <c r="U14" s="507"/>
    </row>
    <row r="15" spans="1:21" ht="15.75" customHeight="1" x14ac:dyDescent="0.3">
      <c r="A15" s="401" t="s">
        <v>2</v>
      </c>
      <c r="B15" s="401"/>
      <c r="C15" s="401"/>
      <c r="D15" s="401"/>
      <c r="E15" s="401"/>
      <c r="F15" s="401"/>
      <c r="G15" s="401"/>
      <c r="H15" s="401"/>
      <c r="I15" s="401"/>
      <c r="J15" s="401"/>
      <c r="K15" s="401"/>
      <c r="L15" s="401"/>
      <c r="M15" s="401"/>
      <c r="N15" s="401"/>
      <c r="O15" s="401"/>
      <c r="P15" s="401"/>
      <c r="Q15" s="401"/>
      <c r="R15" s="401"/>
      <c r="S15" s="401"/>
      <c r="T15" s="401"/>
      <c r="U15" s="401"/>
    </row>
    <row r="16" spans="1:21" x14ac:dyDescent="0.3">
      <c r="A16" s="511"/>
      <c r="B16" s="511"/>
      <c r="C16" s="511"/>
      <c r="D16" s="511"/>
      <c r="E16" s="511"/>
      <c r="F16" s="511"/>
      <c r="G16" s="511"/>
      <c r="H16" s="511"/>
      <c r="I16" s="511"/>
      <c r="J16" s="511"/>
      <c r="K16" s="511"/>
      <c r="L16" s="511"/>
      <c r="M16" s="511"/>
      <c r="N16" s="511"/>
      <c r="O16" s="511"/>
      <c r="P16" s="511"/>
      <c r="Q16" s="511"/>
      <c r="R16" s="511"/>
      <c r="S16" s="511"/>
      <c r="T16" s="511"/>
      <c r="U16" s="511"/>
    </row>
    <row r="18" spans="1:23" x14ac:dyDescent="0.3">
      <c r="A18" s="512" t="s">
        <v>350</v>
      </c>
      <c r="B18" s="512"/>
      <c r="C18" s="512"/>
      <c r="D18" s="512"/>
      <c r="E18" s="512"/>
      <c r="F18" s="512"/>
      <c r="G18" s="512"/>
      <c r="H18" s="512"/>
      <c r="I18" s="512"/>
      <c r="J18" s="512"/>
      <c r="K18" s="512"/>
      <c r="L18" s="512"/>
      <c r="M18" s="512"/>
      <c r="N18" s="512"/>
      <c r="O18" s="512"/>
      <c r="P18" s="512"/>
      <c r="Q18" s="512"/>
      <c r="R18" s="512"/>
      <c r="S18" s="512"/>
      <c r="T18" s="512"/>
      <c r="U18" s="512"/>
    </row>
    <row r="19" spans="1:23" x14ac:dyDescent="0.3">
      <c r="B19" s="191"/>
    </row>
    <row r="20" spans="1:23" ht="33" customHeight="1" x14ac:dyDescent="0.3">
      <c r="A20" s="514" t="s">
        <v>158</v>
      </c>
      <c r="B20" s="514" t="s">
        <v>157</v>
      </c>
      <c r="C20" s="492" t="s">
        <v>156</v>
      </c>
      <c r="D20" s="492"/>
      <c r="E20" s="493" t="s">
        <v>155</v>
      </c>
      <c r="F20" s="493"/>
      <c r="G20" s="516" t="s">
        <v>443</v>
      </c>
      <c r="H20" s="503" t="s">
        <v>385</v>
      </c>
      <c r="I20" s="504"/>
      <c r="J20" s="504"/>
      <c r="K20" s="505"/>
      <c r="L20" s="503" t="s">
        <v>386</v>
      </c>
      <c r="M20" s="504"/>
      <c r="N20" s="504"/>
      <c r="O20" s="504"/>
      <c r="P20" s="503" t="s">
        <v>390</v>
      </c>
      <c r="Q20" s="504"/>
      <c r="R20" s="504"/>
      <c r="S20" s="504"/>
      <c r="T20" s="513" t="s">
        <v>154</v>
      </c>
      <c r="U20" s="513"/>
      <c r="V20" s="187"/>
      <c r="W20" s="187"/>
    </row>
    <row r="21" spans="1:23" ht="99.75" customHeight="1" x14ac:dyDescent="0.3">
      <c r="A21" s="515"/>
      <c r="B21" s="515"/>
      <c r="C21" s="492"/>
      <c r="D21" s="492"/>
      <c r="E21" s="493"/>
      <c r="F21" s="493"/>
      <c r="G21" s="517"/>
      <c r="H21" s="506" t="s">
        <v>0</v>
      </c>
      <c r="I21" s="506"/>
      <c r="J21" s="492" t="s">
        <v>7</v>
      </c>
      <c r="K21" s="506"/>
      <c r="L21" s="506" t="s">
        <v>0</v>
      </c>
      <c r="M21" s="506"/>
      <c r="N21" s="492" t="s">
        <v>7</v>
      </c>
      <c r="O21" s="506"/>
      <c r="P21" s="506" t="s">
        <v>0</v>
      </c>
      <c r="Q21" s="506"/>
      <c r="R21" s="492" t="s">
        <v>7</v>
      </c>
      <c r="S21" s="506"/>
      <c r="T21" s="513"/>
      <c r="U21" s="513"/>
    </row>
    <row r="22" spans="1:23" ht="78" x14ac:dyDescent="0.3">
      <c r="A22" s="489"/>
      <c r="B22" s="489"/>
      <c r="C22" s="242" t="s">
        <v>0</v>
      </c>
      <c r="D22" s="242" t="s">
        <v>451</v>
      </c>
      <c r="E22" s="180" t="s">
        <v>452</v>
      </c>
      <c r="F22" s="180" t="s">
        <v>1479</v>
      </c>
      <c r="G22" s="518"/>
      <c r="H22" s="243" t="s">
        <v>335</v>
      </c>
      <c r="I22" s="243" t="s">
        <v>453</v>
      </c>
      <c r="J22" s="243" t="s">
        <v>335</v>
      </c>
      <c r="K22" s="243" t="s">
        <v>453</v>
      </c>
      <c r="L22" s="243" t="s">
        <v>335</v>
      </c>
      <c r="M22" s="243" t="s">
        <v>453</v>
      </c>
      <c r="N22" s="243" t="s">
        <v>335</v>
      </c>
      <c r="O22" s="243" t="s">
        <v>453</v>
      </c>
      <c r="P22" s="243" t="s">
        <v>335</v>
      </c>
      <c r="Q22" s="243" t="s">
        <v>453</v>
      </c>
      <c r="R22" s="243" t="s">
        <v>335</v>
      </c>
      <c r="S22" s="243" t="s">
        <v>453</v>
      </c>
      <c r="T22" s="242" t="s">
        <v>0</v>
      </c>
      <c r="U22" s="242" t="s">
        <v>7</v>
      </c>
    </row>
    <row r="23" spans="1:23" ht="19.5" customHeight="1" x14ac:dyDescent="0.3">
      <c r="A23" s="196">
        <v>1</v>
      </c>
      <c r="B23" s="196">
        <v>2</v>
      </c>
      <c r="C23" s="241">
        <v>3</v>
      </c>
      <c r="D23" s="241">
        <v>4</v>
      </c>
      <c r="E23" s="241">
        <v>5</v>
      </c>
      <c r="F23" s="241">
        <v>6</v>
      </c>
      <c r="G23" s="241">
        <v>7</v>
      </c>
      <c r="H23" s="241">
        <v>8</v>
      </c>
      <c r="I23" s="241">
        <v>9</v>
      </c>
      <c r="J23" s="241">
        <v>10</v>
      </c>
      <c r="K23" s="241">
        <v>11</v>
      </c>
      <c r="L23" s="241">
        <v>12</v>
      </c>
      <c r="M23" s="241">
        <v>13</v>
      </c>
      <c r="N23" s="241">
        <v>14</v>
      </c>
      <c r="O23" s="241">
        <v>15</v>
      </c>
      <c r="P23" s="241">
        <v>16</v>
      </c>
      <c r="Q23" s="241">
        <v>17</v>
      </c>
      <c r="R23" s="241">
        <v>18</v>
      </c>
      <c r="S23" s="241">
        <v>19</v>
      </c>
      <c r="T23" s="241">
        <v>20</v>
      </c>
      <c r="U23" s="241">
        <v>21</v>
      </c>
    </row>
    <row r="24" spans="1:23" s="228" customFormat="1" ht="47.25" customHeight="1" x14ac:dyDescent="0.3">
      <c r="A24" s="179">
        <v>1</v>
      </c>
      <c r="B24" s="178" t="s">
        <v>153</v>
      </c>
      <c r="C24" s="230">
        <f t="shared" ref="C24:D24" si="0">SUM(C25:C29)</f>
        <v>113.95139417999999</v>
      </c>
      <c r="D24" s="230">
        <f t="shared" si="0"/>
        <v>0</v>
      </c>
      <c r="E24" s="230">
        <f t="shared" ref="E24:K24" si="1">SUM(E25:E29)</f>
        <v>113.95139417999999</v>
      </c>
      <c r="F24" s="230">
        <f t="shared" si="1"/>
        <v>50.007296749999995</v>
      </c>
      <c r="G24" s="230">
        <f t="shared" si="1"/>
        <v>0</v>
      </c>
      <c r="H24" s="230">
        <f t="shared" si="1"/>
        <v>65.040634600000004</v>
      </c>
      <c r="I24" s="230">
        <f t="shared" ref="I24" si="2">SUM(I25:I29)</f>
        <v>0</v>
      </c>
      <c r="J24" s="230">
        <f t="shared" si="1"/>
        <v>56.671199999999999</v>
      </c>
      <c r="K24" s="230">
        <f t="shared" si="1"/>
        <v>0</v>
      </c>
      <c r="L24" s="230">
        <v>57.280194179999995</v>
      </c>
      <c r="M24" s="230">
        <f t="shared" ref="M24:S24" si="3">SUM(M25:M29)</f>
        <v>0</v>
      </c>
      <c r="N24" s="230">
        <f t="shared" si="3"/>
        <v>7.2728974299999996</v>
      </c>
      <c r="O24" s="230">
        <f t="shared" ref="O24" si="4">SUM(O25:O29)</f>
        <v>0</v>
      </c>
      <c r="P24" s="230">
        <f t="shared" si="3"/>
        <v>0</v>
      </c>
      <c r="Q24" s="230">
        <f t="shared" si="3"/>
        <v>0</v>
      </c>
      <c r="R24" s="230">
        <f t="shared" si="3"/>
        <v>10.828691900000001</v>
      </c>
      <c r="S24" s="230">
        <f t="shared" si="3"/>
        <v>0.74400804000000065</v>
      </c>
      <c r="T24" s="230">
        <f t="shared" ref="T24:T67" si="5">H24+L24+P24</f>
        <v>122.32082878</v>
      </c>
      <c r="U24" s="230">
        <f t="shared" ref="U24:U67" si="6">J24+N24+R24</f>
        <v>74.772789329999995</v>
      </c>
    </row>
    <row r="25" spans="1:23" ht="24" customHeight="1" x14ac:dyDescent="0.3">
      <c r="A25" s="177" t="s">
        <v>152</v>
      </c>
      <c r="B25" s="170" t="s">
        <v>151</v>
      </c>
      <c r="C25" s="230">
        <v>0</v>
      </c>
      <c r="D25" s="230">
        <v>0</v>
      </c>
      <c r="E25" s="230">
        <f t="shared" ref="E25:E29" si="7">C25</f>
        <v>0</v>
      </c>
      <c r="F25" s="230">
        <f>E25-G25-J25-N25</f>
        <v>0</v>
      </c>
      <c r="G25" s="231">
        <v>0</v>
      </c>
      <c r="H25" s="231">
        <v>0</v>
      </c>
      <c r="I25" s="231">
        <v>0</v>
      </c>
      <c r="J25" s="231">
        <v>0</v>
      </c>
      <c r="K25" s="231">
        <v>0</v>
      </c>
      <c r="L25" s="231">
        <v>0</v>
      </c>
      <c r="M25" s="231">
        <v>0</v>
      </c>
      <c r="N25" s="231">
        <v>0</v>
      </c>
      <c r="O25" s="231">
        <v>0</v>
      </c>
      <c r="P25" s="231">
        <v>0</v>
      </c>
      <c r="Q25" s="231">
        <v>0</v>
      </c>
      <c r="R25" s="231">
        <v>0</v>
      </c>
      <c r="S25" s="231">
        <v>0</v>
      </c>
      <c r="T25" s="230">
        <f t="shared" si="5"/>
        <v>0</v>
      </c>
      <c r="U25" s="230">
        <f t="shared" si="6"/>
        <v>0</v>
      </c>
    </row>
    <row r="26" spans="1:23" x14ac:dyDescent="0.3">
      <c r="A26" s="177" t="s">
        <v>150</v>
      </c>
      <c r="B26" s="170" t="s">
        <v>149</v>
      </c>
      <c r="C26" s="230">
        <v>0</v>
      </c>
      <c r="D26" s="230">
        <v>0</v>
      </c>
      <c r="E26" s="230">
        <f t="shared" si="7"/>
        <v>0</v>
      </c>
      <c r="F26" s="230">
        <f t="shared" ref="F26:F67" si="8">E26-G26-J26-N26</f>
        <v>0</v>
      </c>
      <c r="G26" s="231">
        <v>0</v>
      </c>
      <c r="H26" s="231">
        <v>0</v>
      </c>
      <c r="I26" s="231">
        <v>0</v>
      </c>
      <c r="J26" s="231">
        <v>0</v>
      </c>
      <c r="K26" s="231">
        <v>0</v>
      </c>
      <c r="L26" s="231">
        <v>0</v>
      </c>
      <c r="M26" s="231">
        <v>0</v>
      </c>
      <c r="N26" s="231">
        <v>0</v>
      </c>
      <c r="O26" s="231">
        <v>0</v>
      </c>
      <c r="P26" s="231">
        <v>0</v>
      </c>
      <c r="Q26" s="231">
        <v>0</v>
      </c>
      <c r="R26" s="231">
        <v>0</v>
      </c>
      <c r="S26" s="231">
        <v>0</v>
      </c>
      <c r="T26" s="230">
        <f t="shared" si="5"/>
        <v>0</v>
      </c>
      <c r="U26" s="230">
        <f t="shared" si="6"/>
        <v>0</v>
      </c>
    </row>
    <row r="27" spans="1:23" ht="31.2" x14ac:dyDescent="0.3">
      <c r="A27" s="177" t="s">
        <v>148</v>
      </c>
      <c r="B27" s="170" t="s">
        <v>291</v>
      </c>
      <c r="C27" s="230">
        <v>113.95139417999999</v>
      </c>
      <c r="D27" s="230">
        <v>0</v>
      </c>
      <c r="E27" s="230">
        <f t="shared" si="7"/>
        <v>113.95139417999999</v>
      </c>
      <c r="F27" s="230">
        <f t="shared" si="8"/>
        <v>50.007296749999995</v>
      </c>
      <c r="G27" s="231">
        <v>0</v>
      </c>
      <c r="H27" s="231">
        <v>65.040634600000004</v>
      </c>
      <c r="I27" s="231">
        <v>0</v>
      </c>
      <c r="J27" s="231">
        <v>56.671199999999999</v>
      </c>
      <c r="K27" s="231">
        <v>0</v>
      </c>
      <c r="L27" s="231">
        <v>57.280194180000009</v>
      </c>
      <c r="M27" s="231">
        <v>0</v>
      </c>
      <c r="N27" s="231">
        <v>7.2728974299999996</v>
      </c>
      <c r="O27" s="231">
        <v>0</v>
      </c>
      <c r="P27" s="231">
        <v>0</v>
      </c>
      <c r="Q27" s="231">
        <v>0</v>
      </c>
      <c r="R27" s="231">
        <v>10.828691900000001</v>
      </c>
      <c r="S27" s="231">
        <v>0.74400804000000065</v>
      </c>
      <c r="T27" s="230">
        <f t="shared" si="5"/>
        <v>122.32082878000001</v>
      </c>
      <c r="U27" s="230">
        <f t="shared" si="6"/>
        <v>74.772789329999995</v>
      </c>
    </row>
    <row r="28" spans="1:23" x14ac:dyDescent="0.3">
      <c r="A28" s="177" t="s">
        <v>147</v>
      </c>
      <c r="B28" s="170" t="s">
        <v>384</v>
      </c>
      <c r="C28" s="230">
        <v>0</v>
      </c>
      <c r="D28" s="230">
        <v>0</v>
      </c>
      <c r="E28" s="230">
        <f t="shared" si="7"/>
        <v>0</v>
      </c>
      <c r="F28" s="230">
        <f t="shared" si="8"/>
        <v>0</v>
      </c>
      <c r="G28" s="231">
        <v>0</v>
      </c>
      <c r="H28" s="231">
        <v>0</v>
      </c>
      <c r="I28" s="231">
        <v>0</v>
      </c>
      <c r="J28" s="231">
        <v>0</v>
      </c>
      <c r="K28" s="231">
        <v>0</v>
      </c>
      <c r="L28" s="231">
        <v>0</v>
      </c>
      <c r="M28" s="231">
        <v>0</v>
      </c>
      <c r="N28" s="231">
        <v>0</v>
      </c>
      <c r="O28" s="231">
        <v>0</v>
      </c>
      <c r="P28" s="231">
        <v>0</v>
      </c>
      <c r="Q28" s="231">
        <v>0</v>
      </c>
      <c r="R28" s="231">
        <v>0</v>
      </c>
      <c r="S28" s="231">
        <v>0</v>
      </c>
      <c r="T28" s="230">
        <f t="shared" si="5"/>
        <v>0</v>
      </c>
      <c r="U28" s="230">
        <f t="shared" si="6"/>
        <v>0</v>
      </c>
    </row>
    <row r="29" spans="1:23" x14ac:dyDescent="0.3">
      <c r="A29" s="177" t="s">
        <v>146</v>
      </c>
      <c r="B29" s="229" t="s">
        <v>145</v>
      </c>
      <c r="C29" s="230">
        <v>0</v>
      </c>
      <c r="D29" s="230">
        <v>0</v>
      </c>
      <c r="E29" s="230">
        <f t="shared" si="7"/>
        <v>0</v>
      </c>
      <c r="F29" s="230">
        <f t="shared" si="8"/>
        <v>0</v>
      </c>
      <c r="G29" s="231">
        <v>0</v>
      </c>
      <c r="H29" s="231">
        <v>0</v>
      </c>
      <c r="I29" s="231">
        <v>0</v>
      </c>
      <c r="J29" s="231">
        <v>0</v>
      </c>
      <c r="K29" s="231">
        <v>0</v>
      </c>
      <c r="L29" s="231">
        <v>0</v>
      </c>
      <c r="M29" s="231">
        <v>0</v>
      </c>
      <c r="N29" s="231">
        <v>0</v>
      </c>
      <c r="O29" s="231">
        <v>0</v>
      </c>
      <c r="P29" s="231">
        <v>0</v>
      </c>
      <c r="Q29" s="231">
        <v>0</v>
      </c>
      <c r="R29" s="231">
        <v>0</v>
      </c>
      <c r="S29" s="231">
        <v>0</v>
      </c>
      <c r="T29" s="230">
        <f t="shared" si="5"/>
        <v>0</v>
      </c>
      <c r="U29" s="230">
        <f t="shared" si="6"/>
        <v>0</v>
      </c>
    </row>
    <row r="30" spans="1:23" s="228" customFormat="1" ht="46.8" x14ac:dyDescent="0.3">
      <c r="A30" s="179" t="s">
        <v>59</v>
      </c>
      <c r="B30" s="178" t="s">
        <v>144</v>
      </c>
      <c r="C30" s="230">
        <f t="shared" ref="C30:S30" si="9">SUM(C31:C34)</f>
        <v>94.959495149999981</v>
      </c>
      <c r="D30" s="230">
        <f t="shared" si="9"/>
        <v>0</v>
      </c>
      <c r="E30" s="230">
        <f t="shared" si="9"/>
        <v>94.959495149999981</v>
      </c>
      <c r="F30" s="230">
        <f t="shared" si="8"/>
        <v>40.015733959999984</v>
      </c>
      <c r="G30" s="230">
        <f t="shared" si="9"/>
        <v>0</v>
      </c>
      <c r="H30" s="230">
        <f t="shared" si="9"/>
        <v>54.200528829999996</v>
      </c>
      <c r="I30" s="230">
        <f t="shared" ref="I30:K30" si="10">SUM(I31:I34)</f>
        <v>0</v>
      </c>
      <c r="J30" s="230">
        <f t="shared" si="9"/>
        <v>47.225999999999999</v>
      </c>
      <c r="K30" s="230">
        <f t="shared" si="10"/>
        <v>0</v>
      </c>
      <c r="L30" s="230">
        <v>47.733495149999996</v>
      </c>
      <c r="M30" s="230">
        <f t="shared" ref="M30" si="11">SUM(M31:M34)</f>
        <v>0</v>
      </c>
      <c r="N30" s="230">
        <f t="shared" si="9"/>
        <v>7.71776119</v>
      </c>
      <c r="O30" s="230">
        <f t="shared" ref="O30" si="12">SUM(O31:O34)</f>
        <v>0</v>
      </c>
      <c r="P30" s="230">
        <f t="shared" si="9"/>
        <v>0</v>
      </c>
      <c r="Q30" s="230">
        <f t="shared" si="9"/>
        <v>0</v>
      </c>
      <c r="R30" s="230">
        <f t="shared" si="9"/>
        <v>10.643924930000001</v>
      </c>
      <c r="S30" s="230">
        <f t="shared" si="9"/>
        <v>0</v>
      </c>
      <c r="T30" s="230">
        <f t="shared" si="5"/>
        <v>101.93402397999999</v>
      </c>
      <c r="U30" s="230">
        <f t="shared" si="6"/>
        <v>65.587686120000001</v>
      </c>
    </row>
    <row r="31" spans="1:23" x14ac:dyDescent="0.3">
      <c r="A31" s="179" t="s">
        <v>143</v>
      </c>
      <c r="B31" s="170" t="s">
        <v>142</v>
      </c>
      <c r="C31" s="230">
        <v>0.13912892999999998</v>
      </c>
      <c r="D31" s="230">
        <v>0</v>
      </c>
      <c r="E31" s="230">
        <f t="shared" ref="E31:E67" si="13">C31</f>
        <v>0.13912892999999998</v>
      </c>
      <c r="F31" s="230">
        <f t="shared" si="8"/>
        <v>0.13912892999999998</v>
      </c>
      <c r="G31" s="231">
        <v>0</v>
      </c>
      <c r="H31" s="231">
        <v>0.13913</v>
      </c>
      <c r="I31" s="231">
        <v>0</v>
      </c>
      <c r="J31" s="231">
        <v>0</v>
      </c>
      <c r="K31" s="231">
        <v>0</v>
      </c>
      <c r="L31" s="231">
        <v>0.13912892999999998</v>
      </c>
      <c r="M31" s="231">
        <v>0</v>
      </c>
      <c r="N31" s="231">
        <v>0</v>
      </c>
      <c r="O31" s="231">
        <v>0</v>
      </c>
      <c r="P31" s="231">
        <v>0</v>
      </c>
      <c r="Q31" s="231">
        <v>0</v>
      </c>
      <c r="R31" s="231">
        <v>0</v>
      </c>
      <c r="S31" s="231">
        <v>0</v>
      </c>
      <c r="T31" s="230">
        <f t="shared" si="5"/>
        <v>0.27825893000000002</v>
      </c>
      <c r="U31" s="230">
        <f t="shared" si="6"/>
        <v>0</v>
      </c>
    </row>
    <row r="32" spans="1:23" ht="31.2" x14ac:dyDescent="0.3">
      <c r="A32" s="179" t="s">
        <v>141</v>
      </c>
      <c r="B32" s="170" t="s">
        <v>140</v>
      </c>
      <c r="C32" s="230">
        <v>34.128239999999998</v>
      </c>
      <c r="D32" s="230">
        <v>0</v>
      </c>
      <c r="E32" s="230">
        <f t="shared" si="13"/>
        <v>34.128239999999998</v>
      </c>
      <c r="F32" s="230">
        <f t="shared" si="8"/>
        <v>32.240401640000002</v>
      </c>
      <c r="G32" s="231">
        <v>0</v>
      </c>
      <c r="H32" s="231">
        <v>7.3468</v>
      </c>
      <c r="I32" s="231">
        <v>0</v>
      </c>
      <c r="J32" s="231">
        <v>0</v>
      </c>
      <c r="K32" s="231">
        <v>0</v>
      </c>
      <c r="L32" s="231">
        <v>34.128239999999998</v>
      </c>
      <c r="M32" s="231">
        <v>0</v>
      </c>
      <c r="N32" s="231">
        <v>1.8878383599999999</v>
      </c>
      <c r="O32" s="231">
        <v>0</v>
      </c>
      <c r="P32" s="231">
        <v>0</v>
      </c>
      <c r="Q32" s="231">
        <v>0</v>
      </c>
      <c r="R32" s="231">
        <v>3.50074079</v>
      </c>
      <c r="S32" s="231">
        <v>0</v>
      </c>
      <c r="T32" s="230">
        <f t="shared" si="5"/>
        <v>41.47504</v>
      </c>
      <c r="U32" s="230">
        <f t="shared" si="6"/>
        <v>5.38857915</v>
      </c>
      <c r="V32" s="232"/>
    </row>
    <row r="33" spans="1:21" x14ac:dyDescent="0.3">
      <c r="A33" s="179" t="s">
        <v>139</v>
      </c>
      <c r="B33" s="170" t="s">
        <v>138</v>
      </c>
      <c r="C33" s="230">
        <v>54.245379999999997</v>
      </c>
      <c r="D33" s="230">
        <v>0</v>
      </c>
      <c r="E33" s="230">
        <f t="shared" si="13"/>
        <v>54.245379999999997</v>
      </c>
      <c r="F33" s="230">
        <f t="shared" si="8"/>
        <v>2.5282799999999979</v>
      </c>
      <c r="G33" s="231">
        <v>0</v>
      </c>
      <c r="H33" s="231">
        <v>45.764949999999999</v>
      </c>
      <c r="I33" s="231">
        <v>0</v>
      </c>
      <c r="J33" s="231">
        <v>47.225999999999999</v>
      </c>
      <c r="K33" s="231">
        <v>0</v>
      </c>
      <c r="L33" s="231">
        <v>7.0193799999999982</v>
      </c>
      <c r="M33" s="231">
        <v>0</v>
      </c>
      <c r="N33" s="231">
        <v>4.4911000000000003</v>
      </c>
      <c r="O33" s="231">
        <v>0</v>
      </c>
      <c r="P33" s="231">
        <v>0</v>
      </c>
      <c r="Q33" s="231">
        <v>0</v>
      </c>
      <c r="R33" s="231">
        <v>6.74925</v>
      </c>
      <c r="S33" s="231">
        <v>0</v>
      </c>
      <c r="T33" s="230">
        <f t="shared" si="5"/>
        <v>52.784329999999997</v>
      </c>
      <c r="U33" s="230">
        <f t="shared" si="6"/>
        <v>58.466350000000006</v>
      </c>
    </row>
    <row r="34" spans="1:21" x14ac:dyDescent="0.3">
      <c r="A34" s="179" t="s">
        <v>137</v>
      </c>
      <c r="B34" s="170" t="s">
        <v>136</v>
      </c>
      <c r="C34" s="230">
        <v>6.4467462199999996</v>
      </c>
      <c r="D34" s="230">
        <v>0</v>
      </c>
      <c r="E34" s="230">
        <f t="shared" si="13"/>
        <v>6.4467462199999996</v>
      </c>
      <c r="F34" s="230">
        <f t="shared" si="8"/>
        <v>5.1079233899999998</v>
      </c>
      <c r="G34" s="231">
        <v>0</v>
      </c>
      <c r="H34" s="231">
        <v>0.94964883</v>
      </c>
      <c r="I34" s="231">
        <v>0</v>
      </c>
      <c r="J34" s="231">
        <v>0</v>
      </c>
      <c r="K34" s="231">
        <v>0</v>
      </c>
      <c r="L34" s="231">
        <v>6.4467462199999996</v>
      </c>
      <c r="M34" s="231">
        <v>0</v>
      </c>
      <c r="N34" s="231">
        <v>1.33882283</v>
      </c>
      <c r="O34" s="231">
        <v>0</v>
      </c>
      <c r="P34" s="231">
        <v>0</v>
      </c>
      <c r="Q34" s="231">
        <v>0</v>
      </c>
      <c r="R34" s="231">
        <v>0.39393413999999999</v>
      </c>
      <c r="S34" s="231">
        <v>0</v>
      </c>
      <c r="T34" s="230">
        <f t="shared" si="5"/>
        <v>7.3963950499999997</v>
      </c>
      <c r="U34" s="230">
        <f t="shared" si="6"/>
        <v>1.7327569700000001</v>
      </c>
    </row>
    <row r="35" spans="1:21" s="228" customFormat="1" ht="31.2" x14ac:dyDescent="0.3">
      <c r="A35" s="179" t="s">
        <v>58</v>
      </c>
      <c r="B35" s="178" t="s">
        <v>135</v>
      </c>
      <c r="C35" s="230">
        <v>0</v>
      </c>
      <c r="D35" s="230">
        <v>0</v>
      </c>
      <c r="E35" s="230">
        <v>0</v>
      </c>
      <c r="F35" s="230">
        <f t="shared" si="8"/>
        <v>0</v>
      </c>
      <c r="G35" s="230">
        <v>0</v>
      </c>
      <c r="H35" s="230">
        <v>0</v>
      </c>
      <c r="I35" s="230">
        <v>0</v>
      </c>
      <c r="J35" s="230">
        <v>0</v>
      </c>
      <c r="K35" s="230">
        <v>0</v>
      </c>
      <c r="L35" s="230">
        <v>0</v>
      </c>
      <c r="M35" s="230">
        <v>0</v>
      </c>
      <c r="N35" s="230">
        <v>0</v>
      </c>
      <c r="O35" s="230">
        <v>0</v>
      </c>
      <c r="P35" s="230">
        <v>0</v>
      </c>
      <c r="Q35" s="230">
        <v>0</v>
      </c>
      <c r="R35" s="230">
        <v>0</v>
      </c>
      <c r="S35" s="230">
        <v>0</v>
      </c>
      <c r="T35" s="230">
        <f t="shared" si="5"/>
        <v>0</v>
      </c>
      <c r="U35" s="230">
        <f t="shared" si="6"/>
        <v>0</v>
      </c>
    </row>
    <row r="36" spans="1:21" ht="31.2" x14ac:dyDescent="0.3">
      <c r="A36" s="177" t="s">
        <v>134</v>
      </c>
      <c r="B36" s="188" t="s">
        <v>133</v>
      </c>
      <c r="C36" s="230">
        <v>0</v>
      </c>
      <c r="D36" s="230">
        <v>0</v>
      </c>
      <c r="E36" s="230">
        <f t="shared" si="13"/>
        <v>0</v>
      </c>
      <c r="F36" s="230">
        <f t="shared" si="8"/>
        <v>0</v>
      </c>
      <c r="G36" s="231">
        <v>0</v>
      </c>
      <c r="H36" s="231">
        <v>0</v>
      </c>
      <c r="I36" s="231">
        <v>0</v>
      </c>
      <c r="J36" s="231">
        <v>0</v>
      </c>
      <c r="K36" s="231">
        <v>0</v>
      </c>
      <c r="L36" s="231">
        <v>0</v>
      </c>
      <c r="M36" s="231">
        <v>0</v>
      </c>
      <c r="N36" s="231">
        <v>0</v>
      </c>
      <c r="O36" s="231">
        <v>0</v>
      </c>
      <c r="P36" s="231">
        <v>0</v>
      </c>
      <c r="Q36" s="231">
        <v>0</v>
      </c>
      <c r="R36" s="231">
        <v>0</v>
      </c>
      <c r="S36" s="231">
        <v>0</v>
      </c>
      <c r="T36" s="230">
        <f t="shared" si="5"/>
        <v>0</v>
      </c>
      <c r="U36" s="230">
        <f t="shared" si="6"/>
        <v>0</v>
      </c>
    </row>
    <row r="37" spans="1:21" x14ac:dyDescent="0.3">
      <c r="A37" s="177" t="s">
        <v>132</v>
      </c>
      <c r="B37" s="188" t="s">
        <v>122</v>
      </c>
      <c r="C37" s="230">
        <v>0</v>
      </c>
      <c r="D37" s="230">
        <v>0</v>
      </c>
      <c r="E37" s="230">
        <f t="shared" si="13"/>
        <v>0</v>
      </c>
      <c r="F37" s="230">
        <f t="shared" si="8"/>
        <v>0</v>
      </c>
      <c r="G37" s="231">
        <v>0</v>
      </c>
      <c r="H37" s="231">
        <v>0</v>
      </c>
      <c r="I37" s="231">
        <v>0</v>
      </c>
      <c r="J37" s="231">
        <v>0</v>
      </c>
      <c r="K37" s="231">
        <v>0</v>
      </c>
      <c r="L37" s="231">
        <v>0</v>
      </c>
      <c r="M37" s="231">
        <v>0</v>
      </c>
      <c r="N37" s="231">
        <v>0</v>
      </c>
      <c r="O37" s="231">
        <v>0</v>
      </c>
      <c r="P37" s="231">
        <v>0</v>
      </c>
      <c r="Q37" s="231">
        <v>0</v>
      </c>
      <c r="R37" s="231">
        <v>0</v>
      </c>
      <c r="S37" s="231">
        <v>0</v>
      </c>
      <c r="T37" s="230">
        <f t="shared" si="5"/>
        <v>0</v>
      </c>
      <c r="U37" s="230">
        <f t="shared" si="6"/>
        <v>0</v>
      </c>
    </row>
    <row r="38" spans="1:21" x14ac:dyDescent="0.3">
      <c r="A38" s="177" t="s">
        <v>131</v>
      </c>
      <c r="B38" s="188" t="s">
        <v>120</v>
      </c>
      <c r="C38" s="234">
        <v>0</v>
      </c>
      <c r="D38" s="234">
        <v>0</v>
      </c>
      <c r="E38" s="230">
        <f t="shared" si="13"/>
        <v>0</v>
      </c>
      <c r="F38" s="230">
        <f t="shared" si="8"/>
        <v>0</v>
      </c>
      <c r="G38" s="233">
        <v>0</v>
      </c>
      <c r="H38" s="233">
        <v>0</v>
      </c>
      <c r="I38" s="233">
        <v>0</v>
      </c>
      <c r="J38" s="233">
        <v>0</v>
      </c>
      <c r="K38" s="233">
        <v>0</v>
      </c>
      <c r="L38" s="233">
        <v>0</v>
      </c>
      <c r="M38" s="233">
        <v>0</v>
      </c>
      <c r="N38" s="233">
        <v>0</v>
      </c>
      <c r="O38" s="233">
        <v>0</v>
      </c>
      <c r="P38" s="233">
        <v>0</v>
      </c>
      <c r="Q38" s="233">
        <v>0</v>
      </c>
      <c r="R38" s="233">
        <v>0</v>
      </c>
      <c r="S38" s="233">
        <v>0</v>
      </c>
      <c r="T38" s="230">
        <f t="shared" si="5"/>
        <v>0</v>
      </c>
      <c r="U38" s="230">
        <f t="shared" si="6"/>
        <v>0</v>
      </c>
    </row>
    <row r="39" spans="1:21" ht="31.2" x14ac:dyDescent="0.3">
      <c r="A39" s="177" t="s">
        <v>130</v>
      </c>
      <c r="B39" s="170" t="s">
        <v>118</v>
      </c>
      <c r="C39" s="230">
        <v>0</v>
      </c>
      <c r="D39" s="230">
        <v>0</v>
      </c>
      <c r="E39" s="230">
        <f t="shared" si="13"/>
        <v>0</v>
      </c>
      <c r="F39" s="230">
        <f t="shared" si="8"/>
        <v>0</v>
      </c>
      <c r="G39" s="231">
        <v>0</v>
      </c>
      <c r="H39" s="231">
        <v>0</v>
      </c>
      <c r="I39" s="231">
        <v>0</v>
      </c>
      <c r="J39" s="231">
        <v>0</v>
      </c>
      <c r="K39" s="231">
        <v>0</v>
      </c>
      <c r="L39" s="231">
        <v>0</v>
      </c>
      <c r="M39" s="231">
        <v>0</v>
      </c>
      <c r="N39" s="231">
        <v>0</v>
      </c>
      <c r="O39" s="231">
        <v>0</v>
      </c>
      <c r="P39" s="231">
        <v>0</v>
      </c>
      <c r="Q39" s="231">
        <v>0</v>
      </c>
      <c r="R39" s="231">
        <v>0</v>
      </c>
      <c r="S39" s="231">
        <v>0</v>
      </c>
      <c r="T39" s="230">
        <f t="shared" si="5"/>
        <v>0</v>
      </c>
      <c r="U39" s="230">
        <f t="shared" si="6"/>
        <v>0</v>
      </c>
    </row>
    <row r="40" spans="1:21" ht="31.2" x14ac:dyDescent="0.3">
      <c r="A40" s="177" t="s">
        <v>129</v>
      </c>
      <c r="B40" s="170" t="s">
        <v>116</v>
      </c>
      <c r="C40" s="230">
        <v>0</v>
      </c>
      <c r="D40" s="230">
        <v>0</v>
      </c>
      <c r="E40" s="230">
        <f t="shared" si="13"/>
        <v>0</v>
      </c>
      <c r="F40" s="230">
        <f t="shared" si="8"/>
        <v>0</v>
      </c>
      <c r="G40" s="231">
        <v>0</v>
      </c>
      <c r="H40" s="231">
        <v>0</v>
      </c>
      <c r="I40" s="231">
        <v>0</v>
      </c>
      <c r="J40" s="231">
        <v>0</v>
      </c>
      <c r="K40" s="231">
        <v>0</v>
      </c>
      <c r="L40" s="231">
        <v>0</v>
      </c>
      <c r="M40" s="231">
        <v>0</v>
      </c>
      <c r="N40" s="231">
        <v>0</v>
      </c>
      <c r="O40" s="231">
        <v>0</v>
      </c>
      <c r="P40" s="231">
        <v>0</v>
      </c>
      <c r="Q40" s="231">
        <v>0</v>
      </c>
      <c r="R40" s="231">
        <v>0</v>
      </c>
      <c r="S40" s="231">
        <v>0</v>
      </c>
      <c r="T40" s="230">
        <f t="shared" si="5"/>
        <v>0</v>
      </c>
      <c r="U40" s="230">
        <f t="shared" si="6"/>
        <v>0</v>
      </c>
    </row>
    <row r="41" spans="1:21" x14ac:dyDescent="0.3">
      <c r="A41" s="177" t="s">
        <v>128</v>
      </c>
      <c r="B41" s="170" t="s">
        <v>114</v>
      </c>
      <c r="C41" s="230">
        <v>0</v>
      </c>
      <c r="D41" s="230">
        <v>0</v>
      </c>
      <c r="E41" s="230">
        <f t="shared" si="13"/>
        <v>0</v>
      </c>
      <c r="F41" s="230">
        <f t="shared" si="8"/>
        <v>0</v>
      </c>
      <c r="G41" s="231">
        <v>0</v>
      </c>
      <c r="H41" s="231">
        <v>0</v>
      </c>
      <c r="I41" s="231">
        <v>0</v>
      </c>
      <c r="J41" s="231">
        <v>0</v>
      </c>
      <c r="K41" s="231">
        <v>0</v>
      </c>
      <c r="L41" s="231">
        <v>0</v>
      </c>
      <c r="M41" s="231">
        <v>0</v>
      </c>
      <c r="N41" s="231">
        <v>0</v>
      </c>
      <c r="O41" s="231">
        <v>0</v>
      </c>
      <c r="P41" s="231">
        <v>0</v>
      </c>
      <c r="Q41" s="231">
        <v>0</v>
      </c>
      <c r="R41" s="231">
        <v>0</v>
      </c>
      <c r="S41" s="231">
        <v>0</v>
      </c>
      <c r="T41" s="230">
        <f t="shared" si="5"/>
        <v>0</v>
      </c>
      <c r="U41" s="230">
        <f t="shared" si="6"/>
        <v>0</v>
      </c>
    </row>
    <row r="42" spans="1:21" ht="18.600000000000001" x14ac:dyDescent="0.3">
      <c r="A42" s="177" t="s">
        <v>127</v>
      </c>
      <c r="B42" s="188" t="s">
        <v>444</v>
      </c>
      <c r="C42" s="230">
        <v>687</v>
      </c>
      <c r="D42" s="230">
        <v>0</v>
      </c>
      <c r="E42" s="230">
        <f t="shared" ref="E42" si="14">C42</f>
        <v>687</v>
      </c>
      <c r="F42" s="230">
        <f t="shared" si="8"/>
        <v>580</v>
      </c>
      <c r="G42" s="231">
        <v>0</v>
      </c>
      <c r="H42" s="231">
        <v>687</v>
      </c>
      <c r="I42" s="231">
        <v>0</v>
      </c>
      <c r="J42" s="231">
        <v>0</v>
      </c>
      <c r="K42" s="231">
        <v>0</v>
      </c>
      <c r="L42" s="231">
        <v>687</v>
      </c>
      <c r="M42" s="231">
        <v>0</v>
      </c>
      <c r="N42" s="231">
        <v>107</v>
      </c>
      <c r="O42" s="231">
        <v>0</v>
      </c>
      <c r="P42" s="231">
        <v>0</v>
      </c>
      <c r="Q42" s="231">
        <v>0</v>
      </c>
      <c r="R42" s="231">
        <v>0</v>
      </c>
      <c r="S42" s="231">
        <v>0</v>
      </c>
      <c r="T42" s="230">
        <f t="shared" si="5"/>
        <v>1374</v>
      </c>
      <c r="U42" s="230">
        <f t="shared" si="6"/>
        <v>107</v>
      </c>
    </row>
    <row r="43" spans="1:21" ht="18.600000000000001" x14ac:dyDescent="0.3">
      <c r="A43" s="177" t="s">
        <v>502</v>
      </c>
      <c r="B43" s="188" t="s">
        <v>503</v>
      </c>
      <c r="C43" s="230">
        <v>345</v>
      </c>
      <c r="D43" s="230">
        <v>0</v>
      </c>
      <c r="E43" s="230">
        <f t="shared" ref="E43" si="15">C43</f>
        <v>345</v>
      </c>
      <c r="F43" s="230">
        <f t="shared" si="8"/>
        <v>246</v>
      </c>
      <c r="G43" s="231">
        <v>0</v>
      </c>
      <c r="H43" s="231">
        <v>345</v>
      </c>
      <c r="I43" s="231">
        <v>0</v>
      </c>
      <c r="J43" s="231">
        <v>0</v>
      </c>
      <c r="K43" s="231">
        <v>0</v>
      </c>
      <c r="L43" s="231">
        <v>345</v>
      </c>
      <c r="M43" s="231">
        <v>0</v>
      </c>
      <c r="N43" s="231">
        <v>99</v>
      </c>
      <c r="O43" s="231">
        <v>0</v>
      </c>
      <c r="P43" s="231">
        <v>0</v>
      </c>
      <c r="Q43" s="231">
        <v>0</v>
      </c>
      <c r="R43" s="231">
        <v>0</v>
      </c>
      <c r="S43" s="231">
        <v>0</v>
      </c>
      <c r="T43" s="230">
        <f t="shared" ref="T43" si="16">H43+L43+P43</f>
        <v>690</v>
      </c>
      <c r="U43" s="230">
        <f t="shared" ref="U43" si="17">J43+N43+R43</f>
        <v>99</v>
      </c>
    </row>
    <row r="44" spans="1:21" s="228" customFormat="1" x14ac:dyDescent="0.3">
      <c r="A44" s="179" t="s">
        <v>57</v>
      </c>
      <c r="B44" s="178" t="s">
        <v>126</v>
      </c>
      <c r="C44" s="230">
        <v>0</v>
      </c>
      <c r="D44" s="230">
        <v>0</v>
      </c>
      <c r="E44" s="230">
        <v>0</v>
      </c>
      <c r="F44" s="230">
        <f t="shared" si="8"/>
        <v>0</v>
      </c>
      <c r="G44" s="230">
        <v>0</v>
      </c>
      <c r="H44" s="230">
        <v>0</v>
      </c>
      <c r="I44" s="230">
        <v>0</v>
      </c>
      <c r="J44" s="230">
        <v>0</v>
      </c>
      <c r="K44" s="230">
        <v>0</v>
      </c>
      <c r="L44" s="230">
        <v>0</v>
      </c>
      <c r="M44" s="230">
        <v>0</v>
      </c>
      <c r="N44" s="230">
        <v>0</v>
      </c>
      <c r="O44" s="230">
        <v>0</v>
      </c>
      <c r="P44" s="230">
        <v>0</v>
      </c>
      <c r="Q44" s="230">
        <v>0</v>
      </c>
      <c r="R44" s="230">
        <v>0</v>
      </c>
      <c r="S44" s="230">
        <v>0</v>
      </c>
      <c r="T44" s="230">
        <f t="shared" si="5"/>
        <v>0</v>
      </c>
      <c r="U44" s="230">
        <f t="shared" si="6"/>
        <v>0</v>
      </c>
    </row>
    <row r="45" spans="1:21" ht="31.2" x14ac:dyDescent="0.3">
      <c r="A45" s="177" t="s">
        <v>125</v>
      </c>
      <c r="B45" s="188" t="s">
        <v>133</v>
      </c>
      <c r="C45" s="230">
        <v>0</v>
      </c>
      <c r="D45" s="230">
        <v>0</v>
      </c>
      <c r="E45" s="230">
        <f t="shared" si="13"/>
        <v>0</v>
      </c>
      <c r="F45" s="230">
        <f t="shared" si="8"/>
        <v>0</v>
      </c>
      <c r="G45" s="231">
        <v>0</v>
      </c>
      <c r="H45" s="231">
        <v>0</v>
      </c>
      <c r="I45" s="231">
        <v>0</v>
      </c>
      <c r="J45" s="231">
        <v>0</v>
      </c>
      <c r="K45" s="231">
        <v>0</v>
      </c>
      <c r="L45" s="231">
        <v>0</v>
      </c>
      <c r="M45" s="231">
        <v>0</v>
      </c>
      <c r="N45" s="231">
        <v>0</v>
      </c>
      <c r="O45" s="231">
        <v>0</v>
      </c>
      <c r="P45" s="231">
        <v>0</v>
      </c>
      <c r="Q45" s="231">
        <v>0</v>
      </c>
      <c r="R45" s="231">
        <v>0</v>
      </c>
      <c r="S45" s="231">
        <v>0</v>
      </c>
      <c r="T45" s="230">
        <f t="shared" si="5"/>
        <v>0</v>
      </c>
      <c r="U45" s="230">
        <f t="shared" si="6"/>
        <v>0</v>
      </c>
    </row>
    <row r="46" spans="1:21" x14ac:dyDescent="0.3">
      <c r="A46" s="177" t="s">
        <v>123</v>
      </c>
      <c r="B46" s="188" t="s">
        <v>122</v>
      </c>
      <c r="C46" s="230">
        <v>0</v>
      </c>
      <c r="D46" s="230">
        <v>0</v>
      </c>
      <c r="E46" s="230">
        <f t="shared" si="13"/>
        <v>0</v>
      </c>
      <c r="F46" s="230">
        <f t="shared" si="8"/>
        <v>0</v>
      </c>
      <c r="G46" s="231">
        <v>0</v>
      </c>
      <c r="H46" s="231">
        <v>0</v>
      </c>
      <c r="I46" s="231">
        <v>0</v>
      </c>
      <c r="J46" s="231">
        <v>0</v>
      </c>
      <c r="K46" s="231">
        <v>0</v>
      </c>
      <c r="L46" s="231">
        <v>0</v>
      </c>
      <c r="M46" s="231">
        <v>0</v>
      </c>
      <c r="N46" s="231">
        <v>0</v>
      </c>
      <c r="O46" s="231">
        <v>0</v>
      </c>
      <c r="P46" s="231">
        <v>0</v>
      </c>
      <c r="Q46" s="231">
        <v>0</v>
      </c>
      <c r="R46" s="231">
        <v>0</v>
      </c>
      <c r="S46" s="231">
        <v>0</v>
      </c>
      <c r="T46" s="230">
        <f t="shared" si="5"/>
        <v>0</v>
      </c>
      <c r="U46" s="230">
        <f t="shared" si="6"/>
        <v>0</v>
      </c>
    </row>
    <row r="47" spans="1:21" x14ac:dyDescent="0.3">
      <c r="A47" s="177" t="s">
        <v>121</v>
      </c>
      <c r="B47" s="188" t="s">
        <v>120</v>
      </c>
      <c r="C47" s="230">
        <v>0</v>
      </c>
      <c r="D47" s="230">
        <v>0</v>
      </c>
      <c r="E47" s="230">
        <f t="shared" si="13"/>
        <v>0</v>
      </c>
      <c r="F47" s="230">
        <f t="shared" si="8"/>
        <v>0</v>
      </c>
      <c r="G47" s="231">
        <v>0</v>
      </c>
      <c r="H47" s="231">
        <v>0</v>
      </c>
      <c r="I47" s="231">
        <v>0</v>
      </c>
      <c r="J47" s="231">
        <v>0</v>
      </c>
      <c r="K47" s="231">
        <v>0</v>
      </c>
      <c r="L47" s="231">
        <v>0</v>
      </c>
      <c r="M47" s="231">
        <v>0</v>
      </c>
      <c r="N47" s="231">
        <v>0</v>
      </c>
      <c r="O47" s="231">
        <v>0</v>
      </c>
      <c r="P47" s="231">
        <v>0</v>
      </c>
      <c r="Q47" s="231">
        <v>0</v>
      </c>
      <c r="R47" s="231">
        <v>0</v>
      </c>
      <c r="S47" s="231">
        <v>0</v>
      </c>
      <c r="T47" s="230">
        <f t="shared" si="5"/>
        <v>0</v>
      </c>
      <c r="U47" s="230">
        <f t="shared" si="6"/>
        <v>0</v>
      </c>
    </row>
    <row r="48" spans="1:21" ht="31.2" x14ac:dyDescent="0.3">
      <c r="A48" s="177" t="s">
        <v>119</v>
      </c>
      <c r="B48" s="170" t="s">
        <v>118</v>
      </c>
      <c r="C48" s="230">
        <v>0</v>
      </c>
      <c r="D48" s="230">
        <v>0</v>
      </c>
      <c r="E48" s="230">
        <f t="shared" si="13"/>
        <v>0</v>
      </c>
      <c r="F48" s="230">
        <f t="shared" si="8"/>
        <v>0</v>
      </c>
      <c r="G48" s="231">
        <v>0</v>
      </c>
      <c r="H48" s="231">
        <v>0</v>
      </c>
      <c r="I48" s="231">
        <v>0</v>
      </c>
      <c r="J48" s="231">
        <v>0</v>
      </c>
      <c r="K48" s="231">
        <v>0</v>
      </c>
      <c r="L48" s="231">
        <v>0</v>
      </c>
      <c r="M48" s="231">
        <v>0</v>
      </c>
      <c r="N48" s="231">
        <v>0</v>
      </c>
      <c r="O48" s="231">
        <v>0</v>
      </c>
      <c r="P48" s="231">
        <v>0</v>
      </c>
      <c r="Q48" s="231">
        <v>0</v>
      </c>
      <c r="R48" s="231">
        <v>0</v>
      </c>
      <c r="S48" s="231">
        <v>0</v>
      </c>
      <c r="T48" s="230">
        <f t="shared" si="5"/>
        <v>0</v>
      </c>
      <c r="U48" s="230">
        <f t="shared" si="6"/>
        <v>0</v>
      </c>
    </row>
    <row r="49" spans="1:21" ht="31.2" x14ac:dyDescent="0.3">
      <c r="A49" s="177" t="s">
        <v>117</v>
      </c>
      <c r="B49" s="170" t="s">
        <v>116</v>
      </c>
      <c r="C49" s="230">
        <v>0</v>
      </c>
      <c r="D49" s="230">
        <v>0</v>
      </c>
      <c r="E49" s="230">
        <f t="shared" si="13"/>
        <v>0</v>
      </c>
      <c r="F49" s="230">
        <f t="shared" si="8"/>
        <v>0</v>
      </c>
      <c r="G49" s="231">
        <v>0</v>
      </c>
      <c r="H49" s="231">
        <v>0</v>
      </c>
      <c r="I49" s="231">
        <v>0</v>
      </c>
      <c r="J49" s="231">
        <v>0</v>
      </c>
      <c r="K49" s="231">
        <v>0</v>
      </c>
      <c r="L49" s="231">
        <v>0</v>
      </c>
      <c r="M49" s="231">
        <v>0</v>
      </c>
      <c r="N49" s="231">
        <v>0</v>
      </c>
      <c r="O49" s="231">
        <v>0</v>
      </c>
      <c r="P49" s="231">
        <v>0</v>
      </c>
      <c r="Q49" s="231">
        <v>0</v>
      </c>
      <c r="R49" s="231">
        <v>0</v>
      </c>
      <c r="S49" s="231">
        <v>0</v>
      </c>
      <c r="T49" s="230">
        <f t="shared" si="5"/>
        <v>0</v>
      </c>
      <c r="U49" s="230">
        <f t="shared" si="6"/>
        <v>0</v>
      </c>
    </row>
    <row r="50" spans="1:21" x14ac:dyDescent="0.3">
      <c r="A50" s="177" t="s">
        <v>115</v>
      </c>
      <c r="B50" s="170" t="s">
        <v>114</v>
      </c>
      <c r="C50" s="230">
        <v>0</v>
      </c>
      <c r="D50" s="230">
        <v>0</v>
      </c>
      <c r="E50" s="230">
        <f t="shared" si="13"/>
        <v>0</v>
      </c>
      <c r="F50" s="230">
        <f t="shared" si="8"/>
        <v>0</v>
      </c>
      <c r="G50" s="231">
        <v>0</v>
      </c>
      <c r="H50" s="231">
        <v>0</v>
      </c>
      <c r="I50" s="231">
        <v>0</v>
      </c>
      <c r="J50" s="231">
        <v>0</v>
      </c>
      <c r="K50" s="231">
        <v>0</v>
      </c>
      <c r="L50" s="231">
        <v>0</v>
      </c>
      <c r="M50" s="231">
        <v>0</v>
      </c>
      <c r="N50" s="231">
        <v>0</v>
      </c>
      <c r="O50" s="231">
        <v>0</v>
      </c>
      <c r="P50" s="231">
        <v>0</v>
      </c>
      <c r="Q50" s="231">
        <v>0</v>
      </c>
      <c r="R50" s="231">
        <v>0</v>
      </c>
      <c r="S50" s="231">
        <v>0</v>
      </c>
      <c r="T50" s="230">
        <f t="shared" si="5"/>
        <v>0</v>
      </c>
      <c r="U50" s="230">
        <f t="shared" si="6"/>
        <v>0</v>
      </c>
    </row>
    <row r="51" spans="1:21" ht="18.600000000000001" x14ac:dyDescent="0.3">
      <c r="A51" s="177" t="s">
        <v>113</v>
      </c>
      <c r="B51" s="188" t="s">
        <v>444</v>
      </c>
      <c r="C51" s="230">
        <v>687</v>
      </c>
      <c r="D51" s="230">
        <v>0</v>
      </c>
      <c r="E51" s="230">
        <f t="shared" si="13"/>
        <v>687</v>
      </c>
      <c r="F51" s="230">
        <f t="shared" si="8"/>
        <v>580</v>
      </c>
      <c r="G51" s="231">
        <v>0</v>
      </c>
      <c r="H51" s="231">
        <v>687</v>
      </c>
      <c r="I51" s="231">
        <v>0</v>
      </c>
      <c r="J51" s="231">
        <v>0</v>
      </c>
      <c r="K51" s="231">
        <v>0</v>
      </c>
      <c r="L51" s="231">
        <v>687</v>
      </c>
      <c r="M51" s="231">
        <v>0</v>
      </c>
      <c r="N51" s="231">
        <f>N42</f>
        <v>107</v>
      </c>
      <c r="O51" s="231">
        <v>0</v>
      </c>
      <c r="P51" s="231">
        <v>0</v>
      </c>
      <c r="Q51" s="231">
        <v>0</v>
      </c>
      <c r="R51" s="231">
        <v>0</v>
      </c>
      <c r="S51" s="231">
        <v>0</v>
      </c>
      <c r="T51" s="230">
        <f t="shared" si="5"/>
        <v>1374</v>
      </c>
      <c r="U51" s="230">
        <f t="shared" si="6"/>
        <v>107</v>
      </c>
    </row>
    <row r="52" spans="1:21" ht="18.600000000000001" x14ac:dyDescent="0.3">
      <c r="A52" s="177" t="s">
        <v>504</v>
      </c>
      <c r="B52" s="188" t="s">
        <v>503</v>
      </c>
      <c r="C52" s="230">
        <v>345</v>
      </c>
      <c r="D52" s="230">
        <v>0</v>
      </c>
      <c r="E52" s="230">
        <f t="shared" ref="E52" si="18">C52</f>
        <v>345</v>
      </c>
      <c r="F52" s="230">
        <f t="shared" si="8"/>
        <v>246</v>
      </c>
      <c r="G52" s="231">
        <v>0</v>
      </c>
      <c r="H52" s="231">
        <v>345</v>
      </c>
      <c r="I52" s="231">
        <v>0</v>
      </c>
      <c r="J52" s="231">
        <v>0</v>
      </c>
      <c r="K52" s="231">
        <v>0</v>
      </c>
      <c r="L52" s="231">
        <v>345</v>
      </c>
      <c r="M52" s="231">
        <v>0</v>
      </c>
      <c r="N52" s="231">
        <f>N43</f>
        <v>99</v>
      </c>
      <c r="O52" s="231">
        <v>0</v>
      </c>
      <c r="P52" s="231">
        <v>0</v>
      </c>
      <c r="Q52" s="231">
        <v>0</v>
      </c>
      <c r="R52" s="231">
        <v>0</v>
      </c>
      <c r="S52" s="231">
        <v>0</v>
      </c>
      <c r="T52" s="230">
        <f t="shared" ref="T52" si="19">H52+L52+P52</f>
        <v>690</v>
      </c>
      <c r="U52" s="230">
        <f t="shared" ref="U52" si="20">J52+N52+R52</f>
        <v>99</v>
      </c>
    </row>
    <row r="53" spans="1:21" s="228" customFormat="1" ht="35.25" customHeight="1" x14ac:dyDescent="0.3">
      <c r="A53" s="179" t="s">
        <v>55</v>
      </c>
      <c r="B53" s="178" t="s">
        <v>112</v>
      </c>
      <c r="C53" s="230">
        <v>0</v>
      </c>
      <c r="D53" s="230">
        <v>0</v>
      </c>
      <c r="E53" s="230">
        <v>0</v>
      </c>
      <c r="F53" s="230">
        <f t="shared" si="8"/>
        <v>0</v>
      </c>
      <c r="G53" s="230">
        <v>0</v>
      </c>
      <c r="H53" s="230">
        <v>0</v>
      </c>
      <c r="I53" s="230">
        <v>0</v>
      </c>
      <c r="J53" s="230">
        <v>0</v>
      </c>
      <c r="K53" s="230">
        <v>0</v>
      </c>
      <c r="L53" s="230">
        <v>0</v>
      </c>
      <c r="M53" s="230">
        <v>0</v>
      </c>
      <c r="N53" s="230">
        <v>0</v>
      </c>
      <c r="O53" s="230">
        <v>0</v>
      </c>
      <c r="P53" s="230">
        <v>0</v>
      </c>
      <c r="Q53" s="230">
        <v>0</v>
      </c>
      <c r="R53" s="230">
        <v>0</v>
      </c>
      <c r="S53" s="230">
        <v>0</v>
      </c>
      <c r="T53" s="230">
        <f t="shared" si="5"/>
        <v>0</v>
      </c>
      <c r="U53" s="230">
        <f t="shared" si="6"/>
        <v>0</v>
      </c>
    </row>
    <row r="54" spans="1:21" x14ac:dyDescent="0.3">
      <c r="A54" s="177" t="s">
        <v>111</v>
      </c>
      <c r="B54" s="170" t="s">
        <v>110</v>
      </c>
      <c r="C54" s="230">
        <v>94.959495149999981</v>
      </c>
      <c r="D54" s="230">
        <f>D32</f>
        <v>0</v>
      </c>
      <c r="E54" s="230">
        <f t="shared" si="13"/>
        <v>94.959495149999981</v>
      </c>
      <c r="F54" s="230">
        <f t="shared" si="8"/>
        <v>81.345810899999975</v>
      </c>
      <c r="G54" s="231">
        <f>G32</f>
        <v>0</v>
      </c>
      <c r="H54" s="231">
        <v>54.200528829999996</v>
      </c>
      <c r="I54" s="231">
        <v>0</v>
      </c>
      <c r="J54" s="231">
        <v>0</v>
      </c>
      <c r="K54" s="231">
        <v>0</v>
      </c>
      <c r="L54" s="231">
        <v>94.959495149999981</v>
      </c>
      <c r="M54" s="231">
        <v>0</v>
      </c>
      <c r="N54" s="231">
        <v>13.61368425</v>
      </c>
      <c r="O54" s="231">
        <v>0</v>
      </c>
      <c r="P54" s="231">
        <v>0</v>
      </c>
      <c r="Q54" s="231">
        <v>0</v>
      </c>
      <c r="R54" s="231">
        <v>0</v>
      </c>
      <c r="S54" s="231">
        <v>0</v>
      </c>
      <c r="T54" s="230">
        <f t="shared" si="5"/>
        <v>149.16002397999998</v>
      </c>
      <c r="U54" s="230">
        <f t="shared" si="6"/>
        <v>13.61368425</v>
      </c>
    </row>
    <row r="55" spans="1:21" x14ac:dyDescent="0.3">
      <c r="A55" s="177" t="s">
        <v>109</v>
      </c>
      <c r="B55" s="170" t="s">
        <v>103</v>
      </c>
      <c r="C55" s="230">
        <v>0</v>
      </c>
      <c r="D55" s="230">
        <v>0</v>
      </c>
      <c r="E55" s="230">
        <f t="shared" si="13"/>
        <v>0</v>
      </c>
      <c r="F55" s="230">
        <f t="shared" si="8"/>
        <v>0</v>
      </c>
      <c r="G55" s="231">
        <v>0</v>
      </c>
      <c r="H55" s="231">
        <v>0</v>
      </c>
      <c r="I55" s="231">
        <v>0</v>
      </c>
      <c r="J55" s="231">
        <v>0</v>
      </c>
      <c r="K55" s="231">
        <v>0</v>
      </c>
      <c r="L55" s="231">
        <v>0</v>
      </c>
      <c r="M55" s="231">
        <v>0</v>
      </c>
      <c r="N55" s="231">
        <v>0</v>
      </c>
      <c r="O55" s="231">
        <v>0</v>
      </c>
      <c r="P55" s="231">
        <v>0</v>
      </c>
      <c r="Q55" s="231">
        <v>0</v>
      </c>
      <c r="R55" s="231">
        <v>0</v>
      </c>
      <c r="S55" s="231">
        <v>0</v>
      </c>
      <c r="T55" s="230">
        <f t="shared" si="5"/>
        <v>0</v>
      </c>
      <c r="U55" s="230">
        <f t="shared" si="6"/>
        <v>0</v>
      </c>
    </row>
    <row r="56" spans="1:21" x14ac:dyDescent="0.3">
      <c r="A56" s="177" t="s">
        <v>108</v>
      </c>
      <c r="B56" s="188" t="s">
        <v>102</v>
      </c>
      <c r="C56" s="230">
        <v>0</v>
      </c>
      <c r="D56" s="230">
        <v>0</v>
      </c>
      <c r="E56" s="230">
        <f t="shared" si="13"/>
        <v>0</v>
      </c>
      <c r="F56" s="230">
        <f t="shared" si="8"/>
        <v>0</v>
      </c>
      <c r="G56" s="231">
        <v>0</v>
      </c>
      <c r="H56" s="231">
        <v>0</v>
      </c>
      <c r="I56" s="231">
        <v>0</v>
      </c>
      <c r="J56" s="231">
        <v>0</v>
      </c>
      <c r="K56" s="231">
        <v>0</v>
      </c>
      <c r="L56" s="231">
        <v>0</v>
      </c>
      <c r="M56" s="231">
        <v>0</v>
      </c>
      <c r="N56" s="231">
        <v>0</v>
      </c>
      <c r="O56" s="231">
        <v>0</v>
      </c>
      <c r="P56" s="231">
        <v>0</v>
      </c>
      <c r="Q56" s="231">
        <v>0</v>
      </c>
      <c r="R56" s="231">
        <v>0</v>
      </c>
      <c r="S56" s="231">
        <v>0</v>
      </c>
      <c r="T56" s="230">
        <f t="shared" si="5"/>
        <v>0</v>
      </c>
      <c r="U56" s="230">
        <f t="shared" si="6"/>
        <v>0</v>
      </c>
    </row>
    <row r="57" spans="1:21" x14ac:dyDescent="0.3">
      <c r="A57" s="177" t="s">
        <v>107</v>
      </c>
      <c r="B57" s="188" t="s">
        <v>101</v>
      </c>
      <c r="C57" s="234">
        <v>0</v>
      </c>
      <c r="D57" s="234">
        <v>0</v>
      </c>
      <c r="E57" s="230">
        <f t="shared" si="13"/>
        <v>0</v>
      </c>
      <c r="F57" s="230">
        <f t="shared" si="8"/>
        <v>0</v>
      </c>
      <c r="G57" s="231">
        <v>0</v>
      </c>
      <c r="H57" s="231">
        <v>0</v>
      </c>
      <c r="I57" s="231">
        <v>0</v>
      </c>
      <c r="J57" s="231">
        <v>0</v>
      </c>
      <c r="K57" s="231">
        <v>0</v>
      </c>
      <c r="L57" s="231">
        <v>0</v>
      </c>
      <c r="M57" s="231">
        <v>0</v>
      </c>
      <c r="N57" s="231">
        <v>0</v>
      </c>
      <c r="O57" s="231">
        <v>0</v>
      </c>
      <c r="P57" s="231">
        <v>0</v>
      </c>
      <c r="Q57" s="231">
        <v>0</v>
      </c>
      <c r="R57" s="231">
        <v>0</v>
      </c>
      <c r="S57" s="231">
        <v>0</v>
      </c>
      <c r="T57" s="230">
        <f t="shared" si="5"/>
        <v>0</v>
      </c>
      <c r="U57" s="230">
        <f t="shared" si="6"/>
        <v>0</v>
      </c>
    </row>
    <row r="58" spans="1:21" x14ac:dyDescent="0.3">
      <c r="A58" s="177" t="s">
        <v>106</v>
      </c>
      <c r="B58" s="188" t="s">
        <v>445</v>
      </c>
      <c r="C58" s="230">
        <v>0</v>
      </c>
      <c r="D58" s="230">
        <v>0</v>
      </c>
      <c r="E58" s="230">
        <f t="shared" si="13"/>
        <v>0</v>
      </c>
      <c r="F58" s="230">
        <f t="shared" si="8"/>
        <v>0</v>
      </c>
      <c r="G58" s="231">
        <v>0</v>
      </c>
      <c r="H58" s="231">
        <v>0</v>
      </c>
      <c r="I58" s="231">
        <v>0</v>
      </c>
      <c r="J58" s="231">
        <v>0</v>
      </c>
      <c r="K58" s="231">
        <v>0</v>
      </c>
      <c r="L58" s="231">
        <v>0</v>
      </c>
      <c r="M58" s="231">
        <v>0</v>
      </c>
      <c r="N58" s="231">
        <v>0</v>
      </c>
      <c r="O58" s="231">
        <v>0</v>
      </c>
      <c r="P58" s="231">
        <v>0</v>
      </c>
      <c r="Q58" s="231">
        <v>0</v>
      </c>
      <c r="R58" s="231">
        <v>0</v>
      </c>
      <c r="S58" s="231">
        <v>0</v>
      </c>
      <c r="T58" s="230">
        <f t="shared" si="5"/>
        <v>0</v>
      </c>
      <c r="U58" s="230">
        <f t="shared" si="6"/>
        <v>0</v>
      </c>
    </row>
    <row r="59" spans="1:21" ht="18.600000000000001" x14ac:dyDescent="0.3">
      <c r="A59" s="177" t="s">
        <v>105</v>
      </c>
      <c r="B59" s="188" t="s">
        <v>444</v>
      </c>
      <c r="C59" s="230">
        <v>687</v>
      </c>
      <c r="D59" s="230">
        <v>0</v>
      </c>
      <c r="E59" s="230">
        <f t="shared" si="13"/>
        <v>687</v>
      </c>
      <c r="F59" s="230">
        <f t="shared" si="8"/>
        <v>580</v>
      </c>
      <c r="G59" s="231">
        <v>0</v>
      </c>
      <c r="H59" s="231">
        <v>687</v>
      </c>
      <c r="I59" s="231">
        <v>0</v>
      </c>
      <c r="J59" s="231">
        <v>0</v>
      </c>
      <c r="K59" s="231">
        <v>0</v>
      </c>
      <c r="L59" s="231">
        <v>687</v>
      </c>
      <c r="M59" s="231">
        <v>0</v>
      </c>
      <c r="N59" s="231">
        <f>N51</f>
        <v>107</v>
      </c>
      <c r="O59" s="231">
        <v>0</v>
      </c>
      <c r="P59" s="231">
        <v>0</v>
      </c>
      <c r="Q59" s="231">
        <v>0</v>
      </c>
      <c r="R59" s="231">
        <v>0</v>
      </c>
      <c r="S59" s="231">
        <v>0</v>
      </c>
      <c r="T59" s="230">
        <f t="shared" si="5"/>
        <v>1374</v>
      </c>
      <c r="U59" s="230">
        <f t="shared" si="6"/>
        <v>107</v>
      </c>
    </row>
    <row r="60" spans="1:21" ht="18.600000000000001" x14ac:dyDescent="0.3">
      <c r="A60" s="177" t="s">
        <v>505</v>
      </c>
      <c r="B60" s="188" t="s">
        <v>503</v>
      </c>
      <c r="C60" s="230">
        <v>345</v>
      </c>
      <c r="D60" s="230">
        <v>0</v>
      </c>
      <c r="E60" s="230">
        <f t="shared" ref="E60" si="21">C60</f>
        <v>345</v>
      </c>
      <c r="F60" s="230">
        <f t="shared" si="8"/>
        <v>246</v>
      </c>
      <c r="G60" s="231">
        <v>0</v>
      </c>
      <c r="H60" s="231">
        <v>345</v>
      </c>
      <c r="I60" s="231">
        <v>0</v>
      </c>
      <c r="J60" s="231">
        <v>0</v>
      </c>
      <c r="K60" s="231">
        <v>0</v>
      </c>
      <c r="L60" s="231">
        <v>345</v>
      </c>
      <c r="M60" s="231">
        <v>0</v>
      </c>
      <c r="N60" s="231">
        <f>N52</f>
        <v>99</v>
      </c>
      <c r="O60" s="231">
        <v>0</v>
      </c>
      <c r="P60" s="231">
        <v>0</v>
      </c>
      <c r="Q60" s="231">
        <v>0</v>
      </c>
      <c r="R60" s="231">
        <v>0</v>
      </c>
      <c r="S60" s="231">
        <v>0</v>
      </c>
      <c r="T60" s="230">
        <f t="shared" ref="T60" si="22">H60+L60+P60</f>
        <v>690</v>
      </c>
      <c r="U60" s="230">
        <f t="shared" ref="U60" si="23">J60+N60+R60</f>
        <v>99</v>
      </c>
    </row>
    <row r="61" spans="1:21" s="228" customFormat="1" ht="36.75" customHeight="1" x14ac:dyDescent="0.3">
      <c r="A61" s="179" t="s">
        <v>54</v>
      </c>
      <c r="B61" s="189" t="s">
        <v>200</v>
      </c>
      <c r="C61" s="234">
        <v>0</v>
      </c>
      <c r="D61" s="230">
        <v>0</v>
      </c>
      <c r="E61" s="230">
        <v>0</v>
      </c>
      <c r="F61" s="230">
        <f t="shared" si="8"/>
        <v>0</v>
      </c>
      <c r="G61" s="230">
        <v>0</v>
      </c>
      <c r="H61" s="234">
        <v>0</v>
      </c>
      <c r="I61" s="230">
        <v>0</v>
      </c>
      <c r="J61" s="230">
        <v>0</v>
      </c>
      <c r="K61" s="230">
        <v>0</v>
      </c>
      <c r="L61" s="230">
        <v>0</v>
      </c>
      <c r="M61" s="230">
        <v>0</v>
      </c>
      <c r="N61" s="230">
        <v>0</v>
      </c>
      <c r="O61" s="230">
        <v>0</v>
      </c>
      <c r="P61" s="230">
        <v>0</v>
      </c>
      <c r="Q61" s="230">
        <v>0</v>
      </c>
      <c r="R61" s="230">
        <v>0</v>
      </c>
      <c r="S61" s="230">
        <v>0</v>
      </c>
      <c r="T61" s="230">
        <f t="shared" si="5"/>
        <v>0</v>
      </c>
      <c r="U61" s="230">
        <f t="shared" si="6"/>
        <v>0</v>
      </c>
    </row>
    <row r="62" spans="1:21" s="228" customFormat="1" x14ac:dyDescent="0.3">
      <c r="A62" s="179" t="s">
        <v>52</v>
      </c>
      <c r="B62" s="178" t="s">
        <v>104</v>
      </c>
      <c r="C62" s="230">
        <v>0</v>
      </c>
      <c r="D62" s="230">
        <v>0</v>
      </c>
      <c r="E62" s="230">
        <v>0</v>
      </c>
      <c r="F62" s="230">
        <f t="shared" si="8"/>
        <v>0</v>
      </c>
      <c r="G62" s="230">
        <v>0</v>
      </c>
      <c r="H62" s="230">
        <v>0</v>
      </c>
      <c r="I62" s="230">
        <v>0</v>
      </c>
      <c r="J62" s="230">
        <v>0</v>
      </c>
      <c r="K62" s="230">
        <v>0</v>
      </c>
      <c r="L62" s="230">
        <v>0</v>
      </c>
      <c r="M62" s="230">
        <v>0</v>
      </c>
      <c r="N62" s="230">
        <v>0</v>
      </c>
      <c r="O62" s="230">
        <v>0</v>
      </c>
      <c r="P62" s="230">
        <v>0</v>
      </c>
      <c r="Q62" s="230">
        <v>0</v>
      </c>
      <c r="R62" s="230">
        <v>0</v>
      </c>
      <c r="S62" s="230">
        <v>0</v>
      </c>
      <c r="T62" s="230">
        <f t="shared" si="5"/>
        <v>0</v>
      </c>
      <c r="U62" s="230">
        <f t="shared" si="6"/>
        <v>0</v>
      </c>
    </row>
    <row r="63" spans="1:21" x14ac:dyDescent="0.3">
      <c r="A63" s="177" t="s">
        <v>194</v>
      </c>
      <c r="B63" s="190" t="s">
        <v>124</v>
      </c>
      <c r="C63" s="335">
        <v>0</v>
      </c>
      <c r="D63" s="230">
        <v>0</v>
      </c>
      <c r="E63" s="230">
        <f t="shared" si="13"/>
        <v>0</v>
      </c>
      <c r="F63" s="230">
        <f t="shared" si="8"/>
        <v>0</v>
      </c>
      <c r="G63" s="231">
        <v>0</v>
      </c>
      <c r="H63" s="231">
        <v>0</v>
      </c>
      <c r="I63" s="231">
        <v>0</v>
      </c>
      <c r="J63" s="231">
        <v>0</v>
      </c>
      <c r="K63" s="231">
        <v>0</v>
      </c>
      <c r="L63" s="231">
        <v>0</v>
      </c>
      <c r="M63" s="231">
        <v>0</v>
      </c>
      <c r="N63" s="231">
        <v>0</v>
      </c>
      <c r="O63" s="231">
        <v>0</v>
      </c>
      <c r="P63" s="231">
        <v>0</v>
      </c>
      <c r="Q63" s="231">
        <v>0</v>
      </c>
      <c r="R63" s="231">
        <v>0</v>
      </c>
      <c r="S63" s="231">
        <v>0</v>
      </c>
      <c r="T63" s="230">
        <f t="shared" si="5"/>
        <v>0</v>
      </c>
      <c r="U63" s="230">
        <f t="shared" si="6"/>
        <v>0</v>
      </c>
    </row>
    <row r="64" spans="1:21" x14ac:dyDescent="0.3">
      <c r="A64" s="177" t="s">
        <v>195</v>
      </c>
      <c r="B64" s="190" t="s">
        <v>122</v>
      </c>
      <c r="C64" s="335">
        <v>0</v>
      </c>
      <c r="D64" s="230">
        <v>0</v>
      </c>
      <c r="E64" s="230">
        <f t="shared" si="13"/>
        <v>0</v>
      </c>
      <c r="F64" s="230">
        <f t="shared" si="8"/>
        <v>0</v>
      </c>
      <c r="G64" s="231">
        <v>0</v>
      </c>
      <c r="H64" s="231">
        <v>0</v>
      </c>
      <c r="I64" s="231">
        <v>0</v>
      </c>
      <c r="J64" s="231">
        <v>0</v>
      </c>
      <c r="K64" s="231">
        <v>0</v>
      </c>
      <c r="L64" s="231">
        <v>0</v>
      </c>
      <c r="M64" s="231">
        <v>0</v>
      </c>
      <c r="N64" s="231">
        <v>0</v>
      </c>
      <c r="O64" s="231">
        <v>0</v>
      </c>
      <c r="P64" s="231">
        <v>0</v>
      </c>
      <c r="Q64" s="231">
        <v>0</v>
      </c>
      <c r="R64" s="231">
        <v>0</v>
      </c>
      <c r="S64" s="231">
        <v>0</v>
      </c>
      <c r="T64" s="230">
        <f t="shared" si="5"/>
        <v>0</v>
      </c>
      <c r="U64" s="230">
        <f t="shared" si="6"/>
        <v>0</v>
      </c>
    </row>
    <row r="65" spans="1:21" x14ac:dyDescent="0.3">
      <c r="A65" s="177" t="s">
        <v>196</v>
      </c>
      <c r="B65" s="190" t="s">
        <v>120</v>
      </c>
      <c r="C65" s="335">
        <v>0</v>
      </c>
      <c r="D65" s="230">
        <v>0</v>
      </c>
      <c r="E65" s="230">
        <f t="shared" si="13"/>
        <v>0</v>
      </c>
      <c r="F65" s="230">
        <f t="shared" si="8"/>
        <v>0</v>
      </c>
      <c r="G65" s="231">
        <v>0</v>
      </c>
      <c r="H65" s="231">
        <v>0</v>
      </c>
      <c r="I65" s="231">
        <v>0</v>
      </c>
      <c r="J65" s="231">
        <v>0</v>
      </c>
      <c r="K65" s="231">
        <v>0</v>
      </c>
      <c r="L65" s="231">
        <v>0</v>
      </c>
      <c r="M65" s="231">
        <v>0</v>
      </c>
      <c r="N65" s="231">
        <v>0</v>
      </c>
      <c r="O65" s="231">
        <v>0</v>
      </c>
      <c r="P65" s="231">
        <v>0</v>
      </c>
      <c r="Q65" s="231">
        <v>0</v>
      </c>
      <c r="R65" s="231">
        <v>0</v>
      </c>
      <c r="S65" s="231">
        <v>0</v>
      </c>
      <c r="T65" s="230">
        <f t="shared" si="5"/>
        <v>0</v>
      </c>
      <c r="U65" s="230">
        <f t="shared" si="6"/>
        <v>0</v>
      </c>
    </row>
    <row r="66" spans="1:21" x14ac:dyDescent="0.3">
      <c r="A66" s="177" t="s">
        <v>197</v>
      </c>
      <c r="B66" s="190" t="s">
        <v>199</v>
      </c>
      <c r="C66" s="335">
        <v>0</v>
      </c>
      <c r="D66" s="230">
        <v>0</v>
      </c>
      <c r="E66" s="230">
        <f t="shared" si="13"/>
        <v>0</v>
      </c>
      <c r="F66" s="230">
        <f t="shared" si="8"/>
        <v>0</v>
      </c>
      <c r="G66" s="231">
        <v>0</v>
      </c>
      <c r="H66" s="231">
        <v>0</v>
      </c>
      <c r="I66" s="231">
        <v>0</v>
      </c>
      <c r="J66" s="231">
        <v>0</v>
      </c>
      <c r="K66" s="231">
        <v>0</v>
      </c>
      <c r="L66" s="231">
        <v>0</v>
      </c>
      <c r="M66" s="231">
        <v>0</v>
      </c>
      <c r="N66" s="231">
        <v>0</v>
      </c>
      <c r="O66" s="231">
        <v>0</v>
      </c>
      <c r="P66" s="231">
        <v>0</v>
      </c>
      <c r="Q66" s="231">
        <v>0</v>
      </c>
      <c r="R66" s="231">
        <v>0</v>
      </c>
      <c r="S66" s="231">
        <v>0</v>
      </c>
      <c r="T66" s="230">
        <f t="shared" si="5"/>
        <v>0</v>
      </c>
      <c r="U66" s="230">
        <f t="shared" si="6"/>
        <v>0</v>
      </c>
    </row>
    <row r="67" spans="1:21" ht="18.600000000000001" x14ac:dyDescent="0.3">
      <c r="A67" s="177" t="s">
        <v>198</v>
      </c>
      <c r="B67" s="188" t="s">
        <v>381</v>
      </c>
      <c r="C67" s="335">
        <v>0</v>
      </c>
      <c r="D67" s="230">
        <v>0</v>
      </c>
      <c r="E67" s="230">
        <f t="shared" si="13"/>
        <v>0</v>
      </c>
      <c r="F67" s="230">
        <f t="shared" si="8"/>
        <v>0</v>
      </c>
      <c r="G67" s="231">
        <v>0</v>
      </c>
      <c r="H67" s="231">
        <v>0</v>
      </c>
      <c r="I67" s="231">
        <v>0</v>
      </c>
      <c r="J67" s="231">
        <v>0</v>
      </c>
      <c r="K67" s="231">
        <v>0</v>
      </c>
      <c r="L67" s="231">
        <v>0</v>
      </c>
      <c r="M67" s="231">
        <v>0</v>
      </c>
      <c r="N67" s="231">
        <v>0</v>
      </c>
      <c r="O67" s="231">
        <v>0</v>
      </c>
      <c r="P67" s="231">
        <v>0</v>
      </c>
      <c r="Q67" s="231">
        <v>0</v>
      </c>
      <c r="R67" s="231">
        <v>0</v>
      </c>
      <c r="S67" s="231">
        <v>0</v>
      </c>
      <c r="T67" s="230">
        <f t="shared" si="5"/>
        <v>0</v>
      </c>
      <c r="U67" s="230">
        <f t="shared" si="6"/>
        <v>0</v>
      </c>
    </row>
    <row r="68" spans="1:21" x14ac:dyDescent="0.3">
      <c r="A68" s="175"/>
      <c r="B68" s="176"/>
      <c r="C68" s="176"/>
      <c r="D68" s="176"/>
      <c r="E68" s="176"/>
      <c r="F68" s="176"/>
      <c r="G68" s="176"/>
    </row>
    <row r="69" spans="1:21" ht="54" customHeight="1" x14ac:dyDescent="0.3">
      <c r="B69" s="501"/>
      <c r="C69" s="501"/>
      <c r="D69" s="501"/>
      <c r="E69" s="501"/>
      <c r="F69" s="501"/>
      <c r="G69" s="501"/>
      <c r="H69" s="174"/>
      <c r="I69" s="174"/>
      <c r="J69" s="174"/>
      <c r="K69" s="174"/>
      <c r="L69" s="174"/>
      <c r="M69" s="174"/>
      <c r="N69" s="174"/>
      <c r="O69" s="174"/>
      <c r="P69" s="174"/>
      <c r="Q69" s="174"/>
      <c r="R69" s="174"/>
      <c r="S69" s="174"/>
      <c r="T69" s="174"/>
    </row>
    <row r="71" spans="1:21" ht="50.25" customHeight="1" x14ac:dyDescent="0.3">
      <c r="B71" s="502"/>
      <c r="C71" s="502"/>
      <c r="D71" s="502"/>
      <c r="E71" s="502"/>
      <c r="F71" s="502"/>
      <c r="G71" s="502"/>
    </row>
    <row r="73" spans="1:21" ht="36.75" customHeight="1" x14ac:dyDescent="0.3">
      <c r="B73" s="501"/>
      <c r="C73" s="501"/>
      <c r="D73" s="501"/>
      <c r="E73" s="501"/>
      <c r="F73" s="501"/>
      <c r="G73" s="501"/>
    </row>
    <row r="74" spans="1:21" x14ac:dyDescent="0.3">
      <c r="B74" s="173"/>
      <c r="C74" s="173"/>
      <c r="D74" s="173"/>
      <c r="E74" s="173"/>
      <c r="F74" s="173"/>
    </row>
    <row r="75" spans="1:21" ht="51" customHeight="1" x14ac:dyDescent="0.3">
      <c r="B75" s="501"/>
      <c r="C75" s="501"/>
      <c r="D75" s="501"/>
      <c r="E75" s="501"/>
      <c r="F75" s="501"/>
      <c r="G75" s="501"/>
    </row>
    <row r="76" spans="1:21" ht="32.25" customHeight="1" x14ac:dyDescent="0.3">
      <c r="B76" s="502"/>
      <c r="C76" s="502"/>
      <c r="D76" s="502"/>
      <c r="E76" s="502"/>
      <c r="F76" s="502"/>
      <c r="G76" s="502"/>
    </row>
    <row r="77" spans="1:21" ht="51.75" customHeight="1" x14ac:dyDescent="0.3">
      <c r="B77" s="501"/>
      <c r="C77" s="501"/>
      <c r="D77" s="501"/>
      <c r="E77" s="501"/>
      <c r="F77" s="501"/>
      <c r="G77" s="501"/>
    </row>
    <row r="78" spans="1:21" ht="21.75" customHeight="1" x14ac:dyDescent="0.3">
      <c r="B78" s="509"/>
      <c r="C78" s="509"/>
      <c r="D78" s="509"/>
      <c r="E78" s="509"/>
      <c r="F78" s="509"/>
      <c r="G78" s="509"/>
    </row>
    <row r="79" spans="1:21" ht="23.25" customHeight="1" x14ac:dyDescent="0.3">
      <c r="B79" s="172"/>
      <c r="C79" s="172"/>
      <c r="D79" s="172"/>
      <c r="E79" s="172"/>
      <c r="F79" s="172"/>
    </row>
    <row r="80" spans="1:21" ht="18.75" customHeight="1" x14ac:dyDescent="0.3">
      <c r="B80" s="510"/>
      <c r="C80" s="510"/>
      <c r="D80" s="510"/>
      <c r="E80" s="510"/>
      <c r="F80" s="510"/>
      <c r="G80" s="510"/>
    </row>
  </sheetData>
  <mergeCells count="33">
    <mergeCell ref="B77:G77"/>
    <mergeCell ref="B78:G78"/>
    <mergeCell ref="B80:G80"/>
    <mergeCell ref="A14:U14"/>
    <mergeCell ref="A15:U15"/>
    <mergeCell ref="A16:U16"/>
    <mergeCell ref="A18:U18"/>
    <mergeCell ref="T20:U21"/>
    <mergeCell ref="A20:A22"/>
    <mergeCell ref="B20:B22"/>
    <mergeCell ref="C20:D21"/>
    <mergeCell ref="E20:F21"/>
    <mergeCell ref="G20:G22"/>
    <mergeCell ref="B73:G73"/>
    <mergeCell ref="B75:G75"/>
    <mergeCell ref="B76:G76"/>
    <mergeCell ref="A4:U4"/>
    <mergeCell ref="A6:U6"/>
    <mergeCell ref="A8:U8"/>
    <mergeCell ref="A9:U9"/>
    <mergeCell ref="A11:U11"/>
    <mergeCell ref="A12:U12"/>
    <mergeCell ref="B69:G69"/>
    <mergeCell ref="B71:G71"/>
    <mergeCell ref="H20:K20"/>
    <mergeCell ref="L20:O20"/>
    <mergeCell ref="P20:S20"/>
    <mergeCell ref="H21:I21"/>
    <mergeCell ref="J21:K21"/>
    <mergeCell ref="L21:M21"/>
    <mergeCell ref="N21:O21"/>
    <mergeCell ref="P21:Q21"/>
    <mergeCell ref="R21:S21"/>
  </mergeCells>
  <conditionalFormatting sqref="B19">
    <cfRule type="cellIs" dxfId="22" priority="27" operator="notEqual">
      <formula>0</formula>
    </cfRule>
  </conditionalFormatting>
  <conditionalFormatting sqref="C44:E51 C53:E59 C61:E67 L61:L67 L53:L59 L44:L51 J24:J42 J61:J67 J53:J59 J44:J51 G26:H41 G61:H67 G53:H59 G44:H51 C24:H25 C26:E41 N44:N67 L24:U26 L27:L42 P44:U51 P61:U67 P53:U59 N27:N42 F26:F67 P27:U42">
    <cfRule type="cellIs" dxfId="21" priority="26" operator="notEqual">
      <formula>0</formula>
    </cfRule>
  </conditionalFormatting>
  <conditionalFormatting sqref="C42:E42 G42:H42">
    <cfRule type="cellIs" dxfId="20" priority="25" operator="notEqual">
      <formula>0</formula>
    </cfRule>
  </conditionalFormatting>
  <conditionalFormatting sqref="J43 L43 N43 P43:U43">
    <cfRule type="cellIs" dxfId="19" priority="24" operator="notEqual">
      <formula>0</formula>
    </cfRule>
  </conditionalFormatting>
  <conditionalFormatting sqref="C43:E43 G43:H43">
    <cfRule type="cellIs" dxfId="18" priority="23" operator="notEqual">
      <formula>0</formula>
    </cfRule>
  </conditionalFormatting>
  <conditionalFormatting sqref="C52:E52 L52 J52 G52:H52 P52:U52">
    <cfRule type="cellIs" dxfId="17" priority="22" operator="notEqual">
      <formula>0</formula>
    </cfRule>
  </conditionalFormatting>
  <conditionalFormatting sqref="C60:E60 L60 J60 G60:H60 P60:U60">
    <cfRule type="cellIs" dxfId="16" priority="21" operator="notEqual">
      <formula>0</formula>
    </cfRule>
  </conditionalFormatting>
  <conditionalFormatting sqref="K61:K67 K53:K59 K24:K42 K44:K51">
    <cfRule type="cellIs" dxfId="15" priority="20" operator="notEqual">
      <formula>0</formula>
    </cfRule>
  </conditionalFormatting>
  <conditionalFormatting sqref="K43">
    <cfRule type="cellIs" dxfId="14" priority="19" operator="notEqual">
      <formula>0</formula>
    </cfRule>
  </conditionalFormatting>
  <conditionalFormatting sqref="K52">
    <cfRule type="cellIs" dxfId="13" priority="18" operator="notEqual">
      <formula>0</formula>
    </cfRule>
  </conditionalFormatting>
  <conditionalFormatting sqref="K60">
    <cfRule type="cellIs" dxfId="12" priority="17" operator="notEqual">
      <formula>0</formula>
    </cfRule>
  </conditionalFormatting>
  <conditionalFormatting sqref="I61:I67 I53:I59 I24:I42 I44:I51">
    <cfRule type="cellIs" dxfId="11" priority="16" operator="notEqual">
      <formula>0</formula>
    </cfRule>
  </conditionalFormatting>
  <conditionalFormatting sqref="I43">
    <cfRule type="cellIs" dxfId="10" priority="15" operator="notEqual">
      <formula>0</formula>
    </cfRule>
  </conditionalFormatting>
  <conditionalFormatting sqref="I52">
    <cfRule type="cellIs" dxfId="9" priority="14" operator="notEqual">
      <formula>0</formula>
    </cfRule>
  </conditionalFormatting>
  <conditionalFormatting sqref="I60">
    <cfRule type="cellIs" dxfId="8" priority="13" operator="notEqual">
      <formula>0</formula>
    </cfRule>
  </conditionalFormatting>
  <conditionalFormatting sqref="O44:O51 O61:O67 O53:O59 O27:O42">
    <cfRule type="cellIs" dxfId="7" priority="8" operator="notEqual">
      <formula>0</formula>
    </cfRule>
  </conditionalFormatting>
  <conditionalFormatting sqref="O43">
    <cfRule type="cellIs" dxfId="6" priority="7" operator="notEqual">
      <formula>0</formula>
    </cfRule>
  </conditionalFormatting>
  <conditionalFormatting sqref="O52">
    <cfRule type="cellIs" dxfId="5" priority="6" operator="notEqual">
      <formula>0</formula>
    </cfRule>
  </conditionalFormatting>
  <conditionalFormatting sqref="O60">
    <cfRule type="cellIs" dxfId="4" priority="5" operator="notEqual">
      <formula>0</formula>
    </cfRule>
  </conditionalFormatting>
  <conditionalFormatting sqref="M44:M51 M61:M67 M53:M59 M27:M42">
    <cfRule type="cellIs" dxfId="3" priority="4" operator="notEqual">
      <formula>0</formula>
    </cfRule>
  </conditionalFormatting>
  <conditionalFormatting sqref="M43">
    <cfRule type="cellIs" dxfId="2" priority="3" operator="notEqual">
      <formula>0</formula>
    </cfRule>
  </conditionalFormatting>
  <conditionalFormatting sqref="M52">
    <cfRule type="cellIs" dxfId="1" priority="2" operator="notEqual">
      <formula>0</formula>
    </cfRule>
  </conditionalFormatting>
  <conditionalFormatting sqref="M60">
    <cfRule type="cellIs" dxfId="0" priority="1" operator="notEqual">
      <formula>0</formula>
    </cfRule>
  </conditionalFormatting>
  <pageMargins left="0.2" right="0.19" top="0.4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43"/>
  <sheetViews>
    <sheetView view="pageBreakPreview" topLeftCell="A4" zoomScale="90" zoomScaleNormal="100" zoomScaleSheetLayoutView="90" workbookViewId="0">
      <selection activeCell="L26" sqref="L26"/>
    </sheetView>
  </sheetViews>
  <sheetFormatPr defaultColWidth="9.109375" defaultRowHeight="13.8" x14ac:dyDescent="0.25"/>
  <cols>
    <col min="1" max="1" width="6.109375" style="17" customWidth="1"/>
    <col min="2" max="2" width="23.109375" style="17" customWidth="1"/>
    <col min="3" max="3" width="13.88671875" style="17" customWidth="1"/>
    <col min="4" max="4" width="15.109375" style="17" customWidth="1"/>
    <col min="5" max="12" width="7.6640625" style="17" customWidth="1"/>
    <col min="13" max="13" width="10.6640625" style="17" customWidth="1"/>
    <col min="14" max="14" width="44.5546875" style="17" customWidth="1"/>
    <col min="15" max="15" width="12.44140625" style="17" customWidth="1"/>
    <col min="16" max="16" width="16.109375" style="17" customWidth="1"/>
    <col min="17" max="17" width="13.44140625" style="17" customWidth="1"/>
    <col min="18" max="18" width="17" style="17" customWidth="1"/>
    <col min="19" max="20" width="9.6640625" style="17" customWidth="1"/>
    <col min="21" max="21" width="11.44140625" style="17" customWidth="1"/>
    <col min="22" max="22" width="12.6640625" style="17" customWidth="1"/>
    <col min="23" max="23" width="15.88671875" style="17" customWidth="1"/>
    <col min="24" max="24" width="10.6640625" style="17" customWidth="1"/>
    <col min="25" max="25" width="17.5546875" style="17" customWidth="1"/>
    <col min="26" max="26" width="7.6640625" style="17" customWidth="1"/>
    <col min="27" max="27" width="10.6640625" style="17" customWidth="1"/>
    <col min="28" max="28" width="13.5546875" style="17" customWidth="1"/>
    <col min="29" max="29" width="16.44140625" style="17" customWidth="1"/>
    <col min="30" max="30" width="10.6640625" style="17" customWidth="1"/>
    <col min="31" max="31" width="15.88671875" style="17" customWidth="1"/>
    <col min="32" max="32" width="11.6640625" style="17" customWidth="1"/>
    <col min="33" max="33" width="11.5546875" style="17" customWidth="1"/>
    <col min="34" max="35" width="9.6640625" style="17" customWidth="1"/>
    <col min="36" max="36" width="11.6640625" style="17" customWidth="1"/>
    <col min="37" max="37" width="12" style="17" customWidth="1"/>
    <col min="38" max="38" width="12.33203125" style="17" customWidth="1"/>
    <col min="39" max="41" width="9.6640625" style="17" customWidth="1"/>
    <col min="42" max="42" width="12.44140625" style="17" customWidth="1"/>
    <col min="43" max="43" width="12" style="17" customWidth="1"/>
    <col min="44" max="44" width="14.109375" style="17" customWidth="1"/>
    <col min="45" max="46" width="13.33203125" style="17" customWidth="1"/>
    <col min="47" max="47" width="10.6640625" style="17" customWidth="1"/>
    <col min="48" max="48" width="15.6640625" style="17" customWidth="1"/>
    <col min="49" max="16384" width="9.109375" style="17"/>
  </cols>
  <sheetData>
    <row r="1" spans="1:48" ht="18" x14ac:dyDescent="0.25">
      <c r="AV1" s="29" t="s">
        <v>64</v>
      </c>
    </row>
    <row r="2" spans="1:48" ht="18" x14ac:dyDescent="0.35">
      <c r="AV2" s="13" t="s">
        <v>6</v>
      </c>
    </row>
    <row r="3" spans="1:48" ht="18" x14ac:dyDescent="0.35">
      <c r="AV3" s="13" t="s">
        <v>63</v>
      </c>
    </row>
    <row r="4" spans="1:48" ht="18" x14ac:dyDescent="0.35">
      <c r="AV4" s="13"/>
    </row>
    <row r="5" spans="1:48" ht="18.75" customHeight="1" x14ac:dyDescent="0.25">
      <c r="A5" s="400" t="str">
        <f>'1. паспорт местоположение'!A5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 x14ac:dyDescent="0.35">
      <c r="AV6" s="13"/>
    </row>
    <row r="7" spans="1:48" ht="17.399999999999999" x14ac:dyDescent="0.25">
      <c r="A7" s="412" t="s">
        <v>5</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7.399999999999999"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64" t="str">
        <f>'1. паспорт местоположение'!A9</f>
        <v>Акционерное общество "Россети Янтарь"</v>
      </c>
      <c r="B9" s="464"/>
      <c r="C9" s="464"/>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c r="AD9" s="464"/>
      <c r="AE9" s="464"/>
      <c r="AF9" s="464"/>
      <c r="AG9" s="464"/>
      <c r="AH9" s="464"/>
      <c r="AI9" s="464"/>
      <c r="AJ9" s="464"/>
      <c r="AK9" s="464"/>
      <c r="AL9" s="464"/>
      <c r="AM9" s="464"/>
      <c r="AN9" s="464"/>
      <c r="AO9" s="464"/>
      <c r="AP9" s="464"/>
      <c r="AQ9" s="464"/>
      <c r="AR9" s="464"/>
      <c r="AS9" s="464"/>
      <c r="AT9" s="464"/>
      <c r="AU9" s="464"/>
      <c r="AV9" s="464"/>
    </row>
    <row r="10" spans="1:48" ht="15.6" x14ac:dyDescent="0.25">
      <c r="A10" s="408" t="s">
        <v>4</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7.399999999999999"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64" t="str">
        <f>'1. паспорт местоположение'!A12</f>
        <v>L_48-0,4разв-21</v>
      </c>
      <c r="B12" s="464"/>
      <c r="C12" s="464"/>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row>
    <row r="13" spans="1:48" ht="15.6" x14ac:dyDescent="0.25">
      <c r="A13" s="408" t="s">
        <v>3</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ht="31.5" customHeight="1" x14ac:dyDescent="0.25">
      <c r="A15" s="464"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64"/>
      <c r="C15" s="464"/>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4"/>
      <c r="AM15" s="464"/>
      <c r="AN15" s="464"/>
      <c r="AO15" s="464"/>
      <c r="AP15" s="464"/>
      <c r="AQ15" s="464"/>
      <c r="AR15" s="464"/>
      <c r="AS15" s="464"/>
      <c r="AT15" s="464"/>
      <c r="AU15" s="464"/>
      <c r="AV15" s="464"/>
    </row>
    <row r="16" spans="1:48" ht="15.6" x14ac:dyDescent="0.25">
      <c r="A16" s="408" t="s">
        <v>2</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21"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1" customFormat="1" x14ac:dyDescent="0.25">
      <c r="A21" s="519" t="s">
        <v>363</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1" customFormat="1" ht="58.5" customHeight="1" x14ac:dyDescent="0.25">
      <c r="A22" s="520" t="s">
        <v>48</v>
      </c>
      <c r="B22" s="523" t="s">
        <v>20</v>
      </c>
      <c r="C22" s="520" t="s">
        <v>47</v>
      </c>
      <c r="D22" s="520" t="s">
        <v>46</v>
      </c>
      <c r="E22" s="526" t="s">
        <v>374</v>
      </c>
      <c r="F22" s="527"/>
      <c r="G22" s="527"/>
      <c r="H22" s="527"/>
      <c r="I22" s="527"/>
      <c r="J22" s="527"/>
      <c r="K22" s="527"/>
      <c r="L22" s="528"/>
      <c r="M22" s="520" t="s">
        <v>45</v>
      </c>
      <c r="N22" s="520" t="s">
        <v>44</v>
      </c>
      <c r="O22" s="520" t="s">
        <v>43</v>
      </c>
      <c r="P22" s="529" t="s">
        <v>207</v>
      </c>
      <c r="Q22" s="529" t="s">
        <v>42</v>
      </c>
      <c r="R22" s="529" t="s">
        <v>41</v>
      </c>
      <c r="S22" s="529" t="s">
        <v>40</v>
      </c>
      <c r="T22" s="529"/>
      <c r="U22" s="530" t="s">
        <v>39</v>
      </c>
      <c r="V22" s="530" t="s">
        <v>38</v>
      </c>
      <c r="W22" s="529" t="s">
        <v>37</v>
      </c>
      <c r="X22" s="529" t="s">
        <v>36</v>
      </c>
      <c r="Y22" s="529" t="s">
        <v>35</v>
      </c>
      <c r="Z22" s="543" t="s">
        <v>34</v>
      </c>
      <c r="AA22" s="529" t="s">
        <v>33</v>
      </c>
      <c r="AB22" s="529" t="s">
        <v>32</v>
      </c>
      <c r="AC22" s="529" t="s">
        <v>31</v>
      </c>
      <c r="AD22" s="529" t="s">
        <v>30</v>
      </c>
      <c r="AE22" s="529" t="s">
        <v>29</v>
      </c>
      <c r="AF22" s="529" t="s">
        <v>28</v>
      </c>
      <c r="AG22" s="529"/>
      <c r="AH22" s="529"/>
      <c r="AI22" s="529"/>
      <c r="AJ22" s="529"/>
      <c r="AK22" s="529"/>
      <c r="AL22" s="529" t="s">
        <v>27</v>
      </c>
      <c r="AM22" s="529"/>
      <c r="AN22" s="529"/>
      <c r="AO22" s="529"/>
      <c r="AP22" s="529" t="s">
        <v>26</v>
      </c>
      <c r="AQ22" s="529"/>
      <c r="AR22" s="529" t="s">
        <v>25</v>
      </c>
      <c r="AS22" s="529" t="s">
        <v>24</v>
      </c>
      <c r="AT22" s="529" t="s">
        <v>23</v>
      </c>
      <c r="AU22" s="529" t="s">
        <v>22</v>
      </c>
      <c r="AV22" s="533" t="s">
        <v>21</v>
      </c>
    </row>
    <row r="23" spans="1:48" s="21" customFormat="1" ht="64.5" customHeight="1" x14ac:dyDescent="0.25">
      <c r="A23" s="521"/>
      <c r="B23" s="524"/>
      <c r="C23" s="521"/>
      <c r="D23" s="521"/>
      <c r="E23" s="535" t="s">
        <v>19</v>
      </c>
      <c r="F23" s="537" t="s">
        <v>103</v>
      </c>
      <c r="G23" s="537" t="s">
        <v>102</v>
      </c>
      <c r="H23" s="537" t="s">
        <v>101</v>
      </c>
      <c r="I23" s="541" t="s">
        <v>288</v>
      </c>
      <c r="J23" s="541" t="s">
        <v>289</v>
      </c>
      <c r="K23" s="541" t="s">
        <v>290</v>
      </c>
      <c r="L23" s="537" t="s">
        <v>506</v>
      </c>
      <c r="M23" s="521"/>
      <c r="N23" s="521"/>
      <c r="O23" s="521"/>
      <c r="P23" s="529"/>
      <c r="Q23" s="529"/>
      <c r="R23" s="529"/>
      <c r="S23" s="539" t="s">
        <v>0</v>
      </c>
      <c r="T23" s="539" t="s">
        <v>7</v>
      </c>
      <c r="U23" s="530"/>
      <c r="V23" s="530"/>
      <c r="W23" s="529"/>
      <c r="X23" s="529"/>
      <c r="Y23" s="529"/>
      <c r="Z23" s="529"/>
      <c r="AA23" s="529"/>
      <c r="AB23" s="529"/>
      <c r="AC23" s="529"/>
      <c r="AD23" s="529"/>
      <c r="AE23" s="529"/>
      <c r="AF23" s="529" t="s">
        <v>18</v>
      </c>
      <c r="AG23" s="529"/>
      <c r="AH23" s="529" t="s">
        <v>17</v>
      </c>
      <c r="AI23" s="529"/>
      <c r="AJ23" s="520" t="s">
        <v>16</v>
      </c>
      <c r="AK23" s="520" t="s">
        <v>15</v>
      </c>
      <c r="AL23" s="520" t="s">
        <v>14</v>
      </c>
      <c r="AM23" s="520" t="s">
        <v>13</v>
      </c>
      <c r="AN23" s="520" t="s">
        <v>12</v>
      </c>
      <c r="AO23" s="520" t="s">
        <v>11</v>
      </c>
      <c r="AP23" s="520" t="s">
        <v>10</v>
      </c>
      <c r="AQ23" s="531" t="s">
        <v>7</v>
      </c>
      <c r="AR23" s="529"/>
      <c r="AS23" s="529"/>
      <c r="AT23" s="529"/>
      <c r="AU23" s="529"/>
      <c r="AV23" s="534"/>
    </row>
    <row r="24" spans="1:48" s="21" customFormat="1" ht="104.25" customHeight="1" x14ac:dyDescent="0.25">
      <c r="A24" s="522"/>
      <c r="B24" s="525"/>
      <c r="C24" s="522"/>
      <c r="D24" s="522"/>
      <c r="E24" s="536"/>
      <c r="F24" s="538"/>
      <c r="G24" s="538"/>
      <c r="H24" s="538"/>
      <c r="I24" s="542"/>
      <c r="J24" s="542"/>
      <c r="K24" s="542"/>
      <c r="L24" s="538"/>
      <c r="M24" s="522"/>
      <c r="N24" s="522"/>
      <c r="O24" s="522"/>
      <c r="P24" s="529"/>
      <c r="Q24" s="529"/>
      <c r="R24" s="529"/>
      <c r="S24" s="540"/>
      <c r="T24" s="540"/>
      <c r="U24" s="530"/>
      <c r="V24" s="530"/>
      <c r="W24" s="529"/>
      <c r="X24" s="529"/>
      <c r="Y24" s="529"/>
      <c r="Z24" s="529"/>
      <c r="AA24" s="529"/>
      <c r="AB24" s="529"/>
      <c r="AC24" s="529"/>
      <c r="AD24" s="529"/>
      <c r="AE24" s="529"/>
      <c r="AF24" s="82" t="s">
        <v>9</v>
      </c>
      <c r="AG24" s="82" t="s">
        <v>8</v>
      </c>
      <c r="AH24" s="83" t="s">
        <v>0</v>
      </c>
      <c r="AI24" s="83" t="s">
        <v>7</v>
      </c>
      <c r="AJ24" s="522"/>
      <c r="AK24" s="522"/>
      <c r="AL24" s="522"/>
      <c r="AM24" s="522"/>
      <c r="AN24" s="522"/>
      <c r="AO24" s="522"/>
      <c r="AP24" s="522"/>
      <c r="AQ24" s="532"/>
      <c r="AR24" s="529"/>
      <c r="AS24" s="529"/>
      <c r="AT24" s="529"/>
      <c r="AU24" s="529"/>
      <c r="AV24" s="534"/>
    </row>
    <row r="25" spans="1:48" s="18" customFormat="1" ht="10.199999999999999"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51" x14ac:dyDescent="0.2">
      <c r="A26" s="19">
        <v>1</v>
      </c>
      <c r="B26" s="19" t="s">
        <v>439</v>
      </c>
      <c r="C26" s="19">
        <v>1</v>
      </c>
      <c r="D26" s="236">
        <f>'6.1. Паспорт сетевой график'!D53</f>
        <v>44926</v>
      </c>
      <c r="E26" s="19" t="s">
        <v>235</v>
      </c>
      <c r="F26" s="19" t="s">
        <v>235</v>
      </c>
      <c r="G26" s="19" t="s">
        <v>235</v>
      </c>
      <c r="H26" s="19" t="s">
        <v>235</v>
      </c>
      <c r="I26" s="19" t="s">
        <v>235</v>
      </c>
      <c r="J26" s="19" t="s">
        <v>235</v>
      </c>
      <c r="K26" s="19" t="s">
        <v>235</v>
      </c>
      <c r="L26" s="19">
        <f>'6.2. Паспорт фин осв ввод'!C42+'6.2. Паспорт фин осв ввод'!C43</f>
        <v>1032</v>
      </c>
      <c r="M26" s="19" t="s">
        <v>454</v>
      </c>
      <c r="N26" s="244" t="s">
        <v>455</v>
      </c>
      <c r="O26" s="244" t="s">
        <v>439</v>
      </c>
      <c r="P26" s="19">
        <v>173206.6</v>
      </c>
      <c r="Q26" s="19" t="s">
        <v>456</v>
      </c>
      <c r="R26" s="19">
        <f>P26</f>
        <v>173206.6</v>
      </c>
      <c r="S26" s="19" t="s">
        <v>457</v>
      </c>
      <c r="T26" s="19" t="s">
        <v>457</v>
      </c>
      <c r="U26" s="19">
        <v>3</v>
      </c>
      <c r="V26" s="19">
        <v>3</v>
      </c>
      <c r="W26" s="244" t="s">
        <v>458</v>
      </c>
      <c r="X26" s="19">
        <v>172322.30420000001</v>
      </c>
      <c r="Y26" s="19" t="s">
        <v>235</v>
      </c>
      <c r="Z26" s="19" t="s">
        <v>235</v>
      </c>
      <c r="AA26" s="19" t="s">
        <v>235</v>
      </c>
      <c r="AB26" s="19">
        <f>X26</f>
        <v>172322.30420000001</v>
      </c>
      <c r="AC26" s="244" t="str">
        <f>W26</f>
        <v>АО "Янтарьэнергосервис"</v>
      </c>
      <c r="AD26" s="19">
        <f>'8. Общие сведения'!B33*1000</f>
        <v>43830</v>
      </c>
      <c r="AE26" s="19">
        <f>AD26</f>
        <v>43830</v>
      </c>
      <c r="AF26" s="19" t="s">
        <v>235</v>
      </c>
      <c r="AG26" s="19" t="s">
        <v>235</v>
      </c>
      <c r="AH26" s="19" t="s">
        <v>235</v>
      </c>
      <c r="AI26" s="19" t="s">
        <v>235</v>
      </c>
      <c r="AJ26" s="19" t="s">
        <v>235</v>
      </c>
      <c r="AK26" s="19" t="s">
        <v>235</v>
      </c>
      <c r="AL26" s="19" t="s">
        <v>235</v>
      </c>
      <c r="AM26" s="19" t="s">
        <v>235</v>
      </c>
      <c r="AN26" s="19" t="s">
        <v>235</v>
      </c>
      <c r="AO26" s="19" t="s">
        <v>235</v>
      </c>
      <c r="AP26" s="236">
        <v>44253</v>
      </c>
      <c r="AQ26" s="236">
        <v>44253</v>
      </c>
      <c r="AR26" s="236">
        <v>44253</v>
      </c>
      <c r="AS26" s="236">
        <v>44253</v>
      </c>
      <c r="AT26" s="236">
        <v>44545</v>
      </c>
      <c r="AU26" s="19" t="s">
        <v>235</v>
      </c>
      <c r="AV26" s="244" t="s">
        <v>459</v>
      </c>
    </row>
    <row r="27" spans="1:48" s="18" customFormat="1" ht="10.199999999999999" x14ac:dyDescent="0.2">
      <c r="A27" s="19"/>
      <c r="B27" s="19"/>
      <c r="C27" s="19"/>
      <c r="D27" s="236"/>
      <c r="E27" s="19"/>
      <c r="F27" s="19"/>
      <c r="G27" s="19"/>
      <c r="H27" s="19"/>
      <c r="I27" s="19"/>
      <c r="J27" s="19"/>
      <c r="K27" s="19"/>
      <c r="L27" s="19"/>
      <c r="M27" s="19"/>
      <c r="N27" s="244"/>
      <c r="O27" s="244"/>
      <c r="P27" s="19"/>
      <c r="Q27" s="19"/>
      <c r="R27" s="19"/>
      <c r="S27" s="19"/>
      <c r="T27" s="19"/>
      <c r="U27" s="19"/>
      <c r="V27" s="19"/>
      <c r="W27" s="244" t="s">
        <v>460</v>
      </c>
      <c r="X27" s="19"/>
      <c r="Y27" s="19"/>
      <c r="Z27" s="19"/>
      <c r="AA27" s="19"/>
      <c r="AB27" s="19"/>
      <c r="AC27" s="244"/>
      <c r="AD27" s="19"/>
      <c r="AE27" s="19"/>
      <c r="AF27" s="19"/>
      <c r="AG27" s="19"/>
      <c r="AH27" s="19"/>
      <c r="AI27" s="19"/>
      <c r="AJ27" s="19"/>
      <c r="AK27" s="19"/>
      <c r="AL27" s="19"/>
      <c r="AM27" s="19"/>
      <c r="AN27" s="19"/>
      <c r="AO27" s="19"/>
      <c r="AP27" s="236"/>
      <c r="AQ27" s="236"/>
      <c r="AR27" s="236"/>
      <c r="AS27" s="236"/>
      <c r="AT27" s="236"/>
      <c r="AU27" s="19"/>
      <c r="AV27" s="244"/>
    </row>
    <row r="28" spans="1:48" s="18" customFormat="1" ht="20.399999999999999" x14ac:dyDescent="0.2">
      <c r="A28" s="19"/>
      <c r="B28" s="19"/>
      <c r="C28" s="19"/>
      <c r="D28" s="236"/>
      <c r="E28" s="19"/>
      <c r="F28" s="19"/>
      <c r="G28" s="19"/>
      <c r="H28" s="19"/>
      <c r="I28" s="19"/>
      <c r="J28" s="19"/>
      <c r="K28" s="19"/>
      <c r="L28" s="19"/>
      <c r="M28" s="19"/>
      <c r="N28" s="244"/>
      <c r="O28" s="244"/>
      <c r="P28" s="19"/>
      <c r="Q28" s="19"/>
      <c r="R28" s="19"/>
      <c r="S28" s="19"/>
      <c r="T28" s="19"/>
      <c r="U28" s="19"/>
      <c r="V28" s="19"/>
      <c r="W28" s="244" t="s">
        <v>461</v>
      </c>
      <c r="X28" s="19"/>
      <c r="Y28" s="19"/>
      <c r="Z28" s="19"/>
      <c r="AA28" s="19"/>
      <c r="AB28" s="19"/>
      <c r="AC28" s="244"/>
      <c r="AD28" s="19"/>
      <c r="AE28" s="19"/>
      <c r="AF28" s="19"/>
      <c r="AG28" s="19"/>
      <c r="AH28" s="19"/>
      <c r="AI28" s="19"/>
      <c r="AJ28" s="19"/>
      <c r="AK28" s="19"/>
      <c r="AL28" s="19"/>
      <c r="AM28" s="19"/>
      <c r="AN28" s="19"/>
      <c r="AO28" s="19"/>
      <c r="AP28" s="236"/>
      <c r="AQ28" s="236"/>
      <c r="AR28" s="236"/>
      <c r="AS28" s="236"/>
      <c r="AT28" s="236"/>
      <c r="AU28" s="19"/>
      <c r="AV28" s="244"/>
    </row>
    <row r="29" spans="1:48" s="18" customFormat="1" ht="20.399999999999999" x14ac:dyDescent="0.2">
      <c r="A29" s="19">
        <v>2</v>
      </c>
      <c r="B29" s="19" t="s">
        <v>439</v>
      </c>
      <c r="C29" s="19">
        <v>1</v>
      </c>
      <c r="D29" s="236">
        <f>D26</f>
        <v>44926</v>
      </c>
      <c r="E29" s="19"/>
      <c r="F29" s="19"/>
      <c r="G29" s="19"/>
      <c r="H29" s="19"/>
      <c r="I29" s="19"/>
      <c r="J29" s="19"/>
      <c r="K29" s="19"/>
      <c r="L29" s="19">
        <f>L26</f>
        <v>1032</v>
      </c>
      <c r="M29" s="19" t="s">
        <v>1428</v>
      </c>
      <c r="N29" s="244" t="s">
        <v>1429</v>
      </c>
      <c r="O29" s="244" t="s">
        <v>439</v>
      </c>
      <c r="P29" s="19">
        <v>170240.5</v>
      </c>
      <c r="Q29" s="19" t="s">
        <v>457</v>
      </c>
      <c r="R29" s="19">
        <f>P29</f>
        <v>170240.5</v>
      </c>
      <c r="S29" s="19" t="s">
        <v>1430</v>
      </c>
      <c r="T29" s="19" t="s">
        <v>1431</v>
      </c>
      <c r="U29" s="19">
        <v>6</v>
      </c>
      <c r="V29" s="19">
        <v>6</v>
      </c>
      <c r="W29" s="244" t="s">
        <v>1462</v>
      </c>
      <c r="X29" s="19">
        <v>170240.35</v>
      </c>
      <c r="Y29" s="19"/>
      <c r="Z29" s="19">
        <v>1</v>
      </c>
      <c r="AA29" s="19">
        <v>170075.65</v>
      </c>
      <c r="AB29" s="19">
        <v>170075.65</v>
      </c>
      <c r="AC29" s="244" t="s">
        <v>1462</v>
      </c>
      <c r="AD29" s="19">
        <f>'8. Общие сведения'!B42*1000</f>
        <v>56671.199999999997</v>
      </c>
      <c r="AE29" s="19">
        <f>AD29</f>
        <v>56671.199999999997</v>
      </c>
      <c r="AF29" s="19">
        <v>32110704826</v>
      </c>
      <c r="AG29" s="244" t="s">
        <v>1432</v>
      </c>
      <c r="AH29" s="236">
        <v>44475</v>
      </c>
      <c r="AI29" s="236">
        <v>44475</v>
      </c>
      <c r="AJ29" s="236">
        <v>44491</v>
      </c>
      <c r="AK29" s="236">
        <v>44498</v>
      </c>
      <c r="AL29" s="19"/>
      <c r="AM29" s="19"/>
      <c r="AN29" s="19"/>
      <c r="AO29" s="19"/>
      <c r="AP29" s="236">
        <v>44522</v>
      </c>
      <c r="AQ29" s="236">
        <v>44522</v>
      </c>
      <c r="AR29" s="236">
        <v>44522</v>
      </c>
      <c r="AS29" s="236">
        <v>44522</v>
      </c>
      <c r="AT29" s="236">
        <v>44586</v>
      </c>
      <c r="AU29" s="19"/>
      <c r="AV29" s="244"/>
    </row>
    <row r="30" spans="1:48" s="18" customFormat="1" ht="20.399999999999999" x14ac:dyDescent="0.2">
      <c r="A30" s="19"/>
      <c r="B30" s="19"/>
      <c r="C30" s="19"/>
      <c r="D30" s="236"/>
      <c r="E30" s="19"/>
      <c r="F30" s="19"/>
      <c r="G30" s="19"/>
      <c r="H30" s="19"/>
      <c r="I30" s="19"/>
      <c r="J30" s="19"/>
      <c r="K30" s="19"/>
      <c r="L30" s="19"/>
      <c r="M30" s="19"/>
      <c r="N30" s="244"/>
      <c r="O30" s="244"/>
      <c r="P30" s="19"/>
      <c r="Q30" s="19"/>
      <c r="R30" s="19"/>
      <c r="S30" s="19"/>
      <c r="T30" s="19"/>
      <c r="U30" s="19"/>
      <c r="V30" s="19"/>
      <c r="W30" s="244" t="s">
        <v>1433</v>
      </c>
      <c r="X30" s="19">
        <v>170240.5</v>
      </c>
      <c r="Y30" s="19"/>
      <c r="Z30" s="19"/>
      <c r="AA30" s="19">
        <v>170240.5</v>
      </c>
      <c r="AB30" s="19"/>
      <c r="AC30" s="244"/>
      <c r="AD30" s="19"/>
      <c r="AE30" s="19"/>
      <c r="AF30" s="19"/>
      <c r="AG30" s="19"/>
      <c r="AH30" s="19"/>
      <c r="AI30" s="19"/>
      <c r="AJ30" s="19"/>
      <c r="AK30" s="19"/>
      <c r="AL30" s="19"/>
      <c r="AM30" s="19"/>
      <c r="AN30" s="19"/>
      <c r="AO30" s="19"/>
      <c r="AP30" s="236"/>
      <c r="AQ30" s="236"/>
      <c r="AR30" s="236"/>
      <c r="AS30" s="236"/>
      <c r="AT30" s="236"/>
      <c r="AU30" s="19"/>
      <c r="AV30" s="244"/>
    </row>
    <row r="31" spans="1:48" s="18" customFormat="1" ht="10.199999999999999" x14ac:dyDescent="0.2">
      <c r="A31" s="19"/>
      <c r="B31" s="19"/>
      <c r="C31" s="19"/>
      <c r="D31" s="236"/>
      <c r="E31" s="19"/>
      <c r="F31" s="19"/>
      <c r="G31" s="19"/>
      <c r="H31" s="19"/>
      <c r="I31" s="19"/>
      <c r="J31" s="19"/>
      <c r="K31" s="19"/>
      <c r="L31" s="19"/>
      <c r="M31" s="19"/>
      <c r="N31" s="244"/>
      <c r="O31" s="244"/>
      <c r="P31" s="19"/>
      <c r="Q31" s="19"/>
      <c r="R31" s="19"/>
      <c r="S31" s="19"/>
      <c r="T31" s="19"/>
      <c r="U31" s="19"/>
      <c r="V31" s="19"/>
      <c r="W31" s="244" t="s">
        <v>1434</v>
      </c>
      <c r="X31" s="19">
        <v>170240.5</v>
      </c>
      <c r="Y31" s="19"/>
      <c r="Z31" s="19"/>
      <c r="AA31" s="19">
        <v>170240.5</v>
      </c>
      <c r="AB31" s="19"/>
      <c r="AC31" s="244"/>
      <c r="AD31" s="19"/>
      <c r="AE31" s="19"/>
      <c r="AF31" s="19"/>
      <c r="AG31" s="19"/>
      <c r="AH31" s="19"/>
      <c r="AI31" s="19"/>
      <c r="AJ31" s="19"/>
      <c r="AK31" s="19"/>
      <c r="AL31" s="19"/>
      <c r="AM31" s="19"/>
      <c r="AN31" s="19"/>
      <c r="AO31" s="19"/>
      <c r="AP31" s="236"/>
      <c r="AQ31" s="236"/>
      <c r="AR31" s="236"/>
      <c r="AS31" s="236"/>
      <c r="AT31" s="236"/>
      <c r="AU31" s="19"/>
      <c r="AV31" s="244"/>
    </row>
    <row r="32" spans="1:48" s="18" customFormat="1" ht="10.199999999999999" x14ac:dyDescent="0.2">
      <c r="A32" s="19"/>
      <c r="B32" s="19"/>
      <c r="C32" s="19"/>
      <c r="D32" s="236"/>
      <c r="E32" s="19"/>
      <c r="F32" s="19"/>
      <c r="G32" s="19"/>
      <c r="H32" s="19"/>
      <c r="I32" s="19"/>
      <c r="J32" s="19"/>
      <c r="K32" s="19"/>
      <c r="L32" s="19"/>
      <c r="M32" s="19"/>
      <c r="N32" s="244"/>
      <c r="O32" s="244"/>
      <c r="P32" s="19"/>
      <c r="Q32" s="19"/>
      <c r="R32" s="19"/>
      <c r="S32" s="19"/>
      <c r="T32" s="19"/>
      <c r="U32" s="19"/>
      <c r="V32" s="19"/>
      <c r="W32" s="244" t="s">
        <v>1435</v>
      </c>
      <c r="X32" s="19"/>
      <c r="Y32" s="244" t="s">
        <v>1435</v>
      </c>
      <c r="Z32" s="19"/>
      <c r="AA32" s="19"/>
      <c r="AB32" s="19"/>
      <c r="AC32" s="244"/>
      <c r="AD32" s="19"/>
      <c r="AE32" s="19"/>
      <c r="AF32" s="19"/>
      <c r="AG32" s="19"/>
      <c r="AH32" s="19"/>
      <c r="AI32" s="19"/>
      <c r="AJ32" s="19"/>
      <c r="AK32" s="19"/>
      <c r="AL32" s="19"/>
      <c r="AM32" s="19"/>
      <c r="AN32" s="19"/>
      <c r="AO32" s="19"/>
      <c r="AP32" s="236"/>
      <c r="AQ32" s="236"/>
      <c r="AR32" s="236"/>
      <c r="AS32" s="236"/>
      <c r="AT32" s="236"/>
      <c r="AU32" s="19"/>
      <c r="AV32" s="244"/>
    </row>
    <row r="33" spans="1:48" s="18" customFormat="1" ht="20.399999999999999" x14ac:dyDescent="0.2">
      <c r="A33" s="19"/>
      <c r="B33" s="19"/>
      <c r="C33" s="19"/>
      <c r="D33" s="236"/>
      <c r="E33" s="19"/>
      <c r="F33" s="19"/>
      <c r="G33" s="19"/>
      <c r="H33" s="19"/>
      <c r="I33" s="19"/>
      <c r="J33" s="19"/>
      <c r="K33" s="19"/>
      <c r="L33" s="19"/>
      <c r="M33" s="19"/>
      <c r="N33" s="244"/>
      <c r="O33" s="244"/>
      <c r="P33" s="19"/>
      <c r="Q33" s="19"/>
      <c r="R33" s="19"/>
      <c r="S33" s="19"/>
      <c r="T33" s="19"/>
      <c r="U33" s="19"/>
      <c r="V33" s="19"/>
      <c r="W33" s="244" t="s">
        <v>1436</v>
      </c>
      <c r="X33" s="19"/>
      <c r="Y33" s="244" t="s">
        <v>1436</v>
      </c>
      <c r="Z33" s="19"/>
      <c r="AA33" s="19"/>
      <c r="AB33" s="19"/>
      <c r="AC33" s="244"/>
      <c r="AD33" s="19"/>
      <c r="AE33" s="19"/>
      <c r="AF33" s="19"/>
      <c r="AG33" s="19"/>
      <c r="AH33" s="19"/>
      <c r="AI33" s="19"/>
      <c r="AJ33" s="19"/>
      <c r="AK33" s="19"/>
      <c r="AL33" s="19"/>
      <c r="AM33" s="19"/>
      <c r="AN33" s="19"/>
      <c r="AO33" s="19"/>
      <c r="AP33" s="236"/>
      <c r="AQ33" s="236"/>
      <c r="AR33" s="236"/>
      <c r="AS33" s="236"/>
      <c r="AT33" s="236"/>
      <c r="AU33" s="19"/>
      <c r="AV33" s="244"/>
    </row>
    <row r="34" spans="1:48" s="18" customFormat="1" ht="10.199999999999999" x14ac:dyDescent="0.2">
      <c r="A34" s="19"/>
      <c r="B34" s="19"/>
      <c r="C34" s="19"/>
      <c r="D34" s="236"/>
      <c r="E34" s="19"/>
      <c r="F34" s="19"/>
      <c r="G34" s="19"/>
      <c r="H34" s="19"/>
      <c r="I34" s="19"/>
      <c r="J34" s="19"/>
      <c r="K34" s="19"/>
      <c r="L34" s="19"/>
      <c r="M34" s="19"/>
      <c r="N34" s="244"/>
      <c r="O34" s="244"/>
      <c r="P34" s="19"/>
      <c r="Q34" s="19"/>
      <c r="R34" s="19"/>
      <c r="S34" s="19"/>
      <c r="T34" s="19"/>
      <c r="U34" s="19"/>
      <c r="V34" s="19"/>
      <c r="W34" s="244" t="s">
        <v>1437</v>
      </c>
      <c r="X34" s="19"/>
      <c r="Y34" s="244" t="s">
        <v>1437</v>
      </c>
      <c r="Z34" s="19"/>
      <c r="AA34" s="19"/>
      <c r="AB34" s="19"/>
      <c r="AC34" s="244"/>
      <c r="AD34" s="19"/>
      <c r="AE34" s="19"/>
      <c r="AF34" s="19"/>
      <c r="AG34" s="19"/>
      <c r="AH34" s="19"/>
      <c r="AI34" s="19"/>
      <c r="AJ34" s="19"/>
      <c r="AK34" s="19"/>
      <c r="AL34" s="19"/>
      <c r="AM34" s="19"/>
      <c r="AN34" s="19"/>
      <c r="AO34" s="19"/>
      <c r="AP34" s="236"/>
      <c r="AQ34" s="236"/>
      <c r="AR34" s="236"/>
      <c r="AS34" s="236"/>
      <c r="AT34" s="236"/>
      <c r="AU34" s="19"/>
      <c r="AV34" s="244"/>
    </row>
    <row r="35" spans="1:48" s="18" customFormat="1" ht="20.399999999999999" x14ac:dyDescent="0.2">
      <c r="A35" s="19">
        <v>3</v>
      </c>
      <c r="B35" s="19" t="s">
        <v>439</v>
      </c>
      <c r="C35" s="19">
        <v>1</v>
      </c>
      <c r="D35" s="236">
        <f>D29</f>
        <v>44926</v>
      </c>
      <c r="E35" s="19"/>
      <c r="F35" s="19"/>
      <c r="G35" s="19"/>
      <c r="H35" s="19"/>
      <c r="I35" s="19"/>
      <c r="J35" s="19"/>
      <c r="K35" s="19"/>
      <c r="L35" s="19">
        <f>L29</f>
        <v>1032</v>
      </c>
      <c r="M35" s="19" t="s">
        <v>1428</v>
      </c>
      <c r="N35" s="244" t="s">
        <v>1460</v>
      </c>
      <c r="O35" s="244" t="s">
        <v>439</v>
      </c>
      <c r="P35" s="19">
        <v>46682</v>
      </c>
      <c r="Q35" s="19" t="s">
        <v>1447</v>
      </c>
      <c r="R35" s="19">
        <v>46682</v>
      </c>
      <c r="S35" s="19" t="s">
        <v>1430</v>
      </c>
      <c r="T35" s="19" t="s">
        <v>1461</v>
      </c>
      <c r="U35" s="19" t="s">
        <v>57</v>
      </c>
      <c r="V35" s="19" t="s">
        <v>57</v>
      </c>
      <c r="W35" s="244" t="s">
        <v>1462</v>
      </c>
      <c r="X35" s="19" t="s">
        <v>1463</v>
      </c>
      <c r="Y35" s="244"/>
      <c r="Z35" s="19" t="s">
        <v>60</v>
      </c>
      <c r="AA35" s="19"/>
      <c r="AB35" s="19">
        <v>46681.65</v>
      </c>
      <c r="AC35" s="244" t="s">
        <v>1462</v>
      </c>
      <c r="AD35" s="19">
        <f>'8. Общие сведения'!B46*1000</f>
        <v>7291.8</v>
      </c>
      <c r="AE35" s="19">
        <f>AD35</f>
        <v>7291.8</v>
      </c>
      <c r="AF35" s="19" t="s">
        <v>1464</v>
      </c>
      <c r="AG35" s="19" t="s">
        <v>1432</v>
      </c>
      <c r="AH35" s="19">
        <v>44491</v>
      </c>
      <c r="AI35" s="19">
        <v>44491</v>
      </c>
      <c r="AJ35" s="19" t="s">
        <v>1465</v>
      </c>
      <c r="AK35" s="19" t="s">
        <v>1466</v>
      </c>
      <c r="AL35" s="19" t="s">
        <v>1454</v>
      </c>
      <c r="AM35" s="19" t="s">
        <v>1455</v>
      </c>
      <c r="AN35" s="19" t="s">
        <v>1466</v>
      </c>
      <c r="AO35" s="19" t="s">
        <v>1464</v>
      </c>
      <c r="AP35" s="236" t="s">
        <v>1467</v>
      </c>
      <c r="AQ35" s="236" t="s">
        <v>1467</v>
      </c>
      <c r="AR35" s="236" t="s">
        <v>1467</v>
      </c>
      <c r="AS35" s="236" t="s">
        <v>1467</v>
      </c>
      <c r="AT35" s="236" t="s">
        <v>1467</v>
      </c>
      <c r="AU35" s="19"/>
      <c r="AV35" s="244"/>
    </row>
    <row r="36" spans="1:48" s="18" customFormat="1" ht="10.199999999999999" x14ac:dyDescent="0.2">
      <c r="A36" s="19"/>
      <c r="B36" s="19"/>
      <c r="C36" s="19"/>
      <c r="D36" s="236"/>
      <c r="E36" s="19"/>
      <c r="F36" s="19"/>
      <c r="G36" s="19"/>
      <c r="H36" s="19"/>
      <c r="I36" s="19"/>
      <c r="J36" s="19"/>
      <c r="K36" s="19"/>
      <c r="L36" s="19"/>
      <c r="M36" s="19"/>
      <c r="N36" s="244"/>
      <c r="O36" s="244"/>
      <c r="P36" s="19"/>
      <c r="Q36" s="19"/>
      <c r="R36" s="19"/>
      <c r="S36" s="19"/>
      <c r="T36" s="19"/>
      <c r="U36" s="19"/>
      <c r="V36" s="19"/>
      <c r="W36" s="244" t="s">
        <v>1468</v>
      </c>
      <c r="X36" s="19"/>
      <c r="Y36" s="244" t="s">
        <v>1468</v>
      </c>
      <c r="Z36" s="19"/>
      <c r="AA36" s="19"/>
      <c r="AB36" s="19"/>
      <c r="AC36" s="244"/>
      <c r="AD36" s="19"/>
      <c r="AE36" s="19"/>
      <c r="AF36" s="19"/>
      <c r="AG36" s="19"/>
      <c r="AH36" s="19"/>
      <c r="AI36" s="19"/>
      <c r="AJ36" s="19"/>
      <c r="AK36" s="19"/>
      <c r="AL36" s="19"/>
      <c r="AM36" s="19"/>
      <c r="AN36" s="19"/>
      <c r="AO36" s="19"/>
      <c r="AP36" s="236"/>
      <c r="AQ36" s="236"/>
      <c r="AR36" s="236"/>
      <c r="AS36" s="236"/>
      <c r="AT36" s="236"/>
      <c r="AU36" s="19"/>
      <c r="AV36" s="244"/>
    </row>
    <row r="37" spans="1:48" s="18" customFormat="1" ht="10.199999999999999" x14ac:dyDescent="0.2">
      <c r="A37" s="19"/>
      <c r="B37" s="19"/>
      <c r="C37" s="19"/>
      <c r="D37" s="236"/>
      <c r="E37" s="19"/>
      <c r="F37" s="19"/>
      <c r="G37" s="19"/>
      <c r="H37" s="19"/>
      <c r="I37" s="19"/>
      <c r="J37" s="19"/>
      <c r="K37" s="19"/>
      <c r="L37" s="19"/>
      <c r="M37" s="19"/>
      <c r="N37" s="244"/>
      <c r="O37" s="244"/>
      <c r="P37" s="19"/>
      <c r="Q37" s="19"/>
      <c r="R37" s="19"/>
      <c r="S37" s="19"/>
      <c r="T37" s="19"/>
      <c r="U37" s="19"/>
      <c r="V37" s="19"/>
      <c r="W37" s="244" t="s">
        <v>1469</v>
      </c>
      <c r="X37" s="19"/>
      <c r="Y37" s="244" t="s">
        <v>1469</v>
      </c>
      <c r="Z37" s="19"/>
      <c r="AA37" s="19"/>
      <c r="AB37" s="19"/>
      <c r="AC37" s="244"/>
      <c r="AD37" s="19"/>
      <c r="AE37" s="19"/>
      <c r="AF37" s="19"/>
      <c r="AG37" s="19"/>
      <c r="AH37" s="19"/>
      <c r="AI37" s="19"/>
      <c r="AJ37" s="19"/>
      <c r="AK37" s="19"/>
      <c r="AL37" s="19"/>
      <c r="AM37" s="19"/>
      <c r="AN37" s="19"/>
      <c r="AO37" s="19"/>
      <c r="AP37" s="236"/>
      <c r="AQ37" s="236"/>
      <c r="AR37" s="236"/>
      <c r="AS37" s="236"/>
      <c r="AT37" s="236"/>
      <c r="AU37" s="19"/>
      <c r="AV37" s="244"/>
    </row>
    <row r="38" spans="1:48" s="18" customFormat="1" ht="10.199999999999999" x14ac:dyDescent="0.2">
      <c r="A38" s="19"/>
      <c r="B38" s="19"/>
      <c r="C38" s="19"/>
      <c r="D38" s="236"/>
      <c r="E38" s="19"/>
      <c r="F38" s="19"/>
      <c r="G38" s="19"/>
      <c r="H38" s="19"/>
      <c r="I38" s="19"/>
      <c r="J38" s="19"/>
      <c r="K38" s="19"/>
      <c r="L38" s="19"/>
      <c r="M38" s="19"/>
      <c r="N38" s="244"/>
      <c r="O38" s="244"/>
      <c r="P38" s="19"/>
      <c r="Q38" s="19"/>
      <c r="R38" s="19"/>
      <c r="S38" s="19"/>
      <c r="T38" s="19"/>
      <c r="U38" s="19"/>
      <c r="V38" s="19"/>
      <c r="W38" s="244" t="s">
        <v>1470</v>
      </c>
      <c r="X38" s="19"/>
      <c r="Y38" s="244" t="s">
        <v>1470</v>
      </c>
      <c r="Z38" s="19"/>
      <c r="AA38" s="19"/>
      <c r="AB38" s="19"/>
      <c r="AC38" s="244"/>
      <c r="AD38" s="19"/>
      <c r="AE38" s="19"/>
      <c r="AF38" s="19"/>
      <c r="AG38" s="19"/>
      <c r="AH38" s="19"/>
      <c r="AI38" s="19"/>
      <c r="AJ38" s="19"/>
      <c r="AK38" s="19"/>
      <c r="AL38" s="19"/>
      <c r="AM38" s="19"/>
      <c r="AN38" s="19"/>
      <c r="AO38" s="19"/>
      <c r="AP38" s="236"/>
      <c r="AQ38" s="236"/>
      <c r="AR38" s="236"/>
      <c r="AS38" s="236"/>
      <c r="AT38" s="236"/>
      <c r="AU38" s="19"/>
      <c r="AV38" s="244"/>
    </row>
    <row r="39" spans="1:48" s="18" customFormat="1" ht="20.399999999999999" x14ac:dyDescent="0.2">
      <c r="A39" s="19">
        <v>4</v>
      </c>
      <c r="B39" s="19" t="s">
        <v>439</v>
      </c>
      <c r="C39" s="19">
        <v>1</v>
      </c>
      <c r="D39" s="236">
        <f>D29</f>
        <v>44926</v>
      </c>
      <c r="E39" s="19"/>
      <c r="F39" s="19"/>
      <c r="G39" s="19"/>
      <c r="H39" s="19"/>
      <c r="I39" s="19"/>
      <c r="J39" s="19"/>
      <c r="K39" s="19"/>
      <c r="L39" s="19">
        <f>L29</f>
        <v>1032</v>
      </c>
      <c r="M39" s="19" t="s">
        <v>1445</v>
      </c>
      <c r="N39" s="244" t="s">
        <v>1446</v>
      </c>
      <c r="O39" s="244" t="s">
        <v>439</v>
      </c>
      <c r="P39" s="19">
        <v>1500</v>
      </c>
      <c r="Q39" s="19" t="s">
        <v>1447</v>
      </c>
      <c r="R39" s="19">
        <v>1500</v>
      </c>
      <c r="S39" s="19" t="s">
        <v>1430</v>
      </c>
      <c r="T39" s="19" t="s">
        <v>1448</v>
      </c>
      <c r="U39" s="19" t="s">
        <v>59</v>
      </c>
      <c r="V39" s="19" t="s">
        <v>59</v>
      </c>
      <c r="W39" s="244" t="s">
        <v>1449</v>
      </c>
      <c r="X39" s="19">
        <v>1500</v>
      </c>
      <c r="Y39" s="244"/>
      <c r="Z39" s="19"/>
      <c r="AA39" s="19"/>
      <c r="AB39" s="19">
        <v>1500</v>
      </c>
      <c r="AC39" s="244" t="s">
        <v>1449</v>
      </c>
      <c r="AD39" s="19">
        <f>'8. Общие сведения'!B51*1000</f>
        <v>4.8529200000000001</v>
      </c>
      <c r="AE39" s="19">
        <f>AD39</f>
        <v>4.8529200000000001</v>
      </c>
      <c r="AF39" s="19" t="s">
        <v>1450</v>
      </c>
      <c r="AG39" s="19" t="s">
        <v>1432</v>
      </c>
      <c r="AH39" s="19" t="s">
        <v>1451</v>
      </c>
      <c r="AI39" s="19" t="s">
        <v>1451</v>
      </c>
      <c r="AJ39" s="19" t="s">
        <v>1452</v>
      </c>
      <c r="AK39" s="19" t="s">
        <v>1453</v>
      </c>
      <c r="AL39" s="19" t="s">
        <v>1454</v>
      </c>
      <c r="AM39" s="19" t="s">
        <v>1455</v>
      </c>
      <c r="AN39" s="19" t="s">
        <v>1456</v>
      </c>
      <c r="AO39" s="19" t="s">
        <v>50</v>
      </c>
      <c r="AP39" s="236" t="s">
        <v>1457</v>
      </c>
      <c r="AQ39" s="236" t="s">
        <v>1457</v>
      </c>
      <c r="AR39" s="236" t="s">
        <v>1457</v>
      </c>
      <c r="AS39" s="236" t="s">
        <v>1457</v>
      </c>
      <c r="AT39" s="236" t="s">
        <v>1458</v>
      </c>
      <c r="AU39" s="19"/>
      <c r="AV39" s="244"/>
    </row>
    <row r="40" spans="1:48" s="18" customFormat="1" ht="20.399999999999999" x14ac:dyDescent="0.2">
      <c r="A40" s="19"/>
      <c r="B40" s="19"/>
      <c r="C40" s="19"/>
      <c r="D40" s="236"/>
      <c r="E40" s="19"/>
      <c r="F40" s="19"/>
      <c r="G40" s="19"/>
      <c r="H40" s="19"/>
      <c r="I40" s="19"/>
      <c r="J40" s="19"/>
      <c r="K40" s="19"/>
      <c r="L40" s="19"/>
      <c r="M40" s="19"/>
      <c r="N40" s="244"/>
      <c r="O40" s="244"/>
      <c r="P40" s="19"/>
      <c r="Q40" s="19"/>
      <c r="R40" s="19"/>
      <c r="S40" s="19"/>
      <c r="T40" s="19"/>
      <c r="U40" s="19"/>
      <c r="V40" s="19"/>
      <c r="W40" s="244" t="s">
        <v>1459</v>
      </c>
      <c r="X40" s="19"/>
      <c r="Y40" s="244" t="s">
        <v>1459</v>
      </c>
      <c r="Z40" s="19"/>
      <c r="AA40" s="19"/>
      <c r="AB40" s="19"/>
      <c r="AC40" s="244"/>
      <c r="AD40" s="19"/>
      <c r="AE40" s="19"/>
      <c r="AF40" s="19"/>
      <c r="AG40" s="19"/>
      <c r="AH40" s="19"/>
      <c r="AI40" s="19"/>
      <c r="AJ40" s="19"/>
      <c r="AK40" s="19"/>
      <c r="AL40" s="19"/>
      <c r="AM40" s="19"/>
      <c r="AN40" s="19"/>
      <c r="AO40" s="19"/>
      <c r="AP40" s="236"/>
      <c r="AQ40" s="236"/>
      <c r="AR40" s="236"/>
      <c r="AS40" s="236"/>
      <c r="AT40" s="236"/>
      <c r="AU40" s="19"/>
      <c r="AV40" s="244"/>
    </row>
    <row r="41" spans="1:48" s="18" customFormat="1" ht="10.199999999999999" x14ac:dyDescent="0.2">
      <c r="A41" s="19"/>
      <c r="B41" s="19"/>
      <c r="C41" s="19"/>
      <c r="D41" s="236"/>
      <c r="E41" s="19"/>
      <c r="F41" s="19"/>
      <c r="G41" s="19"/>
      <c r="H41" s="19"/>
      <c r="I41" s="19"/>
      <c r="J41" s="19"/>
      <c r="K41" s="19"/>
      <c r="L41" s="19"/>
      <c r="M41" s="19"/>
      <c r="N41" s="244"/>
      <c r="O41" s="244"/>
      <c r="P41" s="19"/>
      <c r="Q41" s="19"/>
      <c r="R41" s="19"/>
      <c r="S41" s="19"/>
      <c r="T41" s="19"/>
      <c r="U41" s="19"/>
      <c r="V41" s="19"/>
      <c r="W41" s="244"/>
      <c r="X41" s="19"/>
      <c r="Y41" s="244"/>
      <c r="Z41" s="19"/>
      <c r="AA41" s="19"/>
      <c r="AB41" s="19"/>
      <c r="AC41" s="244"/>
      <c r="AD41" s="19"/>
      <c r="AE41" s="19"/>
      <c r="AF41" s="19"/>
      <c r="AG41" s="19"/>
      <c r="AH41" s="19"/>
      <c r="AI41" s="19"/>
      <c r="AJ41" s="19"/>
      <c r="AK41" s="19"/>
      <c r="AL41" s="19"/>
      <c r="AM41" s="19"/>
      <c r="AN41" s="19"/>
      <c r="AO41" s="19"/>
      <c r="AP41" s="236"/>
      <c r="AQ41" s="236"/>
      <c r="AR41" s="236"/>
      <c r="AS41" s="236"/>
      <c r="AT41" s="236"/>
      <c r="AU41" s="19"/>
      <c r="AV41" s="244"/>
    </row>
    <row r="42" spans="1:48" s="18" customFormat="1" ht="10.199999999999999" x14ac:dyDescent="0.2">
      <c r="A42" s="19"/>
      <c r="B42" s="19"/>
      <c r="C42" s="19"/>
      <c r="D42" s="236"/>
      <c r="E42" s="19"/>
      <c r="F42" s="19"/>
      <c r="G42" s="19"/>
      <c r="H42" s="19"/>
      <c r="I42" s="19"/>
      <c r="J42" s="19"/>
      <c r="K42" s="19"/>
      <c r="L42" s="19"/>
      <c r="M42" s="19"/>
      <c r="N42" s="244"/>
      <c r="O42" s="244"/>
      <c r="P42" s="19"/>
      <c r="Q42" s="19"/>
      <c r="R42" s="19"/>
      <c r="S42" s="19"/>
      <c r="T42" s="19"/>
      <c r="U42" s="19"/>
      <c r="V42" s="19"/>
      <c r="W42" s="244"/>
      <c r="X42" s="19"/>
      <c r="Y42" s="244"/>
      <c r="Z42" s="19"/>
      <c r="AA42" s="19"/>
      <c r="AB42" s="19"/>
      <c r="AC42" s="244"/>
      <c r="AD42" s="19"/>
      <c r="AE42" s="19"/>
      <c r="AF42" s="19"/>
      <c r="AG42" s="19"/>
      <c r="AH42" s="19"/>
      <c r="AI42" s="19"/>
      <c r="AJ42" s="19"/>
      <c r="AK42" s="19"/>
      <c r="AL42" s="19"/>
      <c r="AM42" s="19"/>
      <c r="AN42" s="19"/>
      <c r="AO42" s="19"/>
      <c r="AP42" s="236"/>
      <c r="AQ42" s="236"/>
      <c r="AR42" s="236"/>
      <c r="AS42" s="236"/>
      <c r="AT42" s="236"/>
      <c r="AU42" s="19"/>
      <c r="AV42" s="244"/>
    </row>
    <row r="43" spans="1:48" s="385" customFormat="1" ht="10.199999999999999" x14ac:dyDescent="0.2">
      <c r="A43" s="382"/>
      <c r="B43" s="382" t="s">
        <v>1438</v>
      </c>
      <c r="C43" s="382"/>
      <c r="D43" s="383"/>
      <c r="E43" s="382"/>
      <c r="F43" s="382"/>
      <c r="G43" s="382"/>
      <c r="H43" s="382"/>
      <c r="I43" s="382"/>
      <c r="J43" s="382"/>
      <c r="K43" s="382"/>
      <c r="L43" s="382"/>
      <c r="M43" s="382"/>
      <c r="N43" s="384"/>
      <c r="O43" s="384"/>
      <c r="P43" s="382"/>
      <c r="Q43" s="382"/>
      <c r="R43" s="382"/>
      <c r="S43" s="382"/>
      <c r="T43" s="382"/>
      <c r="U43" s="382"/>
      <c r="V43" s="382"/>
      <c r="W43" s="384"/>
      <c r="X43" s="382"/>
      <c r="Y43" s="382"/>
      <c r="Z43" s="382"/>
      <c r="AA43" s="382"/>
      <c r="AB43" s="382"/>
      <c r="AC43" s="384"/>
      <c r="AD43" s="382">
        <f>SUM(AD26:AD42)</f>
        <v>107797.85292</v>
      </c>
      <c r="AE43" s="382"/>
      <c r="AF43" s="382"/>
      <c r="AG43" s="382"/>
      <c r="AH43" s="382"/>
      <c r="AI43" s="382"/>
      <c r="AJ43" s="382"/>
      <c r="AK43" s="382"/>
      <c r="AL43" s="382"/>
      <c r="AM43" s="382"/>
      <c r="AN43" s="382"/>
      <c r="AO43" s="382"/>
      <c r="AP43" s="383"/>
      <c r="AQ43" s="383"/>
      <c r="AR43" s="383"/>
      <c r="AS43" s="383"/>
      <c r="AT43" s="383"/>
      <c r="AU43" s="382"/>
      <c r="AV43" s="38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9"/>
  <sheetViews>
    <sheetView view="pageBreakPreview" topLeftCell="A16" zoomScale="90" zoomScaleNormal="90" zoomScaleSheetLayoutView="90" workbookViewId="0">
      <selection activeCell="B28" sqref="B28"/>
    </sheetView>
  </sheetViews>
  <sheetFormatPr defaultColWidth="9.109375" defaultRowHeight="15.6" x14ac:dyDescent="0.3"/>
  <cols>
    <col min="1" max="2" width="66.109375" style="125" customWidth="1"/>
    <col min="3" max="3" width="9.109375" style="118" hidden="1" customWidth="1"/>
    <col min="4" max="16384" width="9.109375" style="118"/>
  </cols>
  <sheetData>
    <row r="1" spans="1:5" ht="18" x14ac:dyDescent="0.3">
      <c r="B1" s="29" t="s">
        <v>64</v>
      </c>
    </row>
    <row r="2" spans="1:5" ht="18" x14ac:dyDescent="0.35">
      <c r="B2" s="13" t="s">
        <v>6</v>
      </c>
    </row>
    <row r="3" spans="1:5" ht="18" x14ac:dyDescent="0.35">
      <c r="B3" s="13" t="s">
        <v>434</v>
      </c>
    </row>
    <row r="4" spans="1:5" x14ac:dyDescent="0.3">
      <c r="B4" s="133"/>
    </row>
    <row r="5" spans="1:5" ht="17.399999999999999" x14ac:dyDescent="0.3">
      <c r="A5" s="547" t="str">
        <f>'1. паспорт местоположение'!A5</f>
        <v>Год раскрытия информации: 2023 год</v>
      </c>
      <c r="B5" s="547"/>
      <c r="C5" s="119"/>
      <c r="D5" s="119"/>
      <c r="E5" s="119"/>
    </row>
    <row r="6" spans="1:5" ht="17.399999999999999" x14ac:dyDescent="0.3">
      <c r="A6" s="396"/>
      <c r="B6" s="396"/>
      <c r="C6" s="124"/>
      <c r="D6" s="124"/>
      <c r="E6" s="124"/>
    </row>
    <row r="7" spans="1:5" ht="17.399999999999999" x14ac:dyDescent="0.3">
      <c r="A7" s="412" t="s">
        <v>5</v>
      </c>
      <c r="B7" s="412"/>
      <c r="C7" s="120"/>
      <c r="D7" s="120"/>
      <c r="E7" s="120"/>
    </row>
    <row r="8" spans="1:5" ht="17.399999999999999" x14ac:dyDescent="0.3">
      <c r="A8" s="87"/>
      <c r="B8" s="87"/>
      <c r="C8" s="120"/>
      <c r="D8" s="120"/>
      <c r="E8" s="120"/>
    </row>
    <row r="9" spans="1:5" ht="15.75" customHeight="1" x14ac:dyDescent="0.3">
      <c r="A9" s="443" t="str">
        <f>'1. паспорт местоположение'!A9</f>
        <v>Акционерное общество "Россети Янтарь"</v>
      </c>
      <c r="B9" s="443"/>
      <c r="C9" s="121"/>
      <c r="D9" s="121"/>
      <c r="E9" s="121"/>
    </row>
    <row r="10" spans="1:5" x14ac:dyDescent="0.3">
      <c r="A10" s="408" t="s">
        <v>4</v>
      </c>
      <c r="B10" s="408"/>
      <c r="C10" s="122"/>
      <c r="D10" s="122"/>
      <c r="E10" s="122"/>
    </row>
    <row r="11" spans="1:5" ht="17.399999999999999" x14ac:dyDescent="0.3">
      <c r="A11" s="87"/>
      <c r="B11" s="87"/>
      <c r="C11" s="120"/>
      <c r="D11" s="120"/>
      <c r="E11" s="120"/>
    </row>
    <row r="12" spans="1:5" ht="17.399999999999999" x14ac:dyDescent="0.3">
      <c r="A12" s="443" t="str">
        <f>'1. паспорт местоположение'!A12</f>
        <v>L_48-0,4разв-21</v>
      </c>
      <c r="B12" s="443"/>
      <c r="C12" s="121"/>
      <c r="D12" s="121"/>
      <c r="E12" s="121"/>
    </row>
    <row r="13" spans="1:5" x14ac:dyDescent="0.3">
      <c r="A13" s="408" t="s">
        <v>3</v>
      </c>
      <c r="B13" s="408"/>
      <c r="C13" s="122"/>
      <c r="D13" s="122"/>
      <c r="E13" s="122"/>
    </row>
    <row r="14" spans="1:5" ht="18" x14ac:dyDescent="0.3">
      <c r="A14" s="9"/>
      <c r="B14" s="9"/>
      <c r="C14" s="123"/>
      <c r="D14" s="123"/>
      <c r="E14" s="123"/>
    </row>
    <row r="15" spans="1:5" ht="54" customHeight="1" x14ac:dyDescent="0.3">
      <c r="A15" s="410"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10"/>
      <c r="C15" s="121"/>
      <c r="D15" s="121"/>
      <c r="E15" s="121"/>
    </row>
    <row r="16" spans="1:5" x14ac:dyDescent="0.3">
      <c r="A16" s="408" t="s">
        <v>2</v>
      </c>
      <c r="B16" s="408"/>
      <c r="C16" s="122"/>
      <c r="D16" s="122"/>
      <c r="E16" s="122"/>
    </row>
    <row r="17" spans="1:2" x14ac:dyDescent="0.3">
      <c r="B17" s="70"/>
    </row>
    <row r="18" spans="1:2" ht="33.75" customHeight="1" x14ac:dyDescent="0.3">
      <c r="A18" s="548" t="s">
        <v>364</v>
      </c>
      <c r="B18" s="549"/>
    </row>
    <row r="19" spans="1:2" x14ac:dyDescent="0.3">
      <c r="B19" s="133"/>
    </row>
    <row r="20" spans="1:2" ht="16.2" thickBot="1" x14ac:dyDescent="0.35">
      <c r="B20" s="126"/>
    </row>
    <row r="21" spans="1:2" ht="55.8" thickBot="1" x14ac:dyDescent="0.35">
      <c r="A21" s="134" t="s">
        <v>242</v>
      </c>
      <c r="B21" s="135" t="str">
        <f>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row>
    <row r="22" spans="1:2" ht="139.19999999999999" thickBot="1" x14ac:dyDescent="0.35">
      <c r="A22" s="136" t="s">
        <v>243</v>
      </c>
      <c r="B22" s="13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2" thickBot="1" x14ac:dyDescent="0.35">
      <c r="A23" s="136" t="s">
        <v>223</v>
      </c>
      <c r="B23" s="138" t="s">
        <v>449</v>
      </c>
    </row>
    <row r="24" spans="1:2" ht="16.2" thickBot="1" x14ac:dyDescent="0.35">
      <c r="A24" s="136" t="s">
        <v>244</v>
      </c>
      <c r="B24" s="138">
        <v>0</v>
      </c>
    </row>
    <row r="25" spans="1:2" ht="16.2" thickBot="1" x14ac:dyDescent="0.35">
      <c r="A25" s="71" t="s">
        <v>245</v>
      </c>
      <c r="B25" s="237">
        <v>2022</v>
      </c>
    </row>
    <row r="26" spans="1:2" ht="16.2" thickBot="1" x14ac:dyDescent="0.35">
      <c r="A26" s="72" t="s">
        <v>246</v>
      </c>
      <c r="B26" s="139" t="s">
        <v>1426</v>
      </c>
    </row>
    <row r="27" spans="1:2" ht="29.25" customHeight="1" thickBot="1" x14ac:dyDescent="0.35">
      <c r="A27" s="78" t="s">
        <v>1474</v>
      </c>
      <c r="B27" s="140">
        <f>'6.2. Паспорт фин осв ввод'!C24</f>
        <v>113.95139417999999</v>
      </c>
    </row>
    <row r="28" spans="1:2" ht="16.2" thickBot="1" x14ac:dyDescent="0.35">
      <c r="A28" s="74" t="s">
        <v>247</v>
      </c>
      <c r="B28" s="74" t="s">
        <v>1475</v>
      </c>
    </row>
    <row r="29" spans="1:2" ht="16.2" thickBot="1" x14ac:dyDescent="0.35">
      <c r="A29" s="79" t="s">
        <v>248</v>
      </c>
      <c r="B29" s="141">
        <f>'7. Паспорт отчет о закупке'!AD43/1000</f>
        <v>107.79785292000001</v>
      </c>
    </row>
    <row r="30" spans="1:2" ht="28.2" thickBot="1" x14ac:dyDescent="0.35">
      <c r="A30" s="79" t="s">
        <v>435</v>
      </c>
      <c r="B30" s="140">
        <f>B32+B50+B41</f>
        <v>107.80716068999999</v>
      </c>
    </row>
    <row r="31" spans="1:2" ht="16.2" thickBot="1" x14ac:dyDescent="0.35">
      <c r="A31" s="74" t="s">
        <v>249</v>
      </c>
      <c r="B31" s="74"/>
    </row>
    <row r="32" spans="1:2" ht="28.2" thickBot="1" x14ac:dyDescent="0.35">
      <c r="A32" s="79" t="s">
        <v>436</v>
      </c>
      <c r="B32" s="141">
        <f>SUMIF(C33:C40,10,B33:B40)</f>
        <v>43.83</v>
      </c>
    </row>
    <row r="33" spans="1:3" ht="28.2" thickBot="1" x14ac:dyDescent="0.35">
      <c r="A33" s="245" t="s">
        <v>1476</v>
      </c>
      <c r="B33" s="246">
        <f>62.250332016*0+43.83</f>
        <v>43.83</v>
      </c>
      <c r="C33" s="118">
        <v>10</v>
      </c>
    </row>
    <row r="34" spans="1:3" ht="16.2" thickBot="1" x14ac:dyDescent="0.35">
      <c r="A34" s="74" t="s">
        <v>250</v>
      </c>
      <c r="B34" s="238">
        <f>B33/B$27</f>
        <v>0.3846376809639136</v>
      </c>
    </row>
    <row r="35" spans="1:3" ht="16.2" thickBot="1" x14ac:dyDescent="0.35">
      <c r="A35" s="74" t="s">
        <v>251</v>
      </c>
      <c r="B35" s="143"/>
      <c r="C35" s="118">
        <v>1</v>
      </c>
    </row>
    <row r="36" spans="1:3" ht="16.2" thickBot="1" x14ac:dyDescent="0.35">
      <c r="A36" s="74" t="s">
        <v>252</v>
      </c>
      <c r="B36" s="142"/>
      <c r="C36" s="118">
        <v>2</v>
      </c>
    </row>
    <row r="37" spans="1:3" ht="16.2" thickBot="1" x14ac:dyDescent="0.35">
      <c r="A37" s="74" t="s">
        <v>437</v>
      </c>
      <c r="B37" s="142"/>
      <c r="C37" s="118">
        <v>10</v>
      </c>
    </row>
    <row r="38" spans="1:3" ht="16.2" thickBot="1" x14ac:dyDescent="0.35">
      <c r="A38" s="74" t="s">
        <v>250</v>
      </c>
      <c r="B38" s="238">
        <f>B37/B$27</f>
        <v>0</v>
      </c>
    </row>
    <row r="39" spans="1:3" ht="16.2" thickBot="1" x14ac:dyDescent="0.35">
      <c r="A39" s="74" t="s">
        <v>251</v>
      </c>
      <c r="B39" s="143"/>
      <c r="C39" s="118">
        <v>1</v>
      </c>
    </row>
    <row r="40" spans="1:3" ht="16.2" thickBot="1" x14ac:dyDescent="0.35">
      <c r="A40" s="74" t="s">
        <v>252</v>
      </c>
      <c r="B40" s="142"/>
      <c r="C40" s="118">
        <v>2</v>
      </c>
    </row>
    <row r="41" spans="1:3" ht="28.2" thickBot="1" x14ac:dyDescent="0.35">
      <c r="A41" s="79" t="s">
        <v>253</v>
      </c>
      <c r="B41" s="141">
        <f>SUMIF(C42:C49,20,B42:B49)</f>
        <v>63.963000000000001</v>
      </c>
    </row>
    <row r="42" spans="1:3" ht="28.2" thickBot="1" x14ac:dyDescent="0.35">
      <c r="A42" s="387" t="s">
        <v>1427</v>
      </c>
      <c r="B42" s="388">
        <f>47.226*1.2</f>
        <v>56.671199999999999</v>
      </c>
      <c r="C42" s="118">
        <v>20</v>
      </c>
    </row>
    <row r="43" spans="1:3" ht="16.2" thickBot="1" x14ac:dyDescent="0.35">
      <c r="A43" s="74" t="s">
        <v>250</v>
      </c>
      <c r="B43" s="238">
        <f>B42/B$27</f>
        <v>0.49732783357157517</v>
      </c>
    </row>
    <row r="44" spans="1:3" ht="16.2" thickBot="1" x14ac:dyDescent="0.35">
      <c r="A44" s="74" t="s">
        <v>251</v>
      </c>
      <c r="B44" s="141">
        <v>56.671199999999999</v>
      </c>
      <c r="C44" s="118">
        <v>1</v>
      </c>
    </row>
    <row r="45" spans="1:3" ht="16.2" thickBot="1" x14ac:dyDescent="0.35">
      <c r="A45" s="74" t="s">
        <v>252</v>
      </c>
      <c r="B45" s="145">
        <v>56.671199999999999</v>
      </c>
      <c r="C45" s="118">
        <v>2</v>
      </c>
    </row>
    <row r="46" spans="1:3" ht="28.2" thickBot="1" x14ac:dyDescent="0.35">
      <c r="A46" s="387" t="s">
        <v>1439</v>
      </c>
      <c r="B46" s="388">
        <v>7.2918000000000003</v>
      </c>
      <c r="C46" s="118">
        <v>20</v>
      </c>
    </row>
    <row r="47" spans="1:3" ht="16.2" thickBot="1" x14ac:dyDescent="0.35">
      <c r="A47" s="74" t="s">
        <v>250</v>
      </c>
      <c r="B47" s="238">
        <f>B46/B$27</f>
        <v>6.3990441297117617E-2</v>
      </c>
    </row>
    <row r="48" spans="1:3" ht="16.2" thickBot="1" x14ac:dyDescent="0.35">
      <c r="A48" s="74" t="s">
        <v>251</v>
      </c>
      <c r="B48" s="141">
        <f>5+2.2918</f>
        <v>7.2918000000000003</v>
      </c>
      <c r="C48" s="118">
        <v>1</v>
      </c>
    </row>
    <row r="49" spans="1:3" ht="16.2" thickBot="1" x14ac:dyDescent="0.35">
      <c r="A49" s="74" t="s">
        <v>252</v>
      </c>
      <c r="B49" s="145">
        <v>7.2918000000000003</v>
      </c>
      <c r="C49" s="118">
        <v>2</v>
      </c>
    </row>
    <row r="50" spans="1:3" ht="28.2" thickBot="1" x14ac:dyDescent="0.35">
      <c r="A50" s="79" t="s">
        <v>254</v>
      </c>
      <c r="B50" s="141">
        <f>SUMIF(C51:C62,30,B51:B62)</f>
        <v>1.416069E-2</v>
      </c>
    </row>
    <row r="51" spans="1:3" ht="28.2" thickBot="1" x14ac:dyDescent="0.35">
      <c r="A51" s="387" t="s">
        <v>1440</v>
      </c>
      <c r="B51" s="390">
        <f>4852.92/1000000</f>
        <v>4.8529200000000002E-3</v>
      </c>
      <c r="C51" s="118">
        <v>30</v>
      </c>
    </row>
    <row r="52" spans="1:3" ht="16.2" thickBot="1" x14ac:dyDescent="0.35">
      <c r="A52" s="74" t="s">
        <v>250</v>
      </c>
      <c r="B52" s="238">
        <f>B51/B$27</f>
        <v>4.2587631638224862E-5</v>
      </c>
    </row>
    <row r="53" spans="1:3" ht="16.2" thickBot="1" x14ac:dyDescent="0.35">
      <c r="A53" s="74" t="s">
        <v>251</v>
      </c>
      <c r="B53" s="141">
        <v>4.8529200000000002E-3</v>
      </c>
      <c r="C53" s="118">
        <v>1</v>
      </c>
    </row>
    <row r="54" spans="1:3" ht="16.2" thickBot="1" x14ac:dyDescent="0.35">
      <c r="A54" s="74" t="s">
        <v>252</v>
      </c>
      <c r="B54" s="145">
        <v>4.8529200000000002E-3</v>
      </c>
      <c r="C54" s="118">
        <v>2</v>
      </c>
    </row>
    <row r="55" spans="1:3" ht="28.2" thickBot="1" x14ac:dyDescent="0.35">
      <c r="A55" s="387" t="s">
        <v>1441</v>
      </c>
      <c r="B55" s="390">
        <f>9307.77/1000000</f>
        <v>9.3077699999999999E-3</v>
      </c>
      <c r="C55" s="118">
        <v>30</v>
      </c>
    </row>
    <row r="56" spans="1:3" ht="16.2" thickBot="1" x14ac:dyDescent="0.35">
      <c r="A56" s="74" t="s">
        <v>250</v>
      </c>
      <c r="B56" s="238">
        <f>B55/B$27</f>
        <v>8.1681931730446871E-5</v>
      </c>
    </row>
    <row r="57" spans="1:3" ht="16.2" thickBot="1" x14ac:dyDescent="0.35">
      <c r="A57" s="74" t="s">
        <v>251</v>
      </c>
      <c r="B57" s="141"/>
      <c r="C57" s="118">
        <v>1</v>
      </c>
    </row>
    <row r="58" spans="1:3" ht="16.2" thickBot="1" x14ac:dyDescent="0.35">
      <c r="A58" s="74" t="s">
        <v>252</v>
      </c>
      <c r="B58" s="145">
        <v>9.3077699999999999E-3</v>
      </c>
      <c r="C58" s="118">
        <v>2</v>
      </c>
    </row>
    <row r="59" spans="1:3" ht="16.2" thickBot="1" x14ac:dyDescent="0.35">
      <c r="A59" s="74" t="s">
        <v>437</v>
      </c>
      <c r="B59" s="144"/>
      <c r="C59" s="118">
        <v>30</v>
      </c>
    </row>
    <row r="60" spans="1:3" ht="16.2" thickBot="1" x14ac:dyDescent="0.35">
      <c r="A60" s="74" t="s">
        <v>250</v>
      </c>
      <c r="B60" s="238">
        <f>B59/B$27</f>
        <v>0</v>
      </c>
    </row>
    <row r="61" spans="1:3" ht="16.2" thickBot="1" x14ac:dyDescent="0.35">
      <c r="A61" s="74" t="s">
        <v>251</v>
      </c>
      <c r="B61" s="141"/>
      <c r="C61" s="118">
        <v>1</v>
      </c>
    </row>
    <row r="62" spans="1:3" ht="16.2" thickBot="1" x14ac:dyDescent="0.35">
      <c r="A62" s="74" t="s">
        <v>252</v>
      </c>
      <c r="B62" s="145"/>
      <c r="C62" s="118">
        <v>2</v>
      </c>
    </row>
    <row r="63" spans="1:3" ht="28.2" thickBot="1" x14ac:dyDescent="0.35">
      <c r="A63" s="73" t="s">
        <v>255</v>
      </c>
      <c r="B63" s="238">
        <f>B30/B$27</f>
        <v>0.94608022539597503</v>
      </c>
    </row>
    <row r="64" spans="1:3" ht="16.2" thickBot="1" x14ac:dyDescent="0.35">
      <c r="A64" s="75" t="s">
        <v>249</v>
      </c>
      <c r="B64" s="146"/>
    </row>
    <row r="65" spans="1:3" ht="16.2" thickBot="1" x14ac:dyDescent="0.35">
      <c r="A65" s="75" t="s">
        <v>256</v>
      </c>
      <c r="B65" s="238">
        <f>B33/B27</f>
        <v>0.3846376809639136</v>
      </c>
    </row>
    <row r="66" spans="1:3" ht="16.2" thickBot="1" x14ac:dyDescent="0.35">
      <c r="A66" s="75" t="s">
        <v>257</v>
      </c>
      <c r="B66" s="238">
        <f>B41/B27</f>
        <v>0.56131827486869279</v>
      </c>
    </row>
    <row r="67" spans="1:3" ht="16.2" thickBot="1" x14ac:dyDescent="0.35">
      <c r="A67" s="75" t="s">
        <v>258</v>
      </c>
      <c r="B67" s="146"/>
    </row>
    <row r="68" spans="1:3" s="251" customFormat="1" ht="34.5" customHeight="1" thickBot="1" x14ac:dyDescent="0.35">
      <c r="A68" s="248" t="s">
        <v>462</v>
      </c>
      <c r="B68" s="249">
        <f>B69</f>
        <v>0</v>
      </c>
      <c r="C68" s="250"/>
    </row>
    <row r="69" spans="1:3" s="253" customFormat="1" ht="16.2" thickBot="1" x14ac:dyDescent="0.35">
      <c r="A69" s="74" t="s">
        <v>437</v>
      </c>
      <c r="B69" s="144"/>
      <c r="C69" s="252">
        <v>40</v>
      </c>
    </row>
    <row r="70" spans="1:3" s="253" customFormat="1" ht="16.2" thickBot="1" x14ac:dyDescent="0.35">
      <c r="A70" s="74" t="s">
        <v>250</v>
      </c>
      <c r="B70" s="254">
        <f>B69/$B$27</f>
        <v>0</v>
      </c>
    </row>
    <row r="71" spans="1:3" s="253" customFormat="1" ht="16.2" thickBot="1" x14ac:dyDescent="0.35">
      <c r="A71" s="74" t="s">
        <v>463</v>
      </c>
      <c r="B71" s="140"/>
      <c r="C71" s="253">
        <v>1</v>
      </c>
    </row>
    <row r="72" spans="1:3" s="253" customFormat="1" ht="16.2" thickBot="1" x14ac:dyDescent="0.35">
      <c r="A72" s="74" t="s">
        <v>464</v>
      </c>
      <c r="B72" s="140"/>
      <c r="C72" s="253">
        <v>2</v>
      </c>
    </row>
    <row r="73" spans="1:3" ht="16.2" thickBot="1" x14ac:dyDescent="0.35">
      <c r="A73" s="71" t="s">
        <v>259</v>
      </c>
      <c r="B73" s="238">
        <f>B74/B$27</f>
        <v>0.56136086250033101</v>
      </c>
    </row>
    <row r="74" spans="1:3" ht="16.2" thickBot="1" x14ac:dyDescent="0.35">
      <c r="A74" s="71" t="s">
        <v>260</v>
      </c>
      <c r="B74" s="391">
        <f>SUMIF(C33:C72,1,B33:B72)</f>
        <v>63.967852919999999</v>
      </c>
    </row>
    <row r="75" spans="1:3" ht="16.2" thickBot="1" x14ac:dyDescent="0.35">
      <c r="A75" s="71" t="s">
        <v>261</v>
      </c>
      <c r="B75" s="238">
        <f>B76/B$27</f>
        <v>0.56144254443206143</v>
      </c>
    </row>
    <row r="76" spans="1:3" ht="16.2" thickBot="1" x14ac:dyDescent="0.35">
      <c r="A76" s="72" t="s">
        <v>262</v>
      </c>
      <c r="B76" s="392">
        <f>SUMIF(C33:C72,2,B33:B72)</f>
        <v>63.977160689999998</v>
      </c>
    </row>
    <row r="77" spans="1:3" ht="27.6" x14ac:dyDescent="0.3">
      <c r="A77" s="73" t="s">
        <v>263</v>
      </c>
      <c r="B77" s="75" t="s">
        <v>446</v>
      </c>
    </row>
    <row r="78" spans="1:3" x14ac:dyDescent="0.3">
      <c r="A78" s="76" t="s">
        <v>264</v>
      </c>
      <c r="B78" s="76" t="s">
        <v>1444</v>
      </c>
    </row>
    <row r="79" spans="1:3" x14ac:dyDescent="0.3">
      <c r="A79" s="76" t="s">
        <v>265</v>
      </c>
      <c r="B79" s="76"/>
    </row>
    <row r="80" spans="1:3" x14ac:dyDescent="0.3">
      <c r="A80" s="76" t="s">
        <v>266</v>
      </c>
      <c r="B80" s="76"/>
    </row>
    <row r="81" spans="1:2" x14ac:dyDescent="0.3">
      <c r="A81" s="76" t="s">
        <v>267</v>
      </c>
      <c r="B81" s="76" t="s">
        <v>1477</v>
      </c>
    </row>
    <row r="82" spans="1:2" ht="27.75" customHeight="1" thickBot="1" x14ac:dyDescent="0.35">
      <c r="A82" s="77" t="s">
        <v>268</v>
      </c>
      <c r="B82" s="77" t="s">
        <v>1442</v>
      </c>
    </row>
    <row r="83" spans="1:2" ht="28.2" thickBot="1" x14ac:dyDescent="0.35">
      <c r="A83" s="75" t="s">
        <v>269</v>
      </c>
      <c r="B83" s="147" t="s">
        <v>387</v>
      </c>
    </row>
    <row r="84" spans="1:2" ht="28.2" thickBot="1" x14ac:dyDescent="0.35">
      <c r="A84" s="71" t="s">
        <v>270</v>
      </c>
      <c r="B84" s="147" t="s">
        <v>387</v>
      </c>
    </row>
    <row r="85" spans="1:2" ht="16.2" thickBot="1" x14ac:dyDescent="0.35">
      <c r="A85" s="75" t="s">
        <v>249</v>
      </c>
      <c r="B85" s="148"/>
    </row>
    <row r="86" spans="1:2" ht="16.2" thickBot="1" x14ac:dyDescent="0.35">
      <c r="A86" s="75" t="s">
        <v>271</v>
      </c>
      <c r="B86" s="147" t="s">
        <v>387</v>
      </c>
    </row>
    <row r="87" spans="1:2" ht="16.2" thickBot="1" x14ac:dyDescent="0.35">
      <c r="A87" s="75" t="s">
        <v>272</v>
      </c>
      <c r="B87" s="148" t="s">
        <v>387</v>
      </c>
    </row>
    <row r="88" spans="1:2" ht="28.2" thickBot="1" x14ac:dyDescent="0.35">
      <c r="A88" s="80" t="s">
        <v>273</v>
      </c>
      <c r="B88" s="149" t="s">
        <v>500</v>
      </c>
    </row>
    <row r="89" spans="1:2" ht="16.2" thickBot="1" x14ac:dyDescent="0.35">
      <c r="A89" s="71" t="s">
        <v>274</v>
      </c>
      <c r="B89" s="150"/>
    </row>
    <row r="90" spans="1:2" ht="16.2" thickBot="1" x14ac:dyDescent="0.35">
      <c r="A90" s="76" t="s">
        <v>275</v>
      </c>
      <c r="B90" s="247">
        <f>'6.1. Паспорт сетевой график'!H43</f>
        <v>44620</v>
      </c>
    </row>
    <row r="91" spans="1:2" ht="16.2" thickBot="1" x14ac:dyDescent="0.35">
      <c r="A91" s="76" t="s">
        <v>276</v>
      </c>
      <c r="B91" s="151" t="s">
        <v>387</v>
      </c>
    </row>
    <row r="92" spans="1:2" ht="16.2" thickBot="1" x14ac:dyDescent="0.35">
      <c r="A92" s="76" t="s">
        <v>277</v>
      </c>
      <c r="B92" s="151" t="s">
        <v>387</v>
      </c>
    </row>
    <row r="93" spans="1:2" ht="42" thickBot="1" x14ac:dyDescent="0.35">
      <c r="A93" s="81" t="s">
        <v>278</v>
      </c>
      <c r="B93" s="153" t="str">
        <f>B94</f>
        <v>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v>
      </c>
    </row>
    <row r="94" spans="1:2" ht="27.6" x14ac:dyDescent="0.3">
      <c r="A94" s="73" t="s">
        <v>279</v>
      </c>
      <c r="B94" s="544" t="s">
        <v>1478</v>
      </c>
    </row>
    <row r="95" spans="1:2" x14ac:dyDescent="0.3">
      <c r="A95" s="76" t="s">
        <v>280</v>
      </c>
      <c r="B95" s="545"/>
    </row>
    <row r="96" spans="1:2" x14ac:dyDescent="0.3">
      <c r="A96" s="76" t="s">
        <v>281</v>
      </c>
      <c r="B96" s="545"/>
    </row>
    <row r="97" spans="1:2" x14ac:dyDescent="0.3">
      <c r="A97" s="76" t="s">
        <v>282</v>
      </c>
      <c r="B97" s="545"/>
    </row>
    <row r="98" spans="1:2" x14ac:dyDescent="0.3">
      <c r="A98" s="76" t="s">
        <v>283</v>
      </c>
      <c r="B98" s="545"/>
    </row>
    <row r="99" spans="1:2" ht="16.2" thickBot="1" x14ac:dyDescent="0.35">
      <c r="A99" s="152" t="s">
        <v>284</v>
      </c>
      <c r="B99" s="546"/>
    </row>
  </sheetData>
  <mergeCells count="10">
    <mergeCell ref="B94:B99"/>
    <mergeCell ref="A5:B5"/>
    <mergeCell ref="A7:B7"/>
    <mergeCell ref="A9:B9"/>
    <mergeCell ref="A10:B10"/>
    <mergeCell ref="A12:B12"/>
    <mergeCell ref="A13:B13"/>
    <mergeCell ref="A15:B15"/>
    <mergeCell ref="A16:B16"/>
    <mergeCell ref="A18:B18"/>
  </mergeCells>
  <pageMargins left="0.70866141732283472" right="0.70866141732283472" top="0.32" bottom="0.2"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B38" sqref="B38:B39"/>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0" customFormat="1" ht="18.75" customHeight="1" x14ac:dyDescent="0.25">
      <c r="A1" s="16"/>
      <c r="S1" s="29" t="s">
        <v>64</v>
      </c>
    </row>
    <row r="2" spans="1:28" s="10" customFormat="1" ht="18.75" customHeight="1" x14ac:dyDescent="0.35">
      <c r="A2" s="16"/>
      <c r="S2" s="13" t="s">
        <v>6</v>
      </c>
    </row>
    <row r="3" spans="1:28" s="10" customFormat="1" ht="18" x14ac:dyDescent="0.35">
      <c r="S3" s="13" t="s">
        <v>63</v>
      </c>
    </row>
    <row r="4" spans="1:28" s="10" customFormat="1" ht="18.75" customHeight="1" x14ac:dyDescent="0.25">
      <c r="A4" s="400" t="str">
        <f>'1. паспорт местоположение'!A5</f>
        <v>Год раскрытия информации: 2023 год</v>
      </c>
      <c r="B4" s="400"/>
      <c r="C4" s="400"/>
      <c r="D4" s="400"/>
      <c r="E4" s="400"/>
      <c r="F4" s="400"/>
      <c r="G4" s="400"/>
      <c r="H4" s="400"/>
      <c r="I4" s="400"/>
      <c r="J4" s="400"/>
      <c r="K4" s="400"/>
      <c r="L4" s="400"/>
      <c r="M4" s="400"/>
      <c r="N4" s="400"/>
      <c r="O4" s="400"/>
      <c r="P4" s="400"/>
      <c r="Q4" s="400"/>
      <c r="R4" s="400"/>
      <c r="S4" s="400"/>
    </row>
    <row r="5" spans="1:28" s="10" customFormat="1" ht="15.6" x14ac:dyDescent="0.25">
      <c r="A5" s="15"/>
    </row>
    <row r="6" spans="1:28" s="10" customFormat="1" ht="17.399999999999999" x14ac:dyDescent="0.25">
      <c r="A6" s="412" t="s">
        <v>5</v>
      </c>
      <c r="B6" s="412"/>
      <c r="C6" s="412"/>
      <c r="D6" s="412"/>
      <c r="E6" s="412"/>
      <c r="F6" s="412"/>
      <c r="G6" s="412"/>
      <c r="H6" s="412"/>
      <c r="I6" s="412"/>
      <c r="J6" s="412"/>
      <c r="K6" s="412"/>
      <c r="L6" s="412"/>
      <c r="M6" s="412"/>
      <c r="N6" s="412"/>
      <c r="O6" s="412"/>
      <c r="P6" s="412"/>
      <c r="Q6" s="412"/>
      <c r="R6" s="412"/>
      <c r="S6" s="412"/>
      <c r="T6" s="11"/>
      <c r="U6" s="11"/>
      <c r="V6" s="11"/>
      <c r="W6" s="11"/>
      <c r="X6" s="11"/>
      <c r="Y6" s="11"/>
      <c r="Z6" s="11"/>
      <c r="AA6" s="11"/>
      <c r="AB6" s="11"/>
    </row>
    <row r="7" spans="1:28" s="10" customFormat="1" ht="17.399999999999999" x14ac:dyDescent="0.25">
      <c r="A7" s="412"/>
      <c r="B7" s="412"/>
      <c r="C7" s="412"/>
      <c r="D7" s="412"/>
      <c r="E7" s="412"/>
      <c r="F7" s="412"/>
      <c r="G7" s="412"/>
      <c r="H7" s="412"/>
      <c r="I7" s="412"/>
      <c r="J7" s="412"/>
      <c r="K7" s="412"/>
      <c r="L7" s="412"/>
      <c r="M7" s="412"/>
      <c r="N7" s="412"/>
      <c r="O7" s="412"/>
      <c r="P7" s="412"/>
      <c r="Q7" s="412"/>
      <c r="R7" s="412"/>
      <c r="S7" s="412"/>
      <c r="T7" s="11"/>
      <c r="U7" s="11"/>
      <c r="V7" s="11"/>
      <c r="W7" s="11"/>
      <c r="X7" s="11"/>
      <c r="Y7" s="11"/>
      <c r="Z7" s="11"/>
      <c r="AA7" s="11"/>
      <c r="AB7" s="11"/>
    </row>
    <row r="8" spans="1:28" s="10" customFormat="1" ht="17.399999999999999" x14ac:dyDescent="0.25">
      <c r="A8" s="407" t="str">
        <f>'1. паспорт местоположение'!A9</f>
        <v>Акционерное общество "Россети Янтарь"</v>
      </c>
      <c r="B8" s="407"/>
      <c r="C8" s="407"/>
      <c r="D8" s="407"/>
      <c r="E8" s="407"/>
      <c r="F8" s="407"/>
      <c r="G8" s="407"/>
      <c r="H8" s="407"/>
      <c r="I8" s="407"/>
      <c r="J8" s="407"/>
      <c r="K8" s="407"/>
      <c r="L8" s="407"/>
      <c r="M8" s="407"/>
      <c r="N8" s="407"/>
      <c r="O8" s="407"/>
      <c r="P8" s="407"/>
      <c r="Q8" s="407"/>
      <c r="R8" s="407"/>
      <c r="S8" s="407"/>
      <c r="T8" s="11"/>
      <c r="U8" s="11"/>
      <c r="V8" s="11"/>
      <c r="W8" s="11"/>
      <c r="X8" s="11"/>
      <c r="Y8" s="11"/>
      <c r="Z8" s="11"/>
      <c r="AA8" s="11"/>
      <c r="AB8" s="11"/>
    </row>
    <row r="9" spans="1:28" s="10" customFormat="1" ht="17.399999999999999" x14ac:dyDescent="0.25">
      <c r="A9" s="408" t="s">
        <v>4</v>
      </c>
      <c r="B9" s="408"/>
      <c r="C9" s="408"/>
      <c r="D9" s="408"/>
      <c r="E9" s="408"/>
      <c r="F9" s="408"/>
      <c r="G9" s="408"/>
      <c r="H9" s="408"/>
      <c r="I9" s="408"/>
      <c r="J9" s="408"/>
      <c r="K9" s="408"/>
      <c r="L9" s="408"/>
      <c r="M9" s="408"/>
      <c r="N9" s="408"/>
      <c r="O9" s="408"/>
      <c r="P9" s="408"/>
      <c r="Q9" s="408"/>
      <c r="R9" s="408"/>
      <c r="S9" s="408"/>
      <c r="T9" s="11"/>
      <c r="U9" s="11"/>
      <c r="V9" s="11"/>
      <c r="W9" s="11"/>
      <c r="X9" s="11"/>
      <c r="Y9" s="11"/>
      <c r="Z9" s="11"/>
      <c r="AA9" s="11"/>
      <c r="AB9" s="11"/>
    </row>
    <row r="10" spans="1:28" s="10" customFormat="1" ht="17.399999999999999" x14ac:dyDescent="0.25">
      <c r="A10" s="412"/>
      <c r="B10" s="412"/>
      <c r="C10" s="412"/>
      <c r="D10" s="412"/>
      <c r="E10" s="412"/>
      <c r="F10" s="412"/>
      <c r="G10" s="412"/>
      <c r="H10" s="412"/>
      <c r="I10" s="412"/>
      <c r="J10" s="412"/>
      <c r="K10" s="412"/>
      <c r="L10" s="412"/>
      <c r="M10" s="412"/>
      <c r="N10" s="412"/>
      <c r="O10" s="412"/>
      <c r="P10" s="412"/>
      <c r="Q10" s="412"/>
      <c r="R10" s="412"/>
      <c r="S10" s="412"/>
      <c r="T10" s="11"/>
      <c r="U10" s="11"/>
      <c r="V10" s="11"/>
      <c r="W10" s="11"/>
      <c r="X10" s="11"/>
      <c r="Y10" s="11"/>
      <c r="Z10" s="11"/>
      <c r="AA10" s="11"/>
      <c r="AB10" s="11"/>
    </row>
    <row r="11" spans="1:28" s="10" customFormat="1" ht="17.399999999999999" x14ac:dyDescent="0.25">
      <c r="A11" s="407" t="str">
        <f>'1. паспорт местоположение'!A12</f>
        <v>L_48-0,4разв-21</v>
      </c>
      <c r="B11" s="407"/>
      <c r="C11" s="407"/>
      <c r="D11" s="407"/>
      <c r="E11" s="407"/>
      <c r="F11" s="407"/>
      <c r="G11" s="407"/>
      <c r="H11" s="407"/>
      <c r="I11" s="407"/>
      <c r="J11" s="407"/>
      <c r="K11" s="407"/>
      <c r="L11" s="407"/>
      <c r="M11" s="407"/>
      <c r="N11" s="407"/>
      <c r="O11" s="407"/>
      <c r="P11" s="407"/>
      <c r="Q11" s="407"/>
      <c r="R11" s="407"/>
      <c r="S11" s="407"/>
      <c r="T11" s="11"/>
      <c r="U11" s="11"/>
      <c r="V11" s="11"/>
      <c r="W11" s="11"/>
      <c r="X11" s="11"/>
      <c r="Y11" s="11"/>
      <c r="Z11" s="11"/>
      <c r="AA11" s="11"/>
      <c r="AB11" s="11"/>
    </row>
    <row r="12" spans="1:28" s="10" customFormat="1" ht="17.399999999999999" x14ac:dyDescent="0.25">
      <c r="A12" s="408" t="s">
        <v>3</v>
      </c>
      <c r="B12" s="408"/>
      <c r="C12" s="408"/>
      <c r="D12" s="408"/>
      <c r="E12" s="408"/>
      <c r="F12" s="408"/>
      <c r="G12" s="408"/>
      <c r="H12" s="408"/>
      <c r="I12" s="408"/>
      <c r="J12" s="408"/>
      <c r="K12" s="408"/>
      <c r="L12" s="408"/>
      <c r="M12" s="408"/>
      <c r="N12" s="408"/>
      <c r="O12" s="408"/>
      <c r="P12" s="408"/>
      <c r="Q12" s="408"/>
      <c r="R12" s="408"/>
      <c r="S12" s="408"/>
      <c r="T12" s="11"/>
      <c r="U12" s="11"/>
      <c r="V12" s="11"/>
      <c r="W12" s="11"/>
      <c r="X12" s="11"/>
      <c r="Y12" s="11"/>
      <c r="Z12" s="11"/>
      <c r="AA12" s="11"/>
      <c r="AB12" s="11"/>
    </row>
    <row r="13" spans="1:28" s="7" customFormat="1" ht="15.75" customHeight="1" x14ac:dyDescent="0.25">
      <c r="A13" s="413"/>
      <c r="B13" s="413"/>
      <c r="C13" s="413"/>
      <c r="D13" s="413"/>
      <c r="E13" s="413"/>
      <c r="F13" s="413"/>
      <c r="G13" s="413"/>
      <c r="H13" s="413"/>
      <c r="I13" s="413"/>
      <c r="J13" s="413"/>
      <c r="K13" s="413"/>
      <c r="L13" s="413"/>
      <c r="M13" s="413"/>
      <c r="N13" s="413"/>
      <c r="O13" s="413"/>
      <c r="P13" s="413"/>
      <c r="Q13" s="413"/>
      <c r="R13" s="413"/>
      <c r="S13" s="413"/>
      <c r="T13" s="8"/>
      <c r="U13" s="8"/>
      <c r="V13" s="8"/>
      <c r="W13" s="8"/>
      <c r="X13" s="8"/>
      <c r="Y13" s="8"/>
      <c r="Z13" s="8"/>
      <c r="AA13" s="8"/>
      <c r="AB13" s="8"/>
    </row>
    <row r="14" spans="1:28" s="2" customFormat="1" ht="30.75" customHeight="1" x14ac:dyDescent="0.25">
      <c r="A14" s="407"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407"/>
      <c r="C14" s="407"/>
      <c r="D14" s="407"/>
      <c r="E14" s="407"/>
      <c r="F14" s="407"/>
      <c r="G14" s="407"/>
      <c r="H14" s="407"/>
      <c r="I14" s="407"/>
      <c r="J14" s="407"/>
      <c r="K14" s="407"/>
      <c r="L14" s="407"/>
      <c r="M14" s="407"/>
      <c r="N14" s="407"/>
      <c r="O14" s="407"/>
      <c r="P14" s="407"/>
      <c r="Q14" s="407"/>
      <c r="R14" s="407"/>
      <c r="S14" s="407"/>
      <c r="T14" s="6"/>
      <c r="U14" s="6"/>
      <c r="V14" s="6"/>
      <c r="W14" s="6"/>
      <c r="X14" s="6"/>
      <c r="Y14" s="6"/>
      <c r="Z14" s="6"/>
      <c r="AA14" s="6"/>
      <c r="AB14" s="6"/>
    </row>
    <row r="15" spans="1:28" s="2" customFormat="1" ht="15" customHeight="1" x14ac:dyDescent="0.25">
      <c r="A15" s="408" t="s">
        <v>2</v>
      </c>
      <c r="B15" s="408"/>
      <c r="C15" s="408"/>
      <c r="D15" s="408"/>
      <c r="E15" s="408"/>
      <c r="F15" s="408"/>
      <c r="G15" s="408"/>
      <c r="H15" s="408"/>
      <c r="I15" s="408"/>
      <c r="J15" s="408"/>
      <c r="K15" s="408"/>
      <c r="L15" s="408"/>
      <c r="M15" s="408"/>
      <c r="N15" s="408"/>
      <c r="O15" s="408"/>
      <c r="P15" s="408"/>
      <c r="Q15" s="408"/>
      <c r="R15" s="408"/>
      <c r="S15" s="408"/>
      <c r="T15" s="4"/>
      <c r="U15" s="4"/>
      <c r="V15" s="4"/>
      <c r="W15" s="4"/>
      <c r="X15" s="4"/>
      <c r="Y15" s="4"/>
      <c r="Z15" s="4"/>
      <c r="AA15" s="4"/>
      <c r="AB15" s="4"/>
    </row>
    <row r="16" spans="1:28" s="2" customFormat="1" ht="15" customHeight="1" x14ac:dyDescent="0.25">
      <c r="A16" s="409"/>
      <c r="B16" s="409"/>
      <c r="C16" s="409"/>
      <c r="D16" s="409"/>
      <c r="E16" s="409"/>
      <c r="F16" s="409"/>
      <c r="G16" s="409"/>
      <c r="H16" s="409"/>
      <c r="I16" s="409"/>
      <c r="J16" s="409"/>
      <c r="K16" s="409"/>
      <c r="L16" s="409"/>
      <c r="M16" s="409"/>
      <c r="N16" s="409"/>
      <c r="O16" s="409"/>
      <c r="P16" s="409"/>
      <c r="Q16" s="409"/>
      <c r="R16" s="409"/>
      <c r="S16" s="409"/>
      <c r="T16" s="3"/>
      <c r="U16" s="3"/>
      <c r="V16" s="3"/>
      <c r="W16" s="3"/>
      <c r="X16" s="3"/>
      <c r="Y16" s="3"/>
    </row>
    <row r="17" spans="1:28" s="2" customFormat="1" ht="45.75" customHeight="1" x14ac:dyDescent="0.25">
      <c r="A17" s="410" t="s">
        <v>342</v>
      </c>
      <c r="B17" s="410"/>
      <c r="C17" s="410"/>
      <c r="D17" s="410"/>
      <c r="E17" s="410"/>
      <c r="F17" s="410"/>
      <c r="G17" s="410"/>
      <c r="H17" s="410"/>
      <c r="I17" s="410"/>
      <c r="J17" s="410"/>
      <c r="K17" s="410"/>
      <c r="L17" s="410"/>
      <c r="M17" s="410"/>
      <c r="N17" s="410"/>
      <c r="O17" s="410"/>
      <c r="P17" s="410"/>
      <c r="Q17" s="410"/>
      <c r="R17" s="410"/>
      <c r="S17" s="410"/>
      <c r="T17" s="5"/>
      <c r="U17" s="5"/>
      <c r="V17" s="5"/>
      <c r="W17" s="5"/>
      <c r="X17" s="5"/>
      <c r="Y17" s="5"/>
      <c r="Z17" s="5"/>
      <c r="AA17" s="5"/>
      <c r="AB17" s="5"/>
    </row>
    <row r="18" spans="1:28" s="2" customFormat="1" ht="15" customHeight="1" x14ac:dyDescent="0.25">
      <c r="A18" s="411"/>
      <c r="B18" s="411"/>
      <c r="C18" s="411"/>
      <c r="D18" s="411"/>
      <c r="E18" s="411"/>
      <c r="F18" s="411"/>
      <c r="G18" s="411"/>
      <c r="H18" s="411"/>
      <c r="I18" s="411"/>
      <c r="J18" s="411"/>
      <c r="K18" s="411"/>
      <c r="L18" s="411"/>
      <c r="M18" s="411"/>
      <c r="N18" s="411"/>
      <c r="O18" s="411"/>
      <c r="P18" s="411"/>
      <c r="Q18" s="411"/>
      <c r="R18" s="411"/>
      <c r="S18" s="411"/>
      <c r="T18" s="3"/>
      <c r="U18" s="3"/>
      <c r="V18" s="3"/>
      <c r="W18" s="3"/>
      <c r="X18" s="3"/>
      <c r="Y18" s="3"/>
    </row>
    <row r="19" spans="1:28" s="2" customFormat="1" ht="54" customHeight="1" x14ac:dyDescent="0.25">
      <c r="A19" s="414" t="s">
        <v>1</v>
      </c>
      <c r="B19" s="414" t="s">
        <v>83</v>
      </c>
      <c r="C19" s="415" t="s">
        <v>241</v>
      </c>
      <c r="D19" s="414" t="s">
        <v>240</v>
      </c>
      <c r="E19" s="414" t="s">
        <v>82</v>
      </c>
      <c r="F19" s="414" t="s">
        <v>81</v>
      </c>
      <c r="G19" s="414" t="s">
        <v>236</v>
      </c>
      <c r="H19" s="414" t="s">
        <v>80</v>
      </c>
      <c r="I19" s="414" t="s">
        <v>79</v>
      </c>
      <c r="J19" s="414" t="s">
        <v>78</v>
      </c>
      <c r="K19" s="414" t="s">
        <v>77</v>
      </c>
      <c r="L19" s="414" t="s">
        <v>76</v>
      </c>
      <c r="M19" s="414" t="s">
        <v>75</v>
      </c>
      <c r="N19" s="414" t="s">
        <v>74</v>
      </c>
      <c r="O19" s="414" t="s">
        <v>73</v>
      </c>
      <c r="P19" s="414" t="s">
        <v>72</v>
      </c>
      <c r="Q19" s="414" t="s">
        <v>239</v>
      </c>
      <c r="R19" s="414"/>
      <c r="S19" s="417" t="s">
        <v>336</v>
      </c>
      <c r="T19" s="3"/>
      <c r="U19" s="3"/>
      <c r="V19" s="3"/>
      <c r="W19" s="3"/>
      <c r="X19" s="3"/>
      <c r="Y19" s="3"/>
    </row>
    <row r="20" spans="1:28" s="2" customFormat="1" ht="180.75" customHeight="1" x14ac:dyDescent="0.25">
      <c r="A20" s="414"/>
      <c r="B20" s="414"/>
      <c r="C20" s="416"/>
      <c r="D20" s="414"/>
      <c r="E20" s="414"/>
      <c r="F20" s="414"/>
      <c r="G20" s="414"/>
      <c r="H20" s="414"/>
      <c r="I20" s="414"/>
      <c r="J20" s="414"/>
      <c r="K20" s="414"/>
      <c r="L20" s="414"/>
      <c r="M20" s="414"/>
      <c r="N20" s="414"/>
      <c r="O20" s="414"/>
      <c r="P20" s="414"/>
      <c r="Q20" s="30" t="s">
        <v>237</v>
      </c>
      <c r="R20" s="31" t="s">
        <v>238</v>
      </c>
      <c r="S20" s="417"/>
      <c r="T20" s="25"/>
      <c r="U20" s="25"/>
      <c r="V20" s="25"/>
      <c r="W20" s="25"/>
      <c r="X20" s="25"/>
      <c r="Y20" s="25"/>
      <c r="Z20" s="24"/>
      <c r="AA20" s="24"/>
      <c r="AB20" s="24"/>
    </row>
    <row r="21" spans="1:28" s="2" customFormat="1" ht="18" x14ac:dyDescent="0.25">
      <c r="A21" s="30">
        <v>1</v>
      </c>
      <c r="B21" s="32">
        <v>2</v>
      </c>
      <c r="C21" s="30">
        <v>3</v>
      </c>
      <c r="D21" s="32">
        <v>4</v>
      </c>
      <c r="E21" s="30">
        <v>5</v>
      </c>
      <c r="F21" s="32">
        <v>6</v>
      </c>
      <c r="G21" s="85">
        <v>7</v>
      </c>
      <c r="H21" s="86">
        <v>8</v>
      </c>
      <c r="I21" s="85">
        <v>9</v>
      </c>
      <c r="J21" s="86">
        <v>10</v>
      </c>
      <c r="K21" s="85">
        <v>11</v>
      </c>
      <c r="L21" s="86">
        <v>12</v>
      </c>
      <c r="M21" s="85">
        <v>13</v>
      </c>
      <c r="N21" s="86">
        <v>14</v>
      </c>
      <c r="O21" s="85">
        <v>15</v>
      </c>
      <c r="P21" s="86">
        <v>16</v>
      </c>
      <c r="Q21" s="85">
        <v>17</v>
      </c>
      <c r="R21" s="86">
        <v>18</v>
      </c>
      <c r="S21" s="85">
        <v>19</v>
      </c>
      <c r="T21" s="25"/>
      <c r="U21" s="25"/>
      <c r="V21" s="25"/>
      <c r="W21" s="25"/>
      <c r="X21" s="25"/>
      <c r="Y21" s="25"/>
      <c r="Z21" s="24"/>
      <c r="AA21" s="24"/>
      <c r="AB21" s="24"/>
    </row>
    <row r="22" spans="1:28" s="2" customFormat="1" ht="69" customHeight="1" x14ac:dyDescent="0.25">
      <c r="A22" s="27" t="s">
        <v>235</v>
      </c>
      <c r="B22" s="27" t="s">
        <v>235</v>
      </c>
      <c r="C22" s="27" t="s">
        <v>235</v>
      </c>
      <c r="D22" s="27" t="s">
        <v>235</v>
      </c>
      <c r="E22" s="27" t="s">
        <v>235</v>
      </c>
      <c r="F22" s="27" t="s">
        <v>235</v>
      </c>
      <c r="G22" s="27" t="s">
        <v>235</v>
      </c>
      <c r="H22" s="27" t="s">
        <v>235</v>
      </c>
      <c r="I22" s="27" t="s">
        <v>235</v>
      </c>
      <c r="J22" s="27" t="s">
        <v>235</v>
      </c>
      <c r="K22" s="27" t="s">
        <v>235</v>
      </c>
      <c r="L22" s="27" t="s">
        <v>235</v>
      </c>
      <c r="M22" s="27" t="s">
        <v>235</v>
      </c>
      <c r="N22" s="27" t="s">
        <v>235</v>
      </c>
      <c r="O22" s="27" t="s">
        <v>235</v>
      </c>
      <c r="P22" s="27" t="s">
        <v>235</v>
      </c>
      <c r="Q22" s="27" t="s">
        <v>235</v>
      </c>
      <c r="R22" s="27" t="s">
        <v>235</v>
      </c>
      <c r="S22" s="27" t="s">
        <v>235</v>
      </c>
      <c r="T22" s="25"/>
      <c r="U22" s="25"/>
      <c r="V22" s="25"/>
      <c r="W22" s="25"/>
      <c r="X22" s="25"/>
      <c r="Y22" s="25"/>
      <c r="Z22" s="24"/>
      <c r="AA22" s="24"/>
      <c r="AB22" s="24"/>
    </row>
    <row r="23" spans="1:28"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zoomScale="60" zoomScaleNormal="60" workbookViewId="0">
      <selection activeCell="A25" sqref="A25:XFD37"/>
    </sheetView>
  </sheetViews>
  <sheetFormatPr defaultColWidth="10.6640625" defaultRowHeight="15.6" x14ac:dyDescent="0.3"/>
  <cols>
    <col min="1" max="1" width="9.5546875" style="104" customWidth="1"/>
    <col min="2" max="2" width="8.6640625" style="104" customWidth="1"/>
    <col min="3" max="3" width="12.6640625" style="104" customWidth="1"/>
    <col min="4" max="4" width="38.6640625" style="104" customWidth="1"/>
    <col min="5" max="5" width="11.109375" style="104" customWidth="1"/>
    <col min="6" max="6" width="11" style="104" customWidth="1"/>
    <col min="7" max="8" width="8.6640625" style="104" customWidth="1"/>
    <col min="9" max="9" width="7.33203125" style="104" customWidth="1"/>
    <col min="10" max="10" width="9.33203125" style="104" customWidth="1"/>
    <col min="11" max="11" width="10.33203125" style="104" customWidth="1"/>
    <col min="12" max="15" width="8.6640625" style="104" customWidth="1"/>
    <col min="16" max="16" width="19.44140625" style="104" customWidth="1"/>
    <col min="17" max="17" width="21.6640625" style="104" customWidth="1"/>
    <col min="18" max="18" width="22" style="104" customWidth="1"/>
    <col min="19" max="19" width="19.6640625" style="104" customWidth="1"/>
    <col min="20" max="20" width="18.88671875" style="104" customWidth="1"/>
    <col min="21" max="237" width="10.6640625" style="104"/>
    <col min="238" max="242" width="15.6640625" style="104" customWidth="1"/>
    <col min="243" max="246" width="12.6640625" style="104" customWidth="1"/>
    <col min="247" max="250" width="15.6640625" style="104" customWidth="1"/>
    <col min="251" max="251" width="22.88671875" style="104" customWidth="1"/>
    <col min="252" max="252" width="20.6640625" style="104" customWidth="1"/>
    <col min="253" max="253" width="16.6640625" style="104" customWidth="1"/>
    <col min="254" max="493" width="10.6640625" style="104"/>
    <col min="494" max="498" width="15.6640625" style="104" customWidth="1"/>
    <col min="499" max="502" width="12.6640625" style="104" customWidth="1"/>
    <col min="503" max="506" width="15.6640625" style="104" customWidth="1"/>
    <col min="507" max="507" width="22.88671875" style="104" customWidth="1"/>
    <col min="508" max="508" width="20.6640625" style="104" customWidth="1"/>
    <col min="509" max="509" width="16.6640625" style="104" customWidth="1"/>
    <col min="510" max="749" width="10.6640625" style="104"/>
    <col min="750" max="754" width="15.6640625" style="104" customWidth="1"/>
    <col min="755" max="758" width="12.6640625" style="104" customWidth="1"/>
    <col min="759" max="762" width="15.6640625" style="104" customWidth="1"/>
    <col min="763" max="763" width="22.88671875" style="104" customWidth="1"/>
    <col min="764" max="764" width="20.6640625" style="104" customWidth="1"/>
    <col min="765" max="765" width="16.6640625" style="104" customWidth="1"/>
    <col min="766" max="1005" width="10.6640625" style="104"/>
    <col min="1006" max="1010" width="15.6640625" style="104" customWidth="1"/>
    <col min="1011" max="1014" width="12.6640625" style="104" customWidth="1"/>
    <col min="1015" max="1018" width="15.6640625" style="104" customWidth="1"/>
    <col min="1019" max="1019" width="22.88671875" style="104" customWidth="1"/>
    <col min="1020" max="1020" width="20.6640625" style="104" customWidth="1"/>
    <col min="1021" max="1021" width="16.6640625" style="104" customWidth="1"/>
    <col min="1022" max="1261" width="10.6640625" style="104"/>
    <col min="1262" max="1266" width="15.6640625" style="104" customWidth="1"/>
    <col min="1267" max="1270" width="12.6640625" style="104" customWidth="1"/>
    <col min="1271" max="1274" width="15.6640625" style="104" customWidth="1"/>
    <col min="1275" max="1275" width="22.88671875" style="104" customWidth="1"/>
    <col min="1276" max="1276" width="20.6640625" style="104" customWidth="1"/>
    <col min="1277" max="1277" width="16.6640625" style="104" customWidth="1"/>
    <col min="1278" max="1517" width="10.6640625" style="104"/>
    <col min="1518" max="1522" width="15.6640625" style="104" customWidth="1"/>
    <col min="1523" max="1526" width="12.6640625" style="104" customWidth="1"/>
    <col min="1527" max="1530" width="15.6640625" style="104" customWidth="1"/>
    <col min="1531" max="1531" width="22.88671875" style="104" customWidth="1"/>
    <col min="1532" max="1532" width="20.6640625" style="104" customWidth="1"/>
    <col min="1533" max="1533" width="16.6640625" style="104" customWidth="1"/>
    <col min="1534" max="1773" width="10.6640625" style="104"/>
    <col min="1774" max="1778" width="15.6640625" style="104" customWidth="1"/>
    <col min="1779" max="1782" width="12.6640625" style="104" customWidth="1"/>
    <col min="1783" max="1786" width="15.6640625" style="104" customWidth="1"/>
    <col min="1787" max="1787" width="22.88671875" style="104" customWidth="1"/>
    <col min="1788" max="1788" width="20.6640625" style="104" customWidth="1"/>
    <col min="1789" max="1789" width="16.6640625" style="104" customWidth="1"/>
    <col min="1790" max="2029" width="10.6640625" style="104"/>
    <col min="2030" max="2034" width="15.6640625" style="104" customWidth="1"/>
    <col min="2035" max="2038" width="12.6640625" style="104" customWidth="1"/>
    <col min="2039" max="2042" width="15.6640625" style="104" customWidth="1"/>
    <col min="2043" max="2043" width="22.88671875" style="104" customWidth="1"/>
    <col min="2044" max="2044" width="20.6640625" style="104" customWidth="1"/>
    <col min="2045" max="2045" width="16.6640625" style="104" customWidth="1"/>
    <col min="2046" max="2285" width="10.6640625" style="104"/>
    <col min="2286" max="2290" width="15.6640625" style="104" customWidth="1"/>
    <col min="2291" max="2294" width="12.6640625" style="104" customWidth="1"/>
    <col min="2295" max="2298" width="15.6640625" style="104" customWidth="1"/>
    <col min="2299" max="2299" width="22.88671875" style="104" customWidth="1"/>
    <col min="2300" max="2300" width="20.6640625" style="104" customWidth="1"/>
    <col min="2301" max="2301" width="16.6640625" style="104" customWidth="1"/>
    <col min="2302" max="2541" width="10.6640625" style="104"/>
    <col min="2542" max="2546" width="15.6640625" style="104" customWidth="1"/>
    <col min="2547" max="2550" width="12.6640625" style="104" customWidth="1"/>
    <col min="2551" max="2554" width="15.6640625" style="104" customWidth="1"/>
    <col min="2555" max="2555" width="22.88671875" style="104" customWidth="1"/>
    <col min="2556" max="2556" width="20.6640625" style="104" customWidth="1"/>
    <col min="2557" max="2557" width="16.6640625" style="104" customWidth="1"/>
    <col min="2558" max="2797" width="10.6640625" style="104"/>
    <col min="2798" max="2802" width="15.6640625" style="104" customWidth="1"/>
    <col min="2803" max="2806" width="12.6640625" style="104" customWidth="1"/>
    <col min="2807" max="2810" width="15.6640625" style="104" customWidth="1"/>
    <col min="2811" max="2811" width="22.88671875" style="104" customWidth="1"/>
    <col min="2812" max="2812" width="20.6640625" style="104" customWidth="1"/>
    <col min="2813" max="2813" width="16.6640625" style="104" customWidth="1"/>
    <col min="2814" max="3053" width="10.6640625" style="104"/>
    <col min="3054" max="3058" width="15.6640625" style="104" customWidth="1"/>
    <col min="3059" max="3062" width="12.6640625" style="104" customWidth="1"/>
    <col min="3063" max="3066" width="15.6640625" style="104" customWidth="1"/>
    <col min="3067" max="3067" width="22.88671875" style="104" customWidth="1"/>
    <col min="3068" max="3068" width="20.6640625" style="104" customWidth="1"/>
    <col min="3069" max="3069" width="16.6640625" style="104" customWidth="1"/>
    <col min="3070" max="3309" width="10.6640625" style="104"/>
    <col min="3310" max="3314" width="15.6640625" style="104" customWidth="1"/>
    <col min="3315" max="3318" width="12.6640625" style="104" customWidth="1"/>
    <col min="3319" max="3322" width="15.6640625" style="104" customWidth="1"/>
    <col min="3323" max="3323" width="22.88671875" style="104" customWidth="1"/>
    <col min="3324" max="3324" width="20.6640625" style="104" customWidth="1"/>
    <col min="3325" max="3325" width="16.6640625" style="104" customWidth="1"/>
    <col min="3326" max="3565" width="10.6640625" style="104"/>
    <col min="3566" max="3570" width="15.6640625" style="104" customWidth="1"/>
    <col min="3571" max="3574" width="12.6640625" style="104" customWidth="1"/>
    <col min="3575" max="3578" width="15.6640625" style="104" customWidth="1"/>
    <col min="3579" max="3579" width="22.88671875" style="104" customWidth="1"/>
    <col min="3580" max="3580" width="20.6640625" style="104" customWidth="1"/>
    <col min="3581" max="3581" width="16.6640625" style="104" customWidth="1"/>
    <col min="3582" max="3821" width="10.6640625" style="104"/>
    <col min="3822" max="3826" width="15.6640625" style="104" customWidth="1"/>
    <col min="3827" max="3830" width="12.6640625" style="104" customWidth="1"/>
    <col min="3831" max="3834" width="15.6640625" style="104" customWidth="1"/>
    <col min="3835" max="3835" width="22.88671875" style="104" customWidth="1"/>
    <col min="3836" max="3836" width="20.6640625" style="104" customWidth="1"/>
    <col min="3837" max="3837" width="16.6640625" style="104" customWidth="1"/>
    <col min="3838" max="4077" width="10.6640625" style="104"/>
    <col min="4078" max="4082" width="15.6640625" style="104" customWidth="1"/>
    <col min="4083" max="4086" width="12.6640625" style="104" customWidth="1"/>
    <col min="4087" max="4090" width="15.6640625" style="104" customWidth="1"/>
    <col min="4091" max="4091" width="22.88671875" style="104" customWidth="1"/>
    <col min="4092" max="4092" width="20.6640625" style="104" customWidth="1"/>
    <col min="4093" max="4093" width="16.6640625" style="104" customWidth="1"/>
    <col min="4094" max="4333" width="10.6640625" style="104"/>
    <col min="4334" max="4338" width="15.6640625" style="104" customWidth="1"/>
    <col min="4339" max="4342" width="12.6640625" style="104" customWidth="1"/>
    <col min="4343" max="4346" width="15.6640625" style="104" customWidth="1"/>
    <col min="4347" max="4347" width="22.88671875" style="104" customWidth="1"/>
    <col min="4348" max="4348" width="20.6640625" style="104" customWidth="1"/>
    <col min="4349" max="4349" width="16.6640625" style="104" customWidth="1"/>
    <col min="4350" max="4589" width="10.6640625" style="104"/>
    <col min="4590" max="4594" width="15.6640625" style="104" customWidth="1"/>
    <col min="4595" max="4598" width="12.6640625" style="104" customWidth="1"/>
    <col min="4599" max="4602" width="15.6640625" style="104" customWidth="1"/>
    <col min="4603" max="4603" width="22.88671875" style="104" customWidth="1"/>
    <col min="4604" max="4604" width="20.6640625" style="104" customWidth="1"/>
    <col min="4605" max="4605" width="16.6640625" style="104" customWidth="1"/>
    <col min="4606" max="4845" width="10.6640625" style="104"/>
    <col min="4846" max="4850" width="15.6640625" style="104" customWidth="1"/>
    <col min="4851" max="4854" width="12.6640625" style="104" customWidth="1"/>
    <col min="4855" max="4858" width="15.6640625" style="104" customWidth="1"/>
    <col min="4859" max="4859" width="22.88671875" style="104" customWidth="1"/>
    <col min="4860" max="4860" width="20.6640625" style="104" customWidth="1"/>
    <col min="4861" max="4861" width="16.6640625" style="104" customWidth="1"/>
    <col min="4862" max="5101" width="10.6640625" style="104"/>
    <col min="5102" max="5106" width="15.6640625" style="104" customWidth="1"/>
    <col min="5107" max="5110" width="12.6640625" style="104" customWidth="1"/>
    <col min="5111" max="5114" width="15.6640625" style="104" customWidth="1"/>
    <col min="5115" max="5115" width="22.88671875" style="104" customWidth="1"/>
    <col min="5116" max="5116" width="20.6640625" style="104" customWidth="1"/>
    <col min="5117" max="5117" width="16.6640625" style="104" customWidth="1"/>
    <col min="5118" max="5357" width="10.6640625" style="104"/>
    <col min="5358" max="5362" width="15.6640625" style="104" customWidth="1"/>
    <col min="5363" max="5366" width="12.6640625" style="104" customWidth="1"/>
    <col min="5367" max="5370" width="15.6640625" style="104" customWidth="1"/>
    <col min="5371" max="5371" width="22.88671875" style="104" customWidth="1"/>
    <col min="5372" max="5372" width="20.6640625" style="104" customWidth="1"/>
    <col min="5373" max="5373" width="16.6640625" style="104" customWidth="1"/>
    <col min="5374" max="5613" width="10.6640625" style="104"/>
    <col min="5614" max="5618" width="15.6640625" style="104" customWidth="1"/>
    <col min="5619" max="5622" width="12.6640625" style="104" customWidth="1"/>
    <col min="5623" max="5626" width="15.6640625" style="104" customWidth="1"/>
    <col min="5627" max="5627" width="22.88671875" style="104" customWidth="1"/>
    <col min="5628" max="5628" width="20.6640625" style="104" customWidth="1"/>
    <col min="5629" max="5629" width="16.6640625" style="104" customWidth="1"/>
    <col min="5630" max="5869" width="10.6640625" style="104"/>
    <col min="5870" max="5874" width="15.6640625" style="104" customWidth="1"/>
    <col min="5875" max="5878" width="12.6640625" style="104" customWidth="1"/>
    <col min="5879" max="5882" width="15.6640625" style="104" customWidth="1"/>
    <col min="5883" max="5883" width="22.88671875" style="104" customWidth="1"/>
    <col min="5884" max="5884" width="20.6640625" style="104" customWidth="1"/>
    <col min="5885" max="5885" width="16.6640625" style="104" customWidth="1"/>
    <col min="5886" max="6125" width="10.6640625" style="104"/>
    <col min="6126" max="6130" width="15.6640625" style="104" customWidth="1"/>
    <col min="6131" max="6134" width="12.6640625" style="104" customWidth="1"/>
    <col min="6135" max="6138" width="15.6640625" style="104" customWidth="1"/>
    <col min="6139" max="6139" width="22.88671875" style="104" customWidth="1"/>
    <col min="6140" max="6140" width="20.6640625" style="104" customWidth="1"/>
    <col min="6141" max="6141" width="16.6640625" style="104" customWidth="1"/>
    <col min="6142" max="6381" width="10.6640625" style="104"/>
    <col min="6382" max="6386" width="15.6640625" style="104" customWidth="1"/>
    <col min="6387" max="6390" width="12.6640625" style="104" customWidth="1"/>
    <col min="6391" max="6394" width="15.6640625" style="104" customWidth="1"/>
    <col min="6395" max="6395" width="22.88671875" style="104" customWidth="1"/>
    <col min="6396" max="6396" width="20.6640625" style="104" customWidth="1"/>
    <col min="6397" max="6397" width="16.6640625" style="104" customWidth="1"/>
    <col min="6398" max="6637" width="10.6640625" style="104"/>
    <col min="6638" max="6642" width="15.6640625" style="104" customWidth="1"/>
    <col min="6643" max="6646" width="12.6640625" style="104" customWidth="1"/>
    <col min="6647" max="6650" width="15.6640625" style="104" customWidth="1"/>
    <col min="6651" max="6651" width="22.88671875" style="104" customWidth="1"/>
    <col min="6652" max="6652" width="20.6640625" style="104" customWidth="1"/>
    <col min="6653" max="6653" width="16.6640625" style="104" customWidth="1"/>
    <col min="6654" max="6893" width="10.6640625" style="104"/>
    <col min="6894" max="6898" width="15.6640625" style="104" customWidth="1"/>
    <col min="6899" max="6902" width="12.6640625" style="104" customWidth="1"/>
    <col min="6903" max="6906" width="15.6640625" style="104" customWidth="1"/>
    <col min="6907" max="6907" width="22.88671875" style="104" customWidth="1"/>
    <col min="6908" max="6908" width="20.6640625" style="104" customWidth="1"/>
    <col min="6909" max="6909" width="16.6640625" style="104" customWidth="1"/>
    <col min="6910" max="7149" width="10.6640625" style="104"/>
    <col min="7150" max="7154" width="15.6640625" style="104" customWidth="1"/>
    <col min="7155" max="7158" width="12.6640625" style="104" customWidth="1"/>
    <col min="7159" max="7162" width="15.6640625" style="104" customWidth="1"/>
    <col min="7163" max="7163" width="22.88671875" style="104" customWidth="1"/>
    <col min="7164" max="7164" width="20.6640625" style="104" customWidth="1"/>
    <col min="7165" max="7165" width="16.6640625" style="104" customWidth="1"/>
    <col min="7166" max="7405" width="10.6640625" style="104"/>
    <col min="7406" max="7410" width="15.6640625" style="104" customWidth="1"/>
    <col min="7411" max="7414" width="12.6640625" style="104" customWidth="1"/>
    <col min="7415" max="7418" width="15.6640625" style="104" customWidth="1"/>
    <col min="7419" max="7419" width="22.88671875" style="104" customWidth="1"/>
    <col min="7420" max="7420" width="20.6640625" style="104" customWidth="1"/>
    <col min="7421" max="7421" width="16.6640625" style="104" customWidth="1"/>
    <col min="7422" max="7661" width="10.6640625" style="104"/>
    <col min="7662" max="7666" width="15.6640625" style="104" customWidth="1"/>
    <col min="7667" max="7670" width="12.6640625" style="104" customWidth="1"/>
    <col min="7671" max="7674" width="15.6640625" style="104" customWidth="1"/>
    <col min="7675" max="7675" width="22.88671875" style="104" customWidth="1"/>
    <col min="7676" max="7676" width="20.6640625" style="104" customWidth="1"/>
    <col min="7677" max="7677" width="16.6640625" style="104" customWidth="1"/>
    <col min="7678" max="7917" width="10.6640625" style="104"/>
    <col min="7918" max="7922" width="15.6640625" style="104" customWidth="1"/>
    <col min="7923" max="7926" width="12.6640625" style="104" customWidth="1"/>
    <col min="7927" max="7930" width="15.6640625" style="104" customWidth="1"/>
    <col min="7931" max="7931" width="22.88671875" style="104" customWidth="1"/>
    <col min="7932" max="7932" width="20.6640625" style="104" customWidth="1"/>
    <col min="7933" max="7933" width="16.6640625" style="104" customWidth="1"/>
    <col min="7934" max="8173" width="10.6640625" style="104"/>
    <col min="8174" max="8178" width="15.6640625" style="104" customWidth="1"/>
    <col min="8179" max="8182" width="12.6640625" style="104" customWidth="1"/>
    <col min="8183" max="8186" width="15.6640625" style="104" customWidth="1"/>
    <col min="8187" max="8187" width="22.88671875" style="104" customWidth="1"/>
    <col min="8188" max="8188" width="20.6640625" style="104" customWidth="1"/>
    <col min="8189" max="8189" width="16.6640625" style="104" customWidth="1"/>
    <col min="8190" max="8429" width="10.6640625" style="104"/>
    <col min="8430" max="8434" width="15.6640625" style="104" customWidth="1"/>
    <col min="8435" max="8438" width="12.6640625" style="104" customWidth="1"/>
    <col min="8439" max="8442" width="15.6640625" style="104" customWidth="1"/>
    <col min="8443" max="8443" width="22.88671875" style="104" customWidth="1"/>
    <col min="8444" max="8444" width="20.6640625" style="104" customWidth="1"/>
    <col min="8445" max="8445" width="16.6640625" style="104" customWidth="1"/>
    <col min="8446" max="8685" width="10.6640625" style="104"/>
    <col min="8686" max="8690" width="15.6640625" style="104" customWidth="1"/>
    <col min="8691" max="8694" width="12.6640625" style="104" customWidth="1"/>
    <col min="8695" max="8698" width="15.6640625" style="104" customWidth="1"/>
    <col min="8699" max="8699" width="22.88671875" style="104" customWidth="1"/>
    <col min="8700" max="8700" width="20.6640625" style="104" customWidth="1"/>
    <col min="8701" max="8701" width="16.6640625" style="104" customWidth="1"/>
    <col min="8702" max="8941" width="10.6640625" style="104"/>
    <col min="8942" max="8946" width="15.6640625" style="104" customWidth="1"/>
    <col min="8947" max="8950" width="12.6640625" style="104" customWidth="1"/>
    <col min="8951" max="8954" width="15.6640625" style="104" customWidth="1"/>
    <col min="8955" max="8955" width="22.88671875" style="104" customWidth="1"/>
    <col min="8956" max="8956" width="20.6640625" style="104" customWidth="1"/>
    <col min="8957" max="8957" width="16.6640625" style="104" customWidth="1"/>
    <col min="8958" max="9197" width="10.6640625" style="104"/>
    <col min="9198" max="9202" width="15.6640625" style="104" customWidth="1"/>
    <col min="9203" max="9206" width="12.6640625" style="104" customWidth="1"/>
    <col min="9207" max="9210" width="15.6640625" style="104" customWidth="1"/>
    <col min="9211" max="9211" width="22.88671875" style="104" customWidth="1"/>
    <col min="9212" max="9212" width="20.6640625" style="104" customWidth="1"/>
    <col min="9213" max="9213" width="16.6640625" style="104" customWidth="1"/>
    <col min="9214" max="9453" width="10.6640625" style="104"/>
    <col min="9454" max="9458" width="15.6640625" style="104" customWidth="1"/>
    <col min="9459" max="9462" width="12.6640625" style="104" customWidth="1"/>
    <col min="9463" max="9466" width="15.6640625" style="104" customWidth="1"/>
    <col min="9467" max="9467" width="22.88671875" style="104" customWidth="1"/>
    <col min="9468" max="9468" width="20.6640625" style="104" customWidth="1"/>
    <col min="9469" max="9469" width="16.6640625" style="104" customWidth="1"/>
    <col min="9470" max="9709" width="10.6640625" style="104"/>
    <col min="9710" max="9714" width="15.6640625" style="104" customWidth="1"/>
    <col min="9715" max="9718" width="12.6640625" style="104" customWidth="1"/>
    <col min="9719" max="9722" width="15.6640625" style="104" customWidth="1"/>
    <col min="9723" max="9723" width="22.88671875" style="104" customWidth="1"/>
    <col min="9724" max="9724" width="20.6640625" style="104" customWidth="1"/>
    <col min="9725" max="9725" width="16.6640625" style="104" customWidth="1"/>
    <col min="9726" max="9965" width="10.6640625" style="104"/>
    <col min="9966" max="9970" width="15.6640625" style="104" customWidth="1"/>
    <col min="9971" max="9974" width="12.6640625" style="104" customWidth="1"/>
    <col min="9975" max="9978" width="15.6640625" style="104" customWidth="1"/>
    <col min="9979" max="9979" width="22.88671875" style="104" customWidth="1"/>
    <col min="9980" max="9980" width="20.6640625" style="104" customWidth="1"/>
    <col min="9981" max="9981" width="16.6640625" style="104" customWidth="1"/>
    <col min="9982" max="10221" width="10.6640625" style="104"/>
    <col min="10222" max="10226" width="15.6640625" style="104" customWidth="1"/>
    <col min="10227" max="10230" width="12.6640625" style="104" customWidth="1"/>
    <col min="10231" max="10234" width="15.6640625" style="104" customWidth="1"/>
    <col min="10235" max="10235" width="22.88671875" style="104" customWidth="1"/>
    <col min="10236" max="10236" width="20.6640625" style="104" customWidth="1"/>
    <col min="10237" max="10237" width="16.6640625" style="104" customWidth="1"/>
    <col min="10238" max="10477" width="10.6640625" style="104"/>
    <col min="10478" max="10482" width="15.6640625" style="104" customWidth="1"/>
    <col min="10483" max="10486" width="12.6640625" style="104" customWidth="1"/>
    <col min="10487" max="10490" width="15.6640625" style="104" customWidth="1"/>
    <col min="10491" max="10491" width="22.88671875" style="104" customWidth="1"/>
    <col min="10492" max="10492" width="20.6640625" style="104" customWidth="1"/>
    <col min="10493" max="10493" width="16.6640625" style="104" customWidth="1"/>
    <col min="10494" max="10733" width="10.6640625" style="104"/>
    <col min="10734" max="10738" width="15.6640625" style="104" customWidth="1"/>
    <col min="10739" max="10742" width="12.6640625" style="104" customWidth="1"/>
    <col min="10743" max="10746" width="15.6640625" style="104" customWidth="1"/>
    <col min="10747" max="10747" width="22.88671875" style="104" customWidth="1"/>
    <col min="10748" max="10748" width="20.6640625" style="104" customWidth="1"/>
    <col min="10749" max="10749" width="16.6640625" style="104" customWidth="1"/>
    <col min="10750" max="10989" width="10.6640625" style="104"/>
    <col min="10990" max="10994" width="15.6640625" style="104" customWidth="1"/>
    <col min="10995" max="10998" width="12.6640625" style="104" customWidth="1"/>
    <col min="10999" max="11002" width="15.6640625" style="104" customWidth="1"/>
    <col min="11003" max="11003" width="22.88671875" style="104" customWidth="1"/>
    <col min="11004" max="11004" width="20.6640625" style="104" customWidth="1"/>
    <col min="11005" max="11005" width="16.6640625" style="104" customWidth="1"/>
    <col min="11006" max="11245" width="10.6640625" style="104"/>
    <col min="11246" max="11250" width="15.6640625" style="104" customWidth="1"/>
    <col min="11251" max="11254" width="12.6640625" style="104" customWidth="1"/>
    <col min="11255" max="11258" width="15.6640625" style="104" customWidth="1"/>
    <col min="11259" max="11259" width="22.88671875" style="104" customWidth="1"/>
    <col min="11260" max="11260" width="20.6640625" style="104" customWidth="1"/>
    <col min="11261" max="11261" width="16.6640625" style="104" customWidth="1"/>
    <col min="11262" max="11501" width="10.6640625" style="104"/>
    <col min="11502" max="11506" width="15.6640625" style="104" customWidth="1"/>
    <col min="11507" max="11510" width="12.6640625" style="104" customWidth="1"/>
    <col min="11511" max="11514" width="15.6640625" style="104" customWidth="1"/>
    <col min="11515" max="11515" width="22.88671875" style="104" customWidth="1"/>
    <col min="11516" max="11516" width="20.6640625" style="104" customWidth="1"/>
    <col min="11517" max="11517" width="16.6640625" style="104" customWidth="1"/>
    <col min="11518" max="11757" width="10.6640625" style="104"/>
    <col min="11758" max="11762" width="15.6640625" style="104" customWidth="1"/>
    <col min="11763" max="11766" width="12.6640625" style="104" customWidth="1"/>
    <col min="11767" max="11770" width="15.6640625" style="104" customWidth="1"/>
    <col min="11771" max="11771" width="22.88671875" style="104" customWidth="1"/>
    <col min="11772" max="11772" width="20.6640625" style="104" customWidth="1"/>
    <col min="11773" max="11773" width="16.6640625" style="104" customWidth="1"/>
    <col min="11774" max="12013" width="10.6640625" style="104"/>
    <col min="12014" max="12018" width="15.6640625" style="104" customWidth="1"/>
    <col min="12019" max="12022" width="12.6640625" style="104" customWidth="1"/>
    <col min="12023" max="12026" width="15.6640625" style="104" customWidth="1"/>
    <col min="12027" max="12027" width="22.88671875" style="104" customWidth="1"/>
    <col min="12028" max="12028" width="20.6640625" style="104" customWidth="1"/>
    <col min="12029" max="12029" width="16.6640625" style="104" customWidth="1"/>
    <col min="12030" max="12269" width="10.6640625" style="104"/>
    <col min="12270" max="12274" width="15.6640625" style="104" customWidth="1"/>
    <col min="12275" max="12278" width="12.6640625" style="104" customWidth="1"/>
    <col min="12279" max="12282" width="15.6640625" style="104" customWidth="1"/>
    <col min="12283" max="12283" width="22.88671875" style="104" customWidth="1"/>
    <col min="12284" max="12284" width="20.6640625" style="104" customWidth="1"/>
    <col min="12285" max="12285" width="16.6640625" style="104" customWidth="1"/>
    <col min="12286" max="12525" width="10.6640625" style="104"/>
    <col min="12526" max="12530" width="15.6640625" style="104" customWidth="1"/>
    <col min="12531" max="12534" width="12.6640625" style="104" customWidth="1"/>
    <col min="12535" max="12538" width="15.6640625" style="104" customWidth="1"/>
    <col min="12539" max="12539" width="22.88671875" style="104" customWidth="1"/>
    <col min="12540" max="12540" width="20.6640625" style="104" customWidth="1"/>
    <col min="12541" max="12541" width="16.6640625" style="104" customWidth="1"/>
    <col min="12542" max="12781" width="10.6640625" style="104"/>
    <col min="12782" max="12786" width="15.6640625" style="104" customWidth="1"/>
    <col min="12787" max="12790" width="12.6640625" style="104" customWidth="1"/>
    <col min="12791" max="12794" width="15.6640625" style="104" customWidth="1"/>
    <col min="12795" max="12795" width="22.88671875" style="104" customWidth="1"/>
    <col min="12796" max="12796" width="20.6640625" style="104" customWidth="1"/>
    <col min="12797" max="12797" width="16.6640625" style="104" customWidth="1"/>
    <col min="12798" max="13037" width="10.6640625" style="104"/>
    <col min="13038" max="13042" width="15.6640625" style="104" customWidth="1"/>
    <col min="13043" max="13046" width="12.6640625" style="104" customWidth="1"/>
    <col min="13047" max="13050" width="15.6640625" style="104" customWidth="1"/>
    <col min="13051" max="13051" width="22.88671875" style="104" customWidth="1"/>
    <col min="13052" max="13052" width="20.6640625" style="104" customWidth="1"/>
    <col min="13053" max="13053" width="16.6640625" style="104" customWidth="1"/>
    <col min="13054" max="13293" width="10.6640625" style="104"/>
    <col min="13294" max="13298" width="15.6640625" style="104" customWidth="1"/>
    <col min="13299" max="13302" width="12.6640625" style="104" customWidth="1"/>
    <col min="13303" max="13306" width="15.6640625" style="104" customWidth="1"/>
    <col min="13307" max="13307" width="22.88671875" style="104" customWidth="1"/>
    <col min="13308" max="13308" width="20.6640625" style="104" customWidth="1"/>
    <col min="13309" max="13309" width="16.6640625" style="104" customWidth="1"/>
    <col min="13310" max="13549" width="10.6640625" style="104"/>
    <col min="13550" max="13554" width="15.6640625" style="104" customWidth="1"/>
    <col min="13555" max="13558" width="12.6640625" style="104" customWidth="1"/>
    <col min="13559" max="13562" width="15.6640625" style="104" customWidth="1"/>
    <col min="13563" max="13563" width="22.88671875" style="104" customWidth="1"/>
    <col min="13564" max="13564" width="20.6640625" style="104" customWidth="1"/>
    <col min="13565" max="13565" width="16.6640625" style="104" customWidth="1"/>
    <col min="13566" max="13805" width="10.6640625" style="104"/>
    <col min="13806" max="13810" width="15.6640625" style="104" customWidth="1"/>
    <col min="13811" max="13814" width="12.6640625" style="104" customWidth="1"/>
    <col min="13815" max="13818" width="15.6640625" style="104" customWidth="1"/>
    <col min="13819" max="13819" width="22.88671875" style="104" customWidth="1"/>
    <col min="13820" max="13820" width="20.6640625" style="104" customWidth="1"/>
    <col min="13821" max="13821" width="16.6640625" style="104" customWidth="1"/>
    <col min="13822" max="14061" width="10.6640625" style="104"/>
    <col min="14062" max="14066" width="15.6640625" style="104" customWidth="1"/>
    <col min="14067" max="14070" width="12.6640625" style="104" customWidth="1"/>
    <col min="14071" max="14074" width="15.6640625" style="104" customWidth="1"/>
    <col min="14075" max="14075" width="22.88671875" style="104" customWidth="1"/>
    <col min="14076" max="14076" width="20.6640625" style="104" customWidth="1"/>
    <col min="14077" max="14077" width="16.6640625" style="104" customWidth="1"/>
    <col min="14078" max="14317" width="10.6640625" style="104"/>
    <col min="14318" max="14322" width="15.6640625" style="104" customWidth="1"/>
    <col min="14323" max="14326" width="12.6640625" style="104" customWidth="1"/>
    <col min="14327" max="14330" width="15.6640625" style="104" customWidth="1"/>
    <col min="14331" max="14331" width="22.88671875" style="104" customWidth="1"/>
    <col min="14332" max="14332" width="20.6640625" style="104" customWidth="1"/>
    <col min="14333" max="14333" width="16.6640625" style="104" customWidth="1"/>
    <col min="14334" max="14573" width="10.6640625" style="104"/>
    <col min="14574" max="14578" width="15.6640625" style="104" customWidth="1"/>
    <col min="14579" max="14582" width="12.6640625" style="104" customWidth="1"/>
    <col min="14583" max="14586" width="15.6640625" style="104" customWidth="1"/>
    <col min="14587" max="14587" width="22.88671875" style="104" customWidth="1"/>
    <col min="14588" max="14588" width="20.6640625" style="104" customWidth="1"/>
    <col min="14589" max="14589" width="16.6640625" style="104" customWidth="1"/>
    <col min="14590" max="14829" width="10.6640625" style="104"/>
    <col min="14830" max="14834" width="15.6640625" style="104" customWidth="1"/>
    <col min="14835" max="14838" width="12.6640625" style="104" customWidth="1"/>
    <col min="14839" max="14842" width="15.6640625" style="104" customWidth="1"/>
    <col min="14843" max="14843" width="22.88671875" style="104" customWidth="1"/>
    <col min="14844" max="14844" width="20.6640625" style="104" customWidth="1"/>
    <col min="14845" max="14845" width="16.6640625" style="104" customWidth="1"/>
    <col min="14846" max="15085" width="10.6640625" style="104"/>
    <col min="15086" max="15090" width="15.6640625" style="104" customWidth="1"/>
    <col min="15091" max="15094" width="12.6640625" style="104" customWidth="1"/>
    <col min="15095" max="15098" width="15.6640625" style="104" customWidth="1"/>
    <col min="15099" max="15099" width="22.88671875" style="104" customWidth="1"/>
    <col min="15100" max="15100" width="20.6640625" style="104" customWidth="1"/>
    <col min="15101" max="15101" width="16.6640625" style="104" customWidth="1"/>
    <col min="15102" max="15341" width="10.6640625" style="104"/>
    <col min="15342" max="15346" width="15.6640625" style="104" customWidth="1"/>
    <col min="15347" max="15350" width="12.6640625" style="104" customWidth="1"/>
    <col min="15351" max="15354" width="15.6640625" style="104" customWidth="1"/>
    <col min="15355" max="15355" width="22.88671875" style="104" customWidth="1"/>
    <col min="15356" max="15356" width="20.6640625" style="104" customWidth="1"/>
    <col min="15357" max="15357" width="16.6640625" style="104" customWidth="1"/>
    <col min="15358" max="15597" width="10.6640625" style="104"/>
    <col min="15598" max="15602" width="15.6640625" style="104" customWidth="1"/>
    <col min="15603" max="15606" width="12.6640625" style="104" customWidth="1"/>
    <col min="15607" max="15610" width="15.6640625" style="104" customWidth="1"/>
    <col min="15611" max="15611" width="22.88671875" style="104" customWidth="1"/>
    <col min="15612" max="15612" width="20.6640625" style="104" customWidth="1"/>
    <col min="15613" max="15613" width="16.6640625" style="104" customWidth="1"/>
    <col min="15614" max="15853" width="10.6640625" style="104"/>
    <col min="15854" max="15858" width="15.6640625" style="104" customWidth="1"/>
    <col min="15859" max="15862" width="12.6640625" style="104" customWidth="1"/>
    <col min="15863" max="15866" width="15.6640625" style="104" customWidth="1"/>
    <col min="15867" max="15867" width="22.88671875" style="104" customWidth="1"/>
    <col min="15868" max="15868" width="20.6640625" style="104" customWidth="1"/>
    <col min="15869" max="15869" width="16.6640625" style="104" customWidth="1"/>
    <col min="15870" max="16109" width="10.6640625" style="104"/>
    <col min="16110" max="16114" width="15.6640625" style="104" customWidth="1"/>
    <col min="16115" max="16118" width="12.6640625" style="104" customWidth="1"/>
    <col min="16119" max="16122" width="15.6640625" style="104" customWidth="1"/>
    <col min="16123" max="16123" width="22.88671875" style="104" customWidth="1"/>
    <col min="16124" max="16124" width="20.6640625" style="104" customWidth="1"/>
    <col min="16125" max="16125" width="16.6640625" style="104" customWidth="1"/>
    <col min="16126" max="16384" width="10.6640625" style="104"/>
  </cols>
  <sheetData>
    <row r="1" spans="1:20" ht="3" customHeight="1" x14ac:dyDescent="0.3"/>
    <row r="2" spans="1:20" ht="15" customHeight="1" x14ac:dyDescent="0.3">
      <c r="T2" s="109" t="s">
        <v>64</v>
      </c>
    </row>
    <row r="3" spans="1:20" s="105" customFormat="1" ht="18.75" customHeight="1" x14ac:dyDescent="0.35">
      <c r="A3" s="110"/>
      <c r="T3" s="111" t="s">
        <v>6</v>
      </c>
    </row>
    <row r="4" spans="1:20" s="105" customFormat="1" ht="18.75" customHeight="1" x14ac:dyDescent="0.35">
      <c r="A4" s="110"/>
      <c r="T4" s="111" t="s">
        <v>63</v>
      </c>
    </row>
    <row r="5" spans="1:20" s="105" customFormat="1" ht="18.75" customHeight="1" x14ac:dyDescent="0.35">
      <c r="A5" s="110"/>
      <c r="T5" s="111"/>
    </row>
    <row r="6" spans="1:20" s="105" customFormat="1" x14ac:dyDescent="0.25">
      <c r="A6" s="418" t="str">
        <f>'1. паспорт местоположение'!A5</f>
        <v>Год раскрытия информации: 2023 год</v>
      </c>
      <c r="B6" s="418"/>
      <c r="C6" s="418"/>
      <c r="D6" s="418"/>
      <c r="E6" s="418"/>
      <c r="F6" s="418"/>
      <c r="G6" s="418"/>
      <c r="H6" s="418"/>
      <c r="I6" s="418"/>
      <c r="J6" s="418"/>
      <c r="K6" s="418"/>
      <c r="L6" s="418"/>
      <c r="M6" s="418"/>
      <c r="N6" s="418"/>
      <c r="O6" s="418"/>
      <c r="P6" s="418"/>
      <c r="Q6" s="418"/>
      <c r="R6" s="418"/>
      <c r="S6" s="418"/>
      <c r="T6" s="418"/>
    </row>
    <row r="7" spans="1:20" s="105" customFormat="1" x14ac:dyDescent="0.25">
      <c r="A7" s="112"/>
    </row>
    <row r="8" spans="1:20" s="105" customFormat="1" ht="17.399999999999999" x14ac:dyDescent="0.25">
      <c r="A8" s="422" t="s">
        <v>5</v>
      </c>
      <c r="B8" s="422"/>
      <c r="C8" s="422"/>
      <c r="D8" s="422"/>
      <c r="E8" s="422"/>
      <c r="F8" s="422"/>
      <c r="G8" s="422"/>
      <c r="H8" s="422"/>
      <c r="I8" s="422"/>
      <c r="J8" s="422"/>
      <c r="K8" s="422"/>
      <c r="L8" s="422"/>
      <c r="M8" s="422"/>
      <c r="N8" s="422"/>
      <c r="O8" s="422"/>
      <c r="P8" s="422"/>
      <c r="Q8" s="422"/>
      <c r="R8" s="422"/>
      <c r="S8" s="422"/>
      <c r="T8" s="422"/>
    </row>
    <row r="9" spans="1:20" s="105" customFormat="1" ht="17.399999999999999" x14ac:dyDescent="0.25">
      <c r="A9" s="422"/>
      <c r="B9" s="422"/>
      <c r="C9" s="422"/>
      <c r="D9" s="422"/>
      <c r="E9" s="422"/>
      <c r="F9" s="422"/>
      <c r="G9" s="422"/>
      <c r="H9" s="422"/>
      <c r="I9" s="422"/>
      <c r="J9" s="422"/>
      <c r="K9" s="422"/>
      <c r="L9" s="422"/>
      <c r="M9" s="422"/>
      <c r="N9" s="422"/>
      <c r="O9" s="422"/>
      <c r="P9" s="422"/>
      <c r="Q9" s="422"/>
      <c r="R9" s="422"/>
      <c r="S9" s="422"/>
      <c r="T9" s="422"/>
    </row>
    <row r="10" spans="1:20" s="105" customFormat="1" ht="18.75" customHeight="1" x14ac:dyDescent="0.25">
      <c r="A10" s="423" t="str">
        <f>'1. паспорт местоположение'!A9</f>
        <v>Акционерное общество "Россети Янтарь"</v>
      </c>
      <c r="B10" s="423"/>
      <c r="C10" s="423"/>
      <c r="D10" s="423"/>
      <c r="E10" s="423"/>
      <c r="F10" s="423"/>
      <c r="G10" s="423"/>
      <c r="H10" s="423"/>
      <c r="I10" s="423"/>
      <c r="J10" s="423"/>
      <c r="K10" s="423"/>
      <c r="L10" s="423"/>
      <c r="M10" s="423"/>
      <c r="N10" s="423"/>
      <c r="O10" s="423"/>
      <c r="P10" s="423"/>
      <c r="Q10" s="423"/>
      <c r="R10" s="423"/>
      <c r="S10" s="423"/>
      <c r="T10" s="423"/>
    </row>
    <row r="11" spans="1:20" s="105" customFormat="1" ht="18.75" customHeight="1" x14ac:dyDescent="0.25">
      <c r="A11" s="424" t="s">
        <v>4</v>
      </c>
      <c r="B11" s="424"/>
      <c r="C11" s="424"/>
      <c r="D11" s="424"/>
      <c r="E11" s="424"/>
      <c r="F11" s="424"/>
      <c r="G11" s="424"/>
      <c r="H11" s="424"/>
      <c r="I11" s="424"/>
      <c r="J11" s="424"/>
      <c r="K11" s="424"/>
      <c r="L11" s="424"/>
      <c r="M11" s="424"/>
      <c r="N11" s="424"/>
      <c r="O11" s="424"/>
      <c r="P11" s="424"/>
      <c r="Q11" s="424"/>
      <c r="R11" s="424"/>
      <c r="S11" s="424"/>
      <c r="T11" s="424"/>
    </row>
    <row r="12" spans="1:20" s="105" customFormat="1" ht="17.399999999999999" x14ac:dyDescent="0.25">
      <c r="A12" s="422"/>
      <c r="B12" s="422"/>
      <c r="C12" s="422"/>
      <c r="D12" s="422"/>
      <c r="E12" s="422"/>
      <c r="F12" s="422"/>
      <c r="G12" s="422"/>
      <c r="H12" s="422"/>
      <c r="I12" s="422"/>
      <c r="J12" s="422"/>
      <c r="K12" s="422"/>
      <c r="L12" s="422"/>
      <c r="M12" s="422"/>
      <c r="N12" s="422"/>
      <c r="O12" s="422"/>
      <c r="P12" s="422"/>
      <c r="Q12" s="422"/>
      <c r="R12" s="422"/>
      <c r="S12" s="422"/>
      <c r="T12" s="422"/>
    </row>
    <row r="13" spans="1:20" s="105" customFormat="1" ht="18.75" customHeight="1" x14ac:dyDescent="0.25">
      <c r="A13" s="423" t="str">
        <f>'1. паспорт местоположение'!A12</f>
        <v>L_48-0,4разв-21</v>
      </c>
      <c r="B13" s="423"/>
      <c r="C13" s="423"/>
      <c r="D13" s="423"/>
      <c r="E13" s="423"/>
      <c r="F13" s="423"/>
      <c r="G13" s="423"/>
      <c r="H13" s="423"/>
      <c r="I13" s="423"/>
      <c r="J13" s="423"/>
      <c r="K13" s="423"/>
      <c r="L13" s="423"/>
      <c r="M13" s="423"/>
      <c r="N13" s="423"/>
      <c r="O13" s="423"/>
      <c r="P13" s="423"/>
      <c r="Q13" s="423"/>
      <c r="R13" s="423"/>
      <c r="S13" s="423"/>
      <c r="T13" s="423"/>
    </row>
    <row r="14" spans="1:20" s="105" customFormat="1" ht="18.75" customHeight="1" x14ac:dyDescent="0.25">
      <c r="A14" s="424" t="s">
        <v>3</v>
      </c>
      <c r="B14" s="424"/>
      <c r="C14" s="424"/>
      <c r="D14" s="424"/>
      <c r="E14" s="424"/>
      <c r="F14" s="424"/>
      <c r="G14" s="424"/>
      <c r="H14" s="424"/>
      <c r="I14" s="424"/>
      <c r="J14" s="424"/>
      <c r="K14" s="424"/>
      <c r="L14" s="424"/>
      <c r="M14" s="424"/>
      <c r="N14" s="424"/>
      <c r="O14" s="424"/>
      <c r="P14" s="424"/>
      <c r="Q14" s="424"/>
      <c r="R14" s="424"/>
      <c r="S14" s="424"/>
      <c r="T14" s="424"/>
    </row>
    <row r="15" spans="1:20" s="113" customFormat="1" ht="15.75" customHeight="1" x14ac:dyDescent="0.25">
      <c r="A15" s="425"/>
      <c r="B15" s="425"/>
      <c r="C15" s="425"/>
      <c r="D15" s="425"/>
      <c r="E15" s="425"/>
      <c r="F15" s="425"/>
      <c r="G15" s="425"/>
      <c r="H15" s="425"/>
      <c r="I15" s="425"/>
      <c r="J15" s="425"/>
      <c r="K15" s="425"/>
      <c r="L15" s="425"/>
      <c r="M15" s="425"/>
      <c r="N15" s="425"/>
      <c r="O15" s="425"/>
      <c r="P15" s="425"/>
      <c r="Q15" s="425"/>
      <c r="R15" s="425"/>
      <c r="S15" s="425"/>
      <c r="T15" s="425"/>
    </row>
    <row r="16" spans="1:20" s="114" customFormat="1" ht="34.5" customHeight="1" x14ac:dyDescent="0.25">
      <c r="A16" s="423"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6" s="423"/>
      <c r="C16" s="423"/>
      <c r="D16" s="423"/>
      <c r="E16" s="423"/>
      <c r="F16" s="423"/>
      <c r="G16" s="423"/>
      <c r="H16" s="423"/>
      <c r="I16" s="423"/>
      <c r="J16" s="423"/>
      <c r="K16" s="423"/>
      <c r="L16" s="423"/>
      <c r="M16" s="423"/>
      <c r="N16" s="423"/>
      <c r="O16" s="423"/>
      <c r="P16" s="423"/>
      <c r="Q16" s="423"/>
      <c r="R16" s="423"/>
      <c r="S16" s="423"/>
      <c r="T16" s="423"/>
    </row>
    <row r="17" spans="1:20" s="114" customFormat="1" ht="15" customHeight="1" x14ac:dyDescent="0.25">
      <c r="A17" s="424" t="s">
        <v>2</v>
      </c>
      <c r="B17" s="424"/>
      <c r="C17" s="424"/>
      <c r="D17" s="424"/>
      <c r="E17" s="424"/>
      <c r="F17" s="424"/>
      <c r="G17" s="424"/>
      <c r="H17" s="424"/>
      <c r="I17" s="424"/>
      <c r="J17" s="424"/>
      <c r="K17" s="424"/>
      <c r="L17" s="424"/>
      <c r="M17" s="424"/>
      <c r="N17" s="424"/>
      <c r="O17" s="424"/>
      <c r="P17" s="424"/>
      <c r="Q17" s="424"/>
      <c r="R17" s="424"/>
      <c r="S17" s="424"/>
      <c r="T17" s="424"/>
    </row>
    <row r="18" spans="1:20" s="114" customFormat="1" ht="15" customHeight="1" x14ac:dyDescent="0.25">
      <c r="A18" s="426"/>
      <c r="B18" s="426"/>
      <c r="C18" s="426"/>
      <c r="D18" s="426"/>
      <c r="E18" s="426"/>
      <c r="F18" s="426"/>
      <c r="G18" s="426"/>
      <c r="H18" s="426"/>
      <c r="I18" s="426"/>
      <c r="J18" s="426"/>
      <c r="K18" s="426"/>
      <c r="L18" s="426"/>
      <c r="M18" s="426"/>
      <c r="N18" s="426"/>
      <c r="O18" s="426"/>
      <c r="P18" s="426"/>
      <c r="Q18" s="426"/>
      <c r="R18" s="426"/>
      <c r="S18" s="426"/>
      <c r="T18" s="426"/>
    </row>
    <row r="19" spans="1:20" s="114" customFormat="1" ht="15" customHeight="1" x14ac:dyDescent="0.25">
      <c r="A19" s="427" t="s">
        <v>346</v>
      </c>
      <c r="B19" s="427"/>
      <c r="C19" s="427"/>
      <c r="D19" s="427"/>
      <c r="E19" s="427"/>
      <c r="F19" s="427"/>
      <c r="G19" s="427"/>
      <c r="H19" s="427"/>
      <c r="I19" s="427"/>
      <c r="J19" s="427"/>
      <c r="K19" s="427"/>
      <c r="L19" s="427"/>
      <c r="M19" s="427"/>
      <c r="N19" s="427"/>
      <c r="O19" s="427"/>
      <c r="P19" s="427"/>
      <c r="Q19" s="427"/>
      <c r="R19" s="427"/>
      <c r="S19" s="427"/>
      <c r="T19" s="427"/>
    </row>
    <row r="20" spans="1:20" s="115" customFormat="1" ht="21" customHeight="1" x14ac:dyDescent="0.3">
      <c r="A20" s="428"/>
      <c r="B20" s="428"/>
      <c r="C20" s="428"/>
      <c r="D20" s="428"/>
      <c r="E20" s="428"/>
      <c r="F20" s="428"/>
      <c r="G20" s="428"/>
      <c r="H20" s="428"/>
      <c r="I20" s="428"/>
      <c r="J20" s="428"/>
      <c r="K20" s="428"/>
      <c r="L20" s="428"/>
      <c r="M20" s="428"/>
      <c r="N20" s="428"/>
      <c r="O20" s="428"/>
      <c r="P20" s="428"/>
      <c r="Q20" s="428"/>
      <c r="R20" s="428"/>
      <c r="S20" s="428"/>
      <c r="T20" s="428"/>
    </row>
    <row r="21" spans="1:20" ht="46.5" customHeight="1" x14ac:dyDescent="0.3">
      <c r="A21" s="429" t="s">
        <v>1</v>
      </c>
      <c r="B21" s="432" t="s">
        <v>193</v>
      </c>
      <c r="C21" s="433"/>
      <c r="D21" s="436" t="s">
        <v>95</v>
      </c>
      <c r="E21" s="432" t="s">
        <v>373</v>
      </c>
      <c r="F21" s="433"/>
      <c r="G21" s="432" t="s">
        <v>213</v>
      </c>
      <c r="H21" s="433"/>
      <c r="I21" s="432" t="s">
        <v>94</v>
      </c>
      <c r="J21" s="433"/>
      <c r="K21" s="436" t="s">
        <v>93</v>
      </c>
      <c r="L21" s="432" t="s">
        <v>92</v>
      </c>
      <c r="M21" s="433"/>
      <c r="N21" s="432" t="s">
        <v>369</v>
      </c>
      <c r="O21" s="433"/>
      <c r="P21" s="436" t="s">
        <v>91</v>
      </c>
      <c r="Q21" s="419" t="s">
        <v>90</v>
      </c>
      <c r="R21" s="420"/>
      <c r="S21" s="419" t="s">
        <v>89</v>
      </c>
      <c r="T21" s="421"/>
    </row>
    <row r="22" spans="1:20" ht="204.75" customHeight="1" x14ac:dyDescent="0.3">
      <c r="A22" s="430"/>
      <c r="B22" s="434"/>
      <c r="C22" s="435"/>
      <c r="D22" s="438"/>
      <c r="E22" s="434"/>
      <c r="F22" s="435"/>
      <c r="G22" s="434"/>
      <c r="H22" s="435"/>
      <c r="I22" s="434"/>
      <c r="J22" s="435"/>
      <c r="K22" s="437"/>
      <c r="L22" s="434"/>
      <c r="M22" s="435"/>
      <c r="N22" s="434"/>
      <c r="O22" s="435"/>
      <c r="P22" s="437"/>
      <c r="Q22" s="116" t="s">
        <v>88</v>
      </c>
      <c r="R22" s="116" t="s">
        <v>345</v>
      </c>
      <c r="S22" s="116" t="s">
        <v>87</v>
      </c>
      <c r="T22" s="116" t="s">
        <v>86</v>
      </c>
    </row>
    <row r="23" spans="1:20" ht="51.75" customHeight="1" x14ac:dyDescent="0.3">
      <c r="A23" s="431"/>
      <c r="B23" s="116" t="s">
        <v>84</v>
      </c>
      <c r="C23" s="116" t="s">
        <v>85</v>
      </c>
      <c r="D23" s="437"/>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3">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3">
      <c r="A25" s="108" t="s">
        <v>235</v>
      </c>
      <c r="B25" s="108" t="s">
        <v>235</v>
      </c>
      <c r="C25" s="108" t="s">
        <v>235</v>
      </c>
      <c r="D25" s="117" t="s">
        <v>235</v>
      </c>
      <c r="E25" s="108" t="s">
        <v>235</v>
      </c>
      <c r="F25" s="108" t="s">
        <v>235</v>
      </c>
      <c r="G25" s="108" t="s">
        <v>235</v>
      </c>
      <c r="H25" s="108" t="s">
        <v>235</v>
      </c>
      <c r="I25" s="108" t="s">
        <v>235</v>
      </c>
      <c r="J25" s="108" t="s">
        <v>235</v>
      </c>
      <c r="K25" s="108" t="s">
        <v>235</v>
      </c>
      <c r="L25" s="108" t="s">
        <v>235</v>
      </c>
      <c r="M25" s="108" t="s">
        <v>235</v>
      </c>
      <c r="N25" s="108" t="s">
        <v>235</v>
      </c>
      <c r="O25" s="108" t="s">
        <v>235</v>
      </c>
      <c r="P25" s="108" t="s">
        <v>235</v>
      </c>
      <c r="Q25" s="108" t="s">
        <v>235</v>
      </c>
      <c r="R25" s="108" t="s">
        <v>235</v>
      </c>
      <c r="S25" s="108" t="s">
        <v>235</v>
      </c>
      <c r="T25" s="108" t="s">
        <v>235</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80" zoomScaleNormal="100" zoomScaleSheetLayoutView="80" workbookViewId="0">
      <selection activeCell="A25" sqref="A25:XFD37"/>
    </sheetView>
  </sheetViews>
  <sheetFormatPr defaultColWidth="10.6640625" defaultRowHeight="15.6" x14ac:dyDescent="0.3"/>
  <cols>
    <col min="1" max="3" width="10.6640625" style="33"/>
    <col min="4" max="4" width="11.5546875" style="33" customWidth="1"/>
    <col min="5" max="5" width="11.88671875" style="33" customWidth="1"/>
    <col min="6" max="6" width="8.6640625" style="33" customWidth="1"/>
    <col min="7" max="7" width="10.33203125" style="33" customWidth="1"/>
    <col min="8" max="8" width="8.6640625" style="33" customWidth="1"/>
    <col min="9" max="9" width="8.33203125" style="33" customWidth="1"/>
    <col min="10" max="10" width="20.109375" style="33" customWidth="1"/>
    <col min="11" max="11" width="11.109375" style="33" customWidth="1"/>
    <col min="12" max="12" width="8.88671875" style="33" customWidth="1"/>
    <col min="13" max="13" width="18.44140625" style="33" customWidth="1"/>
    <col min="14" max="14" width="18.109375" style="33" customWidth="1"/>
    <col min="15" max="15" width="11" style="33" customWidth="1"/>
    <col min="16" max="16" width="9.88671875" style="33" customWidth="1"/>
    <col min="17" max="17" width="11.88671875" style="33" customWidth="1"/>
    <col min="18" max="18" width="12" style="33" customWidth="1"/>
    <col min="19" max="19" width="18.33203125" style="33" customWidth="1"/>
    <col min="20" max="20" width="22.44140625" style="33" customWidth="1"/>
    <col min="21" max="21" width="30.6640625" style="33" customWidth="1"/>
    <col min="22" max="22" width="32.6640625" style="33" customWidth="1"/>
    <col min="23" max="23" width="22.6640625" style="33" customWidth="1"/>
    <col min="24" max="24" width="24.5546875" style="33" customWidth="1"/>
    <col min="25" max="25" width="15.33203125" style="33" customWidth="1"/>
    <col min="26" max="26" width="18.5546875" style="33" customWidth="1"/>
    <col min="27" max="27" width="19.109375" style="33" customWidth="1"/>
    <col min="28" max="240" width="10.6640625" style="33"/>
    <col min="241" max="242" width="15.6640625" style="33" customWidth="1"/>
    <col min="243" max="245" width="14.6640625" style="33" customWidth="1"/>
    <col min="246" max="249" width="13.6640625" style="33" customWidth="1"/>
    <col min="250" max="253" width="15.6640625" style="33" customWidth="1"/>
    <col min="254" max="254" width="22.88671875" style="33" customWidth="1"/>
    <col min="255" max="255" width="20.6640625" style="33" customWidth="1"/>
    <col min="256" max="256" width="17.6640625" style="33" customWidth="1"/>
    <col min="257" max="265" width="14.6640625" style="33" customWidth="1"/>
    <col min="266" max="496" width="10.6640625" style="33"/>
    <col min="497" max="498" width="15.6640625" style="33" customWidth="1"/>
    <col min="499" max="501" width="14.6640625" style="33" customWidth="1"/>
    <col min="502" max="505" width="13.6640625" style="33" customWidth="1"/>
    <col min="506" max="509" width="15.6640625" style="33" customWidth="1"/>
    <col min="510" max="510" width="22.88671875" style="33" customWidth="1"/>
    <col min="511" max="511" width="20.6640625" style="33" customWidth="1"/>
    <col min="512" max="512" width="17.6640625" style="33" customWidth="1"/>
    <col min="513" max="521" width="14.6640625" style="33" customWidth="1"/>
    <col min="522" max="752" width="10.6640625" style="33"/>
    <col min="753" max="754" width="15.6640625" style="33" customWidth="1"/>
    <col min="755" max="757" width="14.6640625" style="33" customWidth="1"/>
    <col min="758" max="761" width="13.6640625" style="33" customWidth="1"/>
    <col min="762" max="765" width="15.6640625" style="33" customWidth="1"/>
    <col min="766" max="766" width="22.88671875" style="33" customWidth="1"/>
    <col min="767" max="767" width="20.6640625" style="33" customWidth="1"/>
    <col min="768" max="768" width="17.6640625" style="33" customWidth="1"/>
    <col min="769" max="777" width="14.6640625" style="33" customWidth="1"/>
    <col min="778" max="1008" width="10.6640625" style="33"/>
    <col min="1009" max="1010" width="15.6640625" style="33" customWidth="1"/>
    <col min="1011" max="1013" width="14.6640625" style="33" customWidth="1"/>
    <col min="1014" max="1017" width="13.6640625" style="33" customWidth="1"/>
    <col min="1018" max="1021" width="15.6640625" style="33" customWidth="1"/>
    <col min="1022" max="1022" width="22.88671875" style="33" customWidth="1"/>
    <col min="1023" max="1023" width="20.6640625" style="33" customWidth="1"/>
    <col min="1024" max="1024" width="17.6640625" style="33" customWidth="1"/>
    <col min="1025" max="1033" width="14.6640625" style="33" customWidth="1"/>
    <col min="1034" max="1264" width="10.6640625" style="33"/>
    <col min="1265" max="1266" width="15.6640625" style="33" customWidth="1"/>
    <col min="1267" max="1269" width="14.6640625" style="33" customWidth="1"/>
    <col min="1270" max="1273" width="13.6640625" style="33" customWidth="1"/>
    <col min="1274" max="1277" width="15.6640625" style="33" customWidth="1"/>
    <col min="1278" max="1278" width="22.88671875" style="33" customWidth="1"/>
    <col min="1279" max="1279" width="20.6640625" style="33" customWidth="1"/>
    <col min="1280" max="1280" width="17.6640625" style="33" customWidth="1"/>
    <col min="1281" max="1289" width="14.6640625" style="33" customWidth="1"/>
    <col min="1290" max="1520" width="10.6640625" style="33"/>
    <col min="1521" max="1522" width="15.6640625" style="33" customWidth="1"/>
    <col min="1523" max="1525" width="14.6640625" style="33" customWidth="1"/>
    <col min="1526" max="1529" width="13.6640625" style="33" customWidth="1"/>
    <col min="1530" max="1533" width="15.6640625" style="33" customWidth="1"/>
    <col min="1534" max="1534" width="22.88671875" style="33" customWidth="1"/>
    <col min="1535" max="1535" width="20.6640625" style="33" customWidth="1"/>
    <col min="1536" max="1536" width="17.6640625" style="33" customWidth="1"/>
    <col min="1537" max="1545" width="14.6640625" style="33" customWidth="1"/>
    <col min="1546" max="1776" width="10.6640625" style="33"/>
    <col min="1777" max="1778" width="15.6640625" style="33" customWidth="1"/>
    <col min="1779" max="1781" width="14.6640625" style="33" customWidth="1"/>
    <col min="1782" max="1785" width="13.6640625" style="33" customWidth="1"/>
    <col min="1786" max="1789" width="15.6640625" style="33" customWidth="1"/>
    <col min="1790" max="1790" width="22.88671875" style="33" customWidth="1"/>
    <col min="1791" max="1791" width="20.6640625" style="33" customWidth="1"/>
    <col min="1792" max="1792" width="17.6640625" style="33" customWidth="1"/>
    <col min="1793" max="1801" width="14.6640625" style="33" customWidth="1"/>
    <col min="1802" max="2032" width="10.6640625" style="33"/>
    <col min="2033" max="2034" width="15.6640625" style="33" customWidth="1"/>
    <col min="2035" max="2037" width="14.6640625" style="33" customWidth="1"/>
    <col min="2038" max="2041" width="13.6640625" style="33" customWidth="1"/>
    <col min="2042" max="2045" width="15.6640625" style="33" customWidth="1"/>
    <col min="2046" max="2046" width="22.88671875" style="33" customWidth="1"/>
    <col min="2047" max="2047" width="20.6640625" style="33" customWidth="1"/>
    <col min="2048" max="2048" width="17.6640625" style="33" customWidth="1"/>
    <col min="2049" max="2057" width="14.6640625" style="33" customWidth="1"/>
    <col min="2058" max="2288" width="10.6640625" style="33"/>
    <col min="2289" max="2290" width="15.6640625" style="33" customWidth="1"/>
    <col min="2291" max="2293" width="14.6640625" style="33" customWidth="1"/>
    <col min="2294" max="2297" width="13.6640625" style="33" customWidth="1"/>
    <col min="2298" max="2301" width="15.6640625" style="33" customWidth="1"/>
    <col min="2302" max="2302" width="22.88671875" style="33" customWidth="1"/>
    <col min="2303" max="2303" width="20.6640625" style="33" customWidth="1"/>
    <col min="2304" max="2304" width="17.6640625" style="33" customWidth="1"/>
    <col min="2305" max="2313" width="14.6640625" style="33" customWidth="1"/>
    <col min="2314" max="2544" width="10.6640625" style="33"/>
    <col min="2545" max="2546" width="15.6640625" style="33" customWidth="1"/>
    <col min="2547" max="2549" width="14.6640625" style="33" customWidth="1"/>
    <col min="2550" max="2553" width="13.6640625" style="33" customWidth="1"/>
    <col min="2554" max="2557" width="15.6640625" style="33" customWidth="1"/>
    <col min="2558" max="2558" width="22.88671875" style="33" customWidth="1"/>
    <col min="2559" max="2559" width="20.6640625" style="33" customWidth="1"/>
    <col min="2560" max="2560" width="17.6640625" style="33" customWidth="1"/>
    <col min="2561" max="2569" width="14.6640625" style="33" customWidth="1"/>
    <col min="2570" max="2800" width="10.6640625" style="33"/>
    <col min="2801" max="2802" width="15.6640625" style="33" customWidth="1"/>
    <col min="2803" max="2805" width="14.6640625" style="33" customWidth="1"/>
    <col min="2806" max="2809" width="13.6640625" style="33" customWidth="1"/>
    <col min="2810" max="2813" width="15.6640625" style="33" customWidth="1"/>
    <col min="2814" max="2814" width="22.88671875" style="33" customWidth="1"/>
    <col min="2815" max="2815" width="20.6640625" style="33" customWidth="1"/>
    <col min="2816" max="2816" width="17.6640625" style="33" customWidth="1"/>
    <col min="2817" max="2825" width="14.6640625" style="33" customWidth="1"/>
    <col min="2826" max="3056" width="10.6640625" style="33"/>
    <col min="3057" max="3058" width="15.6640625" style="33" customWidth="1"/>
    <col min="3059" max="3061" width="14.6640625" style="33" customWidth="1"/>
    <col min="3062" max="3065" width="13.6640625" style="33" customWidth="1"/>
    <col min="3066" max="3069" width="15.6640625" style="33" customWidth="1"/>
    <col min="3070" max="3070" width="22.88671875" style="33" customWidth="1"/>
    <col min="3071" max="3071" width="20.6640625" style="33" customWidth="1"/>
    <col min="3072" max="3072" width="17.6640625" style="33" customWidth="1"/>
    <col min="3073" max="3081" width="14.6640625" style="33" customWidth="1"/>
    <col min="3082" max="3312" width="10.6640625" style="33"/>
    <col min="3313" max="3314" width="15.6640625" style="33" customWidth="1"/>
    <col min="3315" max="3317" width="14.6640625" style="33" customWidth="1"/>
    <col min="3318" max="3321" width="13.6640625" style="33" customWidth="1"/>
    <col min="3322" max="3325" width="15.6640625" style="33" customWidth="1"/>
    <col min="3326" max="3326" width="22.88671875" style="33" customWidth="1"/>
    <col min="3327" max="3327" width="20.6640625" style="33" customWidth="1"/>
    <col min="3328" max="3328" width="17.6640625" style="33" customWidth="1"/>
    <col min="3329" max="3337" width="14.6640625" style="33" customWidth="1"/>
    <col min="3338" max="3568" width="10.6640625" style="33"/>
    <col min="3569" max="3570" width="15.6640625" style="33" customWidth="1"/>
    <col min="3571" max="3573" width="14.6640625" style="33" customWidth="1"/>
    <col min="3574" max="3577" width="13.6640625" style="33" customWidth="1"/>
    <col min="3578" max="3581" width="15.6640625" style="33" customWidth="1"/>
    <col min="3582" max="3582" width="22.88671875" style="33" customWidth="1"/>
    <col min="3583" max="3583" width="20.6640625" style="33" customWidth="1"/>
    <col min="3584" max="3584" width="17.6640625" style="33" customWidth="1"/>
    <col min="3585" max="3593" width="14.6640625" style="33" customWidth="1"/>
    <col min="3594" max="3824" width="10.6640625" style="33"/>
    <col min="3825" max="3826" width="15.6640625" style="33" customWidth="1"/>
    <col min="3827" max="3829" width="14.6640625" style="33" customWidth="1"/>
    <col min="3830" max="3833" width="13.6640625" style="33" customWidth="1"/>
    <col min="3834" max="3837" width="15.6640625" style="33" customWidth="1"/>
    <col min="3838" max="3838" width="22.88671875" style="33" customWidth="1"/>
    <col min="3839" max="3839" width="20.6640625" style="33" customWidth="1"/>
    <col min="3840" max="3840" width="17.6640625" style="33" customWidth="1"/>
    <col min="3841" max="3849" width="14.6640625" style="33" customWidth="1"/>
    <col min="3850" max="4080" width="10.6640625" style="33"/>
    <col min="4081" max="4082" width="15.6640625" style="33" customWidth="1"/>
    <col min="4083" max="4085" width="14.6640625" style="33" customWidth="1"/>
    <col min="4086" max="4089" width="13.6640625" style="33" customWidth="1"/>
    <col min="4090" max="4093" width="15.6640625" style="33" customWidth="1"/>
    <col min="4094" max="4094" width="22.88671875" style="33" customWidth="1"/>
    <col min="4095" max="4095" width="20.6640625" style="33" customWidth="1"/>
    <col min="4096" max="4096" width="17.6640625" style="33" customWidth="1"/>
    <col min="4097" max="4105" width="14.6640625" style="33" customWidth="1"/>
    <col min="4106" max="4336" width="10.6640625" style="33"/>
    <col min="4337" max="4338" width="15.6640625" style="33" customWidth="1"/>
    <col min="4339" max="4341" width="14.6640625" style="33" customWidth="1"/>
    <col min="4342" max="4345" width="13.6640625" style="33" customWidth="1"/>
    <col min="4346" max="4349" width="15.6640625" style="33" customWidth="1"/>
    <col min="4350" max="4350" width="22.88671875" style="33" customWidth="1"/>
    <col min="4351" max="4351" width="20.6640625" style="33" customWidth="1"/>
    <col min="4352" max="4352" width="17.6640625" style="33" customWidth="1"/>
    <col min="4353" max="4361" width="14.6640625" style="33" customWidth="1"/>
    <col min="4362" max="4592" width="10.6640625" style="33"/>
    <col min="4593" max="4594" width="15.6640625" style="33" customWidth="1"/>
    <col min="4595" max="4597" width="14.6640625" style="33" customWidth="1"/>
    <col min="4598" max="4601" width="13.6640625" style="33" customWidth="1"/>
    <col min="4602" max="4605" width="15.6640625" style="33" customWidth="1"/>
    <col min="4606" max="4606" width="22.88671875" style="33" customWidth="1"/>
    <col min="4607" max="4607" width="20.6640625" style="33" customWidth="1"/>
    <col min="4608" max="4608" width="17.6640625" style="33" customWidth="1"/>
    <col min="4609" max="4617" width="14.6640625" style="33" customWidth="1"/>
    <col min="4618" max="4848" width="10.6640625" style="33"/>
    <col min="4849" max="4850" width="15.6640625" style="33" customWidth="1"/>
    <col min="4851" max="4853" width="14.6640625" style="33" customWidth="1"/>
    <col min="4854" max="4857" width="13.6640625" style="33" customWidth="1"/>
    <col min="4858" max="4861" width="15.6640625" style="33" customWidth="1"/>
    <col min="4862" max="4862" width="22.88671875" style="33" customWidth="1"/>
    <col min="4863" max="4863" width="20.6640625" style="33" customWidth="1"/>
    <col min="4864" max="4864" width="17.6640625" style="33" customWidth="1"/>
    <col min="4865" max="4873" width="14.6640625" style="33" customWidth="1"/>
    <col min="4874" max="5104" width="10.6640625" style="33"/>
    <col min="5105" max="5106" width="15.6640625" style="33" customWidth="1"/>
    <col min="5107" max="5109" width="14.6640625" style="33" customWidth="1"/>
    <col min="5110" max="5113" width="13.6640625" style="33" customWidth="1"/>
    <col min="5114" max="5117" width="15.6640625" style="33" customWidth="1"/>
    <col min="5118" max="5118" width="22.88671875" style="33" customWidth="1"/>
    <col min="5119" max="5119" width="20.6640625" style="33" customWidth="1"/>
    <col min="5120" max="5120" width="17.6640625" style="33" customWidth="1"/>
    <col min="5121" max="5129" width="14.6640625" style="33" customWidth="1"/>
    <col min="5130" max="5360" width="10.6640625" style="33"/>
    <col min="5361" max="5362" width="15.6640625" style="33" customWidth="1"/>
    <col min="5363" max="5365" width="14.6640625" style="33" customWidth="1"/>
    <col min="5366" max="5369" width="13.6640625" style="33" customWidth="1"/>
    <col min="5370" max="5373" width="15.6640625" style="33" customWidth="1"/>
    <col min="5374" max="5374" width="22.88671875" style="33" customWidth="1"/>
    <col min="5375" max="5375" width="20.6640625" style="33" customWidth="1"/>
    <col min="5376" max="5376" width="17.6640625" style="33" customWidth="1"/>
    <col min="5377" max="5385" width="14.6640625" style="33" customWidth="1"/>
    <col min="5386" max="5616" width="10.6640625" style="33"/>
    <col min="5617" max="5618" width="15.6640625" style="33" customWidth="1"/>
    <col min="5619" max="5621" width="14.6640625" style="33" customWidth="1"/>
    <col min="5622" max="5625" width="13.6640625" style="33" customWidth="1"/>
    <col min="5626" max="5629" width="15.6640625" style="33" customWidth="1"/>
    <col min="5630" max="5630" width="22.88671875" style="33" customWidth="1"/>
    <col min="5631" max="5631" width="20.6640625" style="33" customWidth="1"/>
    <col min="5632" max="5632" width="17.6640625" style="33" customWidth="1"/>
    <col min="5633" max="5641" width="14.6640625" style="33" customWidth="1"/>
    <col min="5642" max="5872" width="10.6640625" style="33"/>
    <col min="5873" max="5874" width="15.6640625" style="33" customWidth="1"/>
    <col min="5875" max="5877" width="14.6640625" style="33" customWidth="1"/>
    <col min="5878" max="5881" width="13.6640625" style="33" customWidth="1"/>
    <col min="5882" max="5885" width="15.6640625" style="33" customWidth="1"/>
    <col min="5886" max="5886" width="22.88671875" style="33" customWidth="1"/>
    <col min="5887" max="5887" width="20.6640625" style="33" customWidth="1"/>
    <col min="5888" max="5888" width="17.6640625" style="33" customWidth="1"/>
    <col min="5889" max="5897" width="14.6640625" style="33" customWidth="1"/>
    <col min="5898" max="6128" width="10.6640625" style="33"/>
    <col min="6129" max="6130" width="15.6640625" style="33" customWidth="1"/>
    <col min="6131" max="6133" width="14.6640625" style="33" customWidth="1"/>
    <col min="6134" max="6137" width="13.6640625" style="33" customWidth="1"/>
    <col min="6138" max="6141" width="15.6640625" style="33" customWidth="1"/>
    <col min="6142" max="6142" width="22.88671875" style="33" customWidth="1"/>
    <col min="6143" max="6143" width="20.6640625" style="33" customWidth="1"/>
    <col min="6144" max="6144" width="17.6640625" style="33" customWidth="1"/>
    <col min="6145" max="6153" width="14.6640625" style="33" customWidth="1"/>
    <col min="6154" max="6384" width="10.6640625" style="33"/>
    <col min="6385" max="6386" width="15.6640625" style="33" customWidth="1"/>
    <col min="6387" max="6389" width="14.6640625" style="33" customWidth="1"/>
    <col min="6390" max="6393" width="13.6640625" style="33" customWidth="1"/>
    <col min="6394" max="6397" width="15.6640625" style="33" customWidth="1"/>
    <col min="6398" max="6398" width="22.88671875" style="33" customWidth="1"/>
    <col min="6399" max="6399" width="20.6640625" style="33" customWidth="1"/>
    <col min="6400" max="6400" width="17.6640625" style="33" customWidth="1"/>
    <col min="6401" max="6409" width="14.6640625" style="33" customWidth="1"/>
    <col min="6410" max="6640" width="10.6640625" style="33"/>
    <col min="6641" max="6642" width="15.6640625" style="33" customWidth="1"/>
    <col min="6643" max="6645" width="14.6640625" style="33" customWidth="1"/>
    <col min="6646" max="6649" width="13.6640625" style="33" customWidth="1"/>
    <col min="6650" max="6653" width="15.6640625" style="33" customWidth="1"/>
    <col min="6654" max="6654" width="22.88671875" style="33" customWidth="1"/>
    <col min="6655" max="6655" width="20.6640625" style="33" customWidth="1"/>
    <col min="6656" max="6656" width="17.6640625" style="33" customWidth="1"/>
    <col min="6657" max="6665" width="14.6640625" style="33" customWidth="1"/>
    <col min="6666" max="6896" width="10.6640625" style="33"/>
    <col min="6897" max="6898" width="15.6640625" style="33" customWidth="1"/>
    <col min="6899" max="6901" width="14.6640625" style="33" customWidth="1"/>
    <col min="6902" max="6905" width="13.6640625" style="33" customWidth="1"/>
    <col min="6906" max="6909" width="15.6640625" style="33" customWidth="1"/>
    <col min="6910" max="6910" width="22.88671875" style="33" customWidth="1"/>
    <col min="6911" max="6911" width="20.6640625" style="33" customWidth="1"/>
    <col min="6912" max="6912" width="17.6640625" style="33" customWidth="1"/>
    <col min="6913" max="6921" width="14.6640625" style="33" customWidth="1"/>
    <col min="6922" max="7152" width="10.6640625" style="33"/>
    <col min="7153" max="7154" width="15.6640625" style="33" customWidth="1"/>
    <col min="7155" max="7157" width="14.6640625" style="33" customWidth="1"/>
    <col min="7158" max="7161" width="13.6640625" style="33" customWidth="1"/>
    <col min="7162" max="7165" width="15.6640625" style="33" customWidth="1"/>
    <col min="7166" max="7166" width="22.88671875" style="33" customWidth="1"/>
    <col min="7167" max="7167" width="20.6640625" style="33" customWidth="1"/>
    <col min="7168" max="7168" width="17.6640625" style="33" customWidth="1"/>
    <col min="7169" max="7177" width="14.6640625" style="33" customWidth="1"/>
    <col min="7178" max="7408" width="10.6640625" style="33"/>
    <col min="7409" max="7410" width="15.6640625" style="33" customWidth="1"/>
    <col min="7411" max="7413" width="14.6640625" style="33" customWidth="1"/>
    <col min="7414" max="7417" width="13.6640625" style="33" customWidth="1"/>
    <col min="7418" max="7421" width="15.6640625" style="33" customWidth="1"/>
    <col min="7422" max="7422" width="22.88671875" style="33" customWidth="1"/>
    <col min="7423" max="7423" width="20.6640625" style="33" customWidth="1"/>
    <col min="7424" max="7424" width="17.6640625" style="33" customWidth="1"/>
    <col min="7425" max="7433" width="14.6640625" style="33" customWidth="1"/>
    <col min="7434" max="7664" width="10.6640625" style="33"/>
    <col min="7665" max="7666" width="15.6640625" style="33" customWidth="1"/>
    <col min="7667" max="7669" width="14.6640625" style="33" customWidth="1"/>
    <col min="7670" max="7673" width="13.6640625" style="33" customWidth="1"/>
    <col min="7674" max="7677" width="15.6640625" style="33" customWidth="1"/>
    <col min="7678" max="7678" width="22.88671875" style="33" customWidth="1"/>
    <col min="7679" max="7679" width="20.6640625" style="33" customWidth="1"/>
    <col min="7680" max="7680" width="17.6640625" style="33" customWidth="1"/>
    <col min="7681" max="7689" width="14.6640625" style="33" customWidth="1"/>
    <col min="7690" max="7920" width="10.6640625" style="33"/>
    <col min="7921" max="7922" width="15.6640625" style="33" customWidth="1"/>
    <col min="7923" max="7925" width="14.6640625" style="33" customWidth="1"/>
    <col min="7926" max="7929" width="13.6640625" style="33" customWidth="1"/>
    <col min="7930" max="7933" width="15.6640625" style="33" customWidth="1"/>
    <col min="7934" max="7934" width="22.88671875" style="33" customWidth="1"/>
    <col min="7935" max="7935" width="20.6640625" style="33" customWidth="1"/>
    <col min="7936" max="7936" width="17.6640625" style="33" customWidth="1"/>
    <col min="7937" max="7945" width="14.6640625" style="33" customWidth="1"/>
    <col min="7946" max="8176" width="10.6640625" style="33"/>
    <col min="8177" max="8178" width="15.6640625" style="33" customWidth="1"/>
    <col min="8179" max="8181" width="14.6640625" style="33" customWidth="1"/>
    <col min="8182" max="8185" width="13.6640625" style="33" customWidth="1"/>
    <col min="8186" max="8189" width="15.6640625" style="33" customWidth="1"/>
    <col min="8190" max="8190" width="22.88671875" style="33" customWidth="1"/>
    <col min="8191" max="8191" width="20.6640625" style="33" customWidth="1"/>
    <col min="8192" max="8192" width="17.6640625" style="33" customWidth="1"/>
    <col min="8193" max="8201" width="14.6640625" style="33" customWidth="1"/>
    <col min="8202" max="8432" width="10.6640625" style="33"/>
    <col min="8433" max="8434" width="15.6640625" style="33" customWidth="1"/>
    <col min="8435" max="8437" width="14.6640625" style="33" customWidth="1"/>
    <col min="8438" max="8441" width="13.6640625" style="33" customWidth="1"/>
    <col min="8442" max="8445" width="15.6640625" style="33" customWidth="1"/>
    <col min="8446" max="8446" width="22.88671875" style="33" customWidth="1"/>
    <col min="8447" max="8447" width="20.6640625" style="33" customWidth="1"/>
    <col min="8448" max="8448" width="17.6640625" style="33" customWidth="1"/>
    <col min="8449" max="8457" width="14.6640625" style="33" customWidth="1"/>
    <col min="8458" max="8688" width="10.6640625" style="33"/>
    <col min="8689" max="8690" width="15.6640625" style="33" customWidth="1"/>
    <col min="8691" max="8693" width="14.6640625" style="33" customWidth="1"/>
    <col min="8694" max="8697" width="13.6640625" style="33" customWidth="1"/>
    <col min="8698" max="8701" width="15.6640625" style="33" customWidth="1"/>
    <col min="8702" max="8702" width="22.88671875" style="33" customWidth="1"/>
    <col min="8703" max="8703" width="20.6640625" style="33" customWidth="1"/>
    <col min="8704" max="8704" width="17.6640625" style="33" customWidth="1"/>
    <col min="8705" max="8713" width="14.6640625" style="33" customWidth="1"/>
    <col min="8714" max="8944" width="10.6640625" style="33"/>
    <col min="8945" max="8946" width="15.6640625" style="33" customWidth="1"/>
    <col min="8947" max="8949" width="14.6640625" style="33" customWidth="1"/>
    <col min="8950" max="8953" width="13.6640625" style="33" customWidth="1"/>
    <col min="8954" max="8957" width="15.6640625" style="33" customWidth="1"/>
    <col min="8958" max="8958" width="22.88671875" style="33" customWidth="1"/>
    <col min="8959" max="8959" width="20.6640625" style="33" customWidth="1"/>
    <col min="8960" max="8960" width="17.6640625" style="33" customWidth="1"/>
    <col min="8961" max="8969" width="14.6640625" style="33" customWidth="1"/>
    <col min="8970" max="9200" width="10.6640625" style="33"/>
    <col min="9201" max="9202" width="15.6640625" style="33" customWidth="1"/>
    <col min="9203" max="9205" width="14.6640625" style="33" customWidth="1"/>
    <col min="9206" max="9209" width="13.6640625" style="33" customWidth="1"/>
    <col min="9210" max="9213" width="15.6640625" style="33" customWidth="1"/>
    <col min="9214" max="9214" width="22.88671875" style="33" customWidth="1"/>
    <col min="9215" max="9215" width="20.6640625" style="33" customWidth="1"/>
    <col min="9216" max="9216" width="17.6640625" style="33" customWidth="1"/>
    <col min="9217" max="9225" width="14.6640625" style="33" customWidth="1"/>
    <col min="9226" max="9456" width="10.6640625" style="33"/>
    <col min="9457" max="9458" width="15.6640625" style="33" customWidth="1"/>
    <col min="9459" max="9461" width="14.6640625" style="33" customWidth="1"/>
    <col min="9462" max="9465" width="13.6640625" style="33" customWidth="1"/>
    <col min="9466" max="9469" width="15.6640625" style="33" customWidth="1"/>
    <col min="9470" max="9470" width="22.88671875" style="33" customWidth="1"/>
    <col min="9471" max="9471" width="20.6640625" style="33" customWidth="1"/>
    <col min="9472" max="9472" width="17.6640625" style="33" customWidth="1"/>
    <col min="9473" max="9481" width="14.6640625" style="33" customWidth="1"/>
    <col min="9482" max="9712" width="10.6640625" style="33"/>
    <col min="9713" max="9714" width="15.6640625" style="33" customWidth="1"/>
    <col min="9715" max="9717" width="14.6640625" style="33" customWidth="1"/>
    <col min="9718" max="9721" width="13.6640625" style="33" customWidth="1"/>
    <col min="9722" max="9725" width="15.6640625" style="33" customWidth="1"/>
    <col min="9726" max="9726" width="22.88671875" style="33" customWidth="1"/>
    <col min="9727" max="9727" width="20.6640625" style="33" customWidth="1"/>
    <col min="9728" max="9728" width="17.6640625" style="33" customWidth="1"/>
    <col min="9729" max="9737" width="14.6640625" style="33" customWidth="1"/>
    <col min="9738" max="9968" width="10.6640625" style="33"/>
    <col min="9969" max="9970" width="15.6640625" style="33" customWidth="1"/>
    <col min="9971" max="9973" width="14.6640625" style="33" customWidth="1"/>
    <col min="9974" max="9977" width="13.6640625" style="33" customWidth="1"/>
    <col min="9978" max="9981" width="15.6640625" style="33" customWidth="1"/>
    <col min="9982" max="9982" width="22.88671875" style="33" customWidth="1"/>
    <col min="9983" max="9983" width="20.6640625" style="33" customWidth="1"/>
    <col min="9984" max="9984" width="17.6640625" style="33" customWidth="1"/>
    <col min="9985" max="9993" width="14.6640625" style="33" customWidth="1"/>
    <col min="9994" max="10224" width="10.6640625" style="33"/>
    <col min="10225" max="10226" width="15.6640625" style="33" customWidth="1"/>
    <col min="10227" max="10229" width="14.6640625" style="33" customWidth="1"/>
    <col min="10230" max="10233" width="13.6640625" style="33" customWidth="1"/>
    <col min="10234" max="10237" width="15.6640625" style="33" customWidth="1"/>
    <col min="10238" max="10238" width="22.88671875" style="33" customWidth="1"/>
    <col min="10239" max="10239" width="20.6640625" style="33" customWidth="1"/>
    <col min="10240" max="10240" width="17.6640625" style="33" customWidth="1"/>
    <col min="10241" max="10249" width="14.6640625" style="33" customWidth="1"/>
    <col min="10250" max="10480" width="10.6640625" style="33"/>
    <col min="10481" max="10482" width="15.6640625" style="33" customWidth="1"/>
    <col min="10483" max="10485" width="14.6640625" style="33" customWidth="1"/>
    <col min="10486" max="10489" width="13.6640625" style="33" customWidth="1"/>
    <col min="10490" max="10493" width="15.6640625" style="33" customWidth="1"/>
    <col min="10494" max="10494" width="22.88671875" style="33" customWidth="1"/>
    <col min="10495" max="10495" width="20.6640625" style="33" customWidth="1"/>
    <col min="10496" max="10496" width="17.6640625" style="33" customWidth="1"/>
    <col min="10497" max="10505" width="14.6640625" style="33" customWidth="1"/>
    <col min="10506" max="10736" width="10.6640625" style="33"/>
    <col min="10737" max="10738" width="15.6640625" style="33" customWidth="1"/>
    <col min="10739" max="10741" width="14.6640625" style="33" customWidth="1"/>
    <col min="10742" max="10745" width="13.6640625" style="33" customWidth="1"/>
    <col min="10746" max="10749" width="15.6640625" style="33" customWidth="1"/>
    <col min="10750" max="10750" width="22.88671875" style="33" customWidth="1"/>
    <col min="10751" max="10751" width="20.6640625" style="33" customWidth="1"/>
    <col min="10752" max="10752" width="17.6640625" style="33" customWidth="1"/>
    <col min="10753" max="10761" width="14.6640625" style="33" customWidth="1"/>
    <col min="10762" max="10992" width="10.6640625" style="33"/>
    <col min="10993" max="10994" width="15.6640625" style="33" customWidth="1"/>
    <col min="10995" max="10997" width="14.6640625" style="33" customWidth="1"/>
    <col min="10998" max="11001" width="13.6640625" style="33" customWidth="1"/>
    <col min="11002" max="11005" width="15.6640625" style="33" customWidth="1"/>
    <col min="11006" max="11006" width="22.88671875" style="33" customWidth="1"/>
    <col min="11007" max="11007" width="20.6640625" style="33" customWidth="1"/>
    <col min="11008" max="11008" width="17.6640625" style="33" customWidth="1"/>
    <col min="11009" max="11017" width="14.6640625" style="33" customWidth="1"/>
    <col min="11018" max="11248" width="10.6640625" style="33"/>
    <col min="11249" max="11250" width="15.6640625" style="33" customWidth="1"/>
    <col min="11251" max="11253" width="14.6640625" style="33" customWidth="1"/>
    <col min="11254" max="11257" width="13.6640625" style="33" customWidth="1"/>
    <col min="11258" max="11261" width="15.6640625" style="33" customWidth="1"/>
    <col min="11262" max="11262" width="22.88671875" style="33" customWidth="1"/>
    <col min="11263" max="11263" width="20.6640625" style="33" customWidth="1"/>
    <col min="11264" max="11264" width="17.6640625" style="33" customWidth="1"/>
    <col min="11265" max="11273" width="14.6640625" style="33" customWidth="1"/>
    <col min="11274" max="11504" width="10.6640625" style="33"/>
    <col min="11505" max="11506" width="15.6640625" style="33" customWidth="1"/>
    <col min="11507" max="11509" width="14.6640625" style="33" customWidth="1"/>
    <col min="11510" max="11513" width="13.6640625" style="33" customWidth="1"/>
    <col min="11514" max="11517" width="15.6640625" style="33" customWidth="1"/>
    <col min="11518" max="11518" width="22.88671875" style="33" customWidth="1"/>
    <col min="11519" max="11519" width="20.6640625" style="33" customWidth="1"/>
    <col min="11520" max="11520" width="17.6640625" style="33" customWidth="1"/>
    <col min="11521" max="11529" width="14.6640625" style="33" customWidth="1"/>
    <col min="11530" max="11760" width="10.6640625" style="33"/>
    <col min="11761" max="11762" width="15.6640625" style="33" customWidth="1"/>
    <col min="11763" max="11765" width="14.6640625" style="33" customWidth="1"/>
    <col min="11766" max="11769" width="13.6640625" style="33" customWidth="1"/>
    <col min="11770" max="11773" width="15.6640625" style="33" customWidth="1"/>
    <col min="11774" max="11774" width="22.88671875" style="33" customWidth="1"/>
    <col min="11775" max="11775" width="20.6640625" style="33" customWidth="1"/>
    <col min="11776" max="11776" width="17.6640625" style="33" customWidth="1"/>
    <col min="11777" max="11785" width="14.6640625" style="33" customWidth="1"/>
    <col min="11786" max="12016" width="10.6640625" style="33"/>
    <col min="12017" max="12018" width="15.6640625" style="33" customWidth="1"/>
    <col min="12019" max="12021" width="14.6640625" style="33" customWidth="1"/>
    <col min="12022" max="12025" width="13.6640625" style="33" customWidth="1"/>
    <col min="12026" max="12029" width="15.6640625" style="33" customWidth="1"/>
    <col min="12030" max="12030" width="22.88671875" style="33" customWidth="1"/>
    <col min="12031" max="12031" width="20.6640625" style="33" customWidth="1"/>
    <col min="12032" max="12032" width="17.6640625" style="33" customWidth="1"/>
    <col min="12033" max="12041" width="14.6640625" style="33" customWidth="1"/>
    <col min="12042" max="12272" width="10.6640625" style="33"/>
    <col min="12273" max="12274" width="15.6640625" style="33" customWidth="1"/>
    <col min="12275" max="12277" width="14.6640625" style="33" customWidth="1"/>
    <col min="12278" max="12281" width="13.6640625" style="33" customWidth="1"/>
    <col min="12282" max="12285" width="15.6640625" style="33" customWidth="1"/>
    <col min="12286" max="12286" width="22.88671875" style="33" customWidth="1"/>
    <col min="12287" max="12287" width="20.6640625" style="33" customWidth="1"/>
    <col min="12288" max="12288" width="17.6640625" style="33" customWidth="1"/>
    <col min="12289" max="12297" width="14.6640625" style="33" customWidth="1"/>
    <col min="12298" max="12528" width="10.6640625" style="33"/>
    <col min="12529" max="12530" width="15.6640625" style="33" customWidth="1"/>
    <col min="12531" max="12533" width="14.6640625" style="33" customWidth="1"/>
    <col min="12534" max="12537" width="13.6640625" style="33" customWidth="1"/>
    <col min="12538" max="12541" width="15.6640625" style="33" customWidth="1"/>
    <col min="12542" max="12542" width="22.88671875" style="33" customWidth="1"/>
    <col min="12543" max="12543" width="20.6640625" style="33" customWidth="1"/>
    <col min="12544" max="12544" width="17.6640625" style="33" customWidth="1"/>
    <col min="12545" max="12553" width="14.6640625" style="33" customWidth="1"/>
    <col min="12554" max="12784" width="10.6640625" style="33"/>
    <col min="12785" max="12786" width="15.6640625" style="33" customWidth="1"/>
    <col min="12787" max="12789" width="14.6640625" style="33" customWidth="1"/>
    <col min="12790" max="12793" width="13.6640625" style="33" customWidth="1"/>
    <col min="12794" max="12797" width="15.6640625" style="33" customWidth="1"/>
    <col min="12798" max="12798" width="22.88671875" style="33" customWidth="1"/>
    <col min="12799" max="12799" width="20.6640625" style="33" customWidth="1"/>
    <col min="12800" max="12800" width="17.6640625" style="33" customWidth="1"/>
    <col min="12801" max="12809" width="14.6640625" style="33" customWidth="1"/>
    <col min="12810" max="13040" width="10.6640625" style="33"/>
    <col min="13041" max="13042" width="15.6640625" style="33" customWidth="1"/>
    <col min="13043" max="13045" width="14.6640625" style="33" customWidth="1"/>
    <col min="13046" max="13049" width="13.6640625" style="33" customWidth="1"/>
    <col min="13050" max="13053" width="15.6640625" style="33" customWidth="1"/>
    <col min="13054" max="13054" width="22.88671875" style="33" customWidth="1"/>
    <col min="13055" max="13055" width="20.6640625" style="33" customWidth="1"/>
    <col min="13056" max="13056" width="17.6640625" style="33" customWidth="1"/>
    <col min="13057" max="13065" width="14.6640625" style="33" customWidth="1"/>
    <col min="13066" max="13296" width="10.6640625" style="33"/>
    <col min="13297" max="13298" width="15.6640625" style="33" customWidth="1"/>
    <col min="13299" max="13301" width="14.6640625" style="33" customWidth="1"/>
    <col min="13302" max="13305" width="13.6640625" style="33" customWidth="1"/>
    <col min="13306" max="13309" width="15.6640625" style="33" customWidth="1"/>
    <col min="13310" max="13310" width="22.88671875" style="33" customWidth="1"/>
    <col min="13311" max="13311" width="20.6640625" style="33" customWidth="1"/>
    <col min="13312" max="13312" width="17.6640625" style="33" customWidth="1"/>
    <col min="13313" max="13321" width="14.6640625" style="33" customWidth="1"/>
    <col min="13322" max="13552" width="10.6640625" style="33"/>
    <col min="13553" max="13554" width="15.6640625" style="33" customWidth="1"/>
    <col min="13555" max="13557" width="14.6640625" style="33" customWidth="1"/>
    <col min="13558" max="13561" width="13.6640625" style="33" customWidth="1"/>
    <col min="13562" max="13565" width="15.6640625" style="33" customWidth="1"/>
    <col min="13566" max="13566" width="22.88671875" style="33" customWidth="1"/>
    <col min="13567" max="13567" width="20.6640625" style="33" customWidth="1"/>
    <col min="13568" max="13568" width="17.6640625" style="33" customWidth="1"/>
    <col min="13569" max="13577" width="14.6640625" style="33" customWidth="1"/>
    <col min="13578" max="13808" width="10.6640625" style="33"/>
    <col min="13809" max="13810" width="15.6640625" style="33" customWidth="1"/>
    <col min="13811" max="13813" width="14.6640625" style="33" customWidth="1"/>
    <col min="13814" max="13817" width="13.6640625" style="33" customWidth="1"/>
    <col min="13818" max="13821" width="15.6640625" style="33" customWidth="1"/>
    <col min="13822" max="13822" width="22.88671875" style="33" customWidth="1"/>
    <col min="13823" max="13823" width="20.6640625" style="33" customWidth="1"/>
    <col min="13824" max="13824" width="17.6640625" style="33" customWidth="1"/>
    <col min="13825" max="13833" width="14.6640625" style="33" customWidth="1"/>
    <col min="13834" max="14064" width="10.6640625" style="33"/>
    <col min="14065" max="14066" width="15.6640625" style="33" customWidth="1"/>
    <col min="14067" max="14069" width="14.6640625" style="33" customWidth="1"/>
    <col min="14070" max="14073" width="13.6640625" style="33" customWidth="1"/>
    <col min="14074" max="14077" width="15.6640625" style="33" customWidth="1"/>
    <col min="14078" max="14078" width="22.88671875" style="33" customWidth="1"/>
    <col min="14079" max="14079" width="20.6640625" style="33" customWidth="1"/>
    <col min="14080" max="14080" width="17.6640625" style="33" customWidth="1"/>
    <col min="14081" max="14089" width="14.6640625" style="33" customWidth="1"/>
    <col min="14090" max="14320" width="10.6640625" style="33"/>
    <col min="14321" max="14322" width="15.6640625" style="33" customWidth="1"/>
    <col min="14323" max="14325" width="14.6640625" style="33" customWidth="1"/>
    <col min="14326" max="14329" width="13.6640625" style="33" customWidth="1"/>
    <col min="14330" max="14333" width="15.6640625" style="33" customWidth="1"/>
    <col min="14334" max="14334" width="22.88671875" style="33" customWidth="1"/>
    <col min="14335" max="14335" width="20.6640625" style="33" customWidth="1"/>
    <col min="14336" max="14336" width="17.6640625" style="33" customWidth="1"/>
    <col min="14337" max="14345" width="14.6640625" style="33" customWidth="1"/>
    <col min="14346" max="14576" width="10.6640625" style="33"/>
    <col min="14577" max="14578" width="15.6640625" style="33" customWidth="1"/>
    <col min="14579" max="14581" width="14.6640625" style="33" customWidth="1"/>
    <col min="14582" max="14585" width="13.6640625" style="33" customWidth="1"/>
    <col min="14586" max="14589" width="15.6640625" style="33" customWidth="1"/>
    <col min="14590" max="14590" width="22.88671875" style="33" customWidth="1"/>
    <col min="14591" max="14591" width="20.6640625" style="33" customWidth="1"/>
    <col min="14592" max="14592" width="17.6640625" style="33" customWidth="1"/>
    <col min="14593" max="14601" width="14.6640625" style="33" customWidth="1"/>
    <col min="14602" max="14832" width="10.6640625" style="33"/>
    <col min="14833" max="14834" width="15.6640625" style="33" customWidth="1"/>
    <col min="14835" max="14837" width="14.6640625" style="33" customWidth="1"/>
    <col min="14838" max="14841" width="13.6640625" style="33" customWidth="1"/>
    <col min="14842" max="14845" width="15.6640625" style="33" customWidth="1"/>
    <col min="14846" max="14846" width="22.88671875" style="33" customWidth="1"/>
    <col min="14847" max="14847" width="20.6640625" style="33" customWidth="1"/>
    <col min="14848" max="14848" width="17.6640625" style="33" customWidth="1"/>
    <col min="14849" max="14857" width="14.6640625" style="33" customWidth="1"/>
    <col min="14858" max="15088" width="10.6640625" style="33"/>
    <col min="15089" max="15090" width="15.6640625" style="33" customWidth="1"/>
    <col min="15091" max="15093" width="14.6640625" style="33" customWidth="1"/>
    <col min="15094" max="15097" width="13.6640625" style="33" customWidth="1"/>
    <col min="15098" max="15101" width="15.6640625" style="33" customWidth="1"/>
    <col min="15102" max="15102" width="22.88671875" style="33" customWidth="1"/>
    <col min="15103" max="15103" width="20.6640625" style="33" customWidth="1"/>
    <col min="15104" max="15104" width="17.6640625" style="33" customWidth="1"/>
    <col min="15105" max="15113" width="14.6640625" style="33" customWidth="1"/>
    <col min="15114" max="15344" width="10.6640625" style="33"/>
    <col min="15345" max="15346" width="15.6640625" style="33" customWidth="1"/>
    <col min="15347" max="15349" width="14.6640625" style="33" customWidth="1"/>
    <col min="15350" max="15353" width="13.6640625" style="33" customWidth="1"/>
    <col min="15354" max="15357" width="15.6640625" style="33" customWidth="1"/>
    <col min="15358" max="15358" width="22.88671875" style="33" customWidth="1"/>
    <col min="15359" max="15359" width="20.6640625" style="33" customWidth="1"/>
    <col min="15360" max="15360" width="17.6640625" style="33" customWidth="1"/>
    <col min="15361" max="15369" width="14.6640625" style="33" customWidth="1"/>
    <col min="15370" max="15600" width="10.6640625" style="33"/>
    <col min="15601" max="15602" width="15.6640625" style="33" customWidth="1"/>
    <col min="15603" max="15605" width="14.6640625" style="33" customWidth="1"/>
    <col min="15606" max="15609" width="13.6640625" style="33" customWidth="1"/>
    <col min="15610" max="15613" width="15.6640625" style="33" customWidth="1"/>
    <col min="15614" max="15614" width="22.88671875" style="33" customWidth="1"/>
    <col min="15615" max="15615" width="20.6640625" style="33" customWidth="1"/>
    <col min="15616" max="15616" width="17.6640625" style="33" customWidth="1"/>
    <col min="15617" max="15625" width="14.6640625" style="33" customWidth="1"/>
    <col min="15626" max="15856" width="10.6640625" style="33"/>
    <col min="15857" max="15858" width="15.6640625" style="33" customWidth="1"/>
    <col min="15859" max="15861" width="14.6640625" style="33" customWidth="1"/>
    <col min="15862" max="15865" width="13.6640625" style="33" customWidth="1"/>
    <col min="15866" max="15869" width="15.6640625" style="33" customWidth="1"/>
    <col min="15870" max="15870" width="22.88671875" style="33" customWidth="1"/>
    <col min="15871" max="15871" width="20.6640625" style="33" customWidth="1"/>
    <col min="15872" max="15872" width="17.6640625" style="33" customWidth="1"/>
    <col min="15873" max="15881" width="14.6640625" style="33" customWidth="1"/>
    <col min="15882" max="16112" width="10.6640625" style="33"/>
    <col min="16113" max="16114" width="15.6640625" style="33" customWidth="1"/>
    <col min="16115" max="16117" width="14.6640625" style="33" customWidth="1"/>
    <col min="16118" max="16121" width="13.6640625" style="33" customWidth="1"/>
    <col min="16122" max="16125" width="15.6640625" style="33" customWidth="1"/>
    <col min="16126" max="16126" width="22.88671875" style="33" customWidth="1"/>
    <col min="16127" max="16127" width="20.6640625" style="33" customWidth="1"/>
    <col min="16128" max="16128" width="17.6640625" style="33" customWidth="1"/>
    <col min="16129" max="16137" width="14.6640625" style="33" customWidth="1"/>
    <col min="16138" max="16384" width="10.6640625" style="33"/>
  </cols>
  <sheetData>
    <row r="1" spans="1:27" ht="25.5" customHeight="1" x14ac:dyDescent="0.3">
      <c r="AA1" s="29" t="s">
        <v>64</v>
      </c>
    </row>
    <row r="2" spans="1:27" s="10" customFormat="1" ht="18.75" customHeight="1" x14ac:dyDescent="0.35">
      <c r="E2" s="16"/>
      <c r="Q2" s="14"/>
      <c r="R2" s="14"/>
      <c r="AA2" s="13" t="s">
        <v>6</v>
      </c>
    </row>
    <row r="3" spans="1:27" s="10" customFormat="1" ht="18.75" customHeight="1" x14ac:dyDescent="0.35">
      <c r="E3" s="16"/>
      <c r="Q3" s="14"/>
      <c r="R3" s="14"/>
      <c r="AA3" s="13" t="s">
        <v>63</v>
      </c>
    </row>
    <row r="4" spans="1:27" s="10" customFormat="1" x14ac:dyDescent="0.25">
      <c r="E4" s="15"/>
      <c r="Q4" s="14"/>
      <c r="R4" s="14"/>
    </row>
    <row r="5" spans="1:27" s="10" customFormat="1" x14ac:dyDescent="0.25">
      <c r="A5" s="400" t="str">
        <f>'1. паспорт местоположение'!A5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x14ac:dyDescent="0.25">
      <c r="A6" s="92"/>
      <c r="B6" s="92"/>
      <c r="C6" s="92"/>
      <c r="D6" s="92"/>
      <c r="E6" s="92"/>
      <c r="F6" s="92"/>
      <c r="G6" s="92"/>
      <c r="H6" s="92"/>
      <c r="I6" s="92"/>
      <c r="J6" s="92"/>
      <c r="K6" s="92"/>
      <c r="L6" s="92"/>
      <c r="M6" s="92"/>
      <c r="N6" s="92"/>
      <c r="O6" s="92"/>
      <c r="P6" s="92"/>
      <c r="Q6" s="92"/>
      <c r="R6" s="92"/>
      <c r="S6" s="92"/>
      <c r="T6" s="92"/>
    </row>
    <row r="7" spans="1:27" s="10" customFormat="1" ht="17.399999999999999" x14ac:dyDescent="0.25">
      <c r="E7" s="412" t="s">
        <v>5</v>
      </c>
      <c r="F7" s="412"/>
      <c r="G7" s="412"/>
      <c r="H7" s="412"/>
      <c r="I7" s="412"/>
      <c r="J7" s="412"/>
      <c r="K7" s="412"/>
      <c r="L7" s="412"/>
      <c r="M7" s="412"/>
      <c r="N7" s="412"/>
      <c r="O7" s="412"/>
      <c r="P7" s="412"/>
      <c r="Q7" s="412"/>
      <c r="R7" s="412"/>
      <c r="S7" s="412"/>
      <c r="T7" s="412"/>
      <c r="U7" s="412"/>
      <c r="V7" s="412"/>
      <c r="W7" s="412"/>
      <c r="X7" s="412"/>
      <c r="Y7" s="412"/>
    </row>
    <row r="8" spans="1:27" s="10" customFormat="1" ht="17.399999999999999" x14ac:dyDescent="0.25">
      <c r="E8" s="12"/>
      <c r="F8" s="12"/>
      <c r="G8" s="12"/>
      <c r="H8" s="12"/>
      <c r="I8" s="12"/>
      <c r="J8" s="12"/>
      <c r="K8" s="12"/>
      <c r="L8" s="12"/>
      <c r="M8" s="12"/>
      <c r="N8" s="12"/>
      <c r="O8" s="12"/>
      <c r="P8" s="12"/>
      <c r="Q8" s="12"/>
      <c r="R8" s="12"/>
      <c r="S8" s="11"/>
      <c r="T8" s="11"/>
      <c r="U8" s="11"/>
      <c r="V8" s="11"/>
      <c r="W8" s="11"/>
    </row>
    <row r="9" spans="1:27" s="10" customFormat="1" ht="18.75" customHeight="1" x14ac:dyDescent="0.25">
      <c r="A9" s="407" t="str">
        <f>'1. паспорт местоположение'!A9:C9</f>
        <v>Акционерное общество "Россети Янтарь"</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row>
    <row r="10" spans="1:27" s="10" customFormat="1" ht="18.75" customHeight="1" x14ac:dyDescent="0.25">
      <c r="E10" s="408" t="s">
        <v>4</v>
      </c>
      <c r="F10" s="408"/>
      <c r="G10" s="408"/>
      <c r="H10" s="408"/>
      <c r="I10" s="408"/>
      <c r="J10" s="408"/>
      <c r="K10" s="408"/>
      <c r="L10" s="408"/>
      <c r="M10" s="408"/>
      <c r="N10" s="408"/>
      <c r="O10" s="408"/>
      <c r="P10" s="408"/>
      <c r="Q10" s="408"/>
      <c r="R10" s="408"/>
      <c r="S10" s="408"/>
      <c r="T10" s="408"/>
      <c r="U10" s="408"/>
      <c r="V10" s="408"/>
      <c r="W10" s="408"/>
      <c r="X10" s="408"/>
      <c r="Y10" s="408"/>
    </row>
    <row r="11" spans="1:27" s="10" customFormat="1" ht="17.399999999999999" x14ac:dyDescent="0.25">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5">
      <c r="A12" s="407" t="str">
        <f>'1. паспорт местоположение'!A12:C12</f>
        <v>L_48-0,4разв-21</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row>
    <row r="13" spans="1:27" s="10" customFormat="1" ht="18.75" customHeight="1" x14ac:dyDescent="0.25">
      <c r="E13" s="408" t="s">
        <v>3</v>
      </c>
      <c r="F13" s="408"/>
      <c r="G13" s="408"/>
      <c r="H13" s="408"/>
      <c r="I13" s="408"/>
      <c r="J13" s="408"/>
      <c r="K13" s="408"/>
      <c r="L13" s="408"/>
      <c r="M13" s="408"/>
      <c r="N13" s="408"/>
      <c r="O13" s="408"/>
      <c r="P13" s="408"/>
      <c r="Q13" s="408"/>
      <c r="R13" s="408"/>
      <c r="S13" s="408"/>
      <c r="T13" s="408"/>
      <c r="U13" s="408"/>
      <c r="V13" s="408"/>
      <c r="W13" s="408"/>
      <c r="X13" s="408"/>
      <c r="Y13" s="408"/>
    </row>
    <row r="14" spans="1:27" s="7" customFormat="1" ht="15.75" customHeight="1" x14ac:dyDescent="0.25">
      <c r="E14" s="8"/>
      <c r="F14" s="8"/>
      <c r="G14" s="8"/>
      <c r="H14" s="8"/>
      <c r="I14" s="8"/>
      <c r="J14" s="8"/>
      <c r="K14" s="8"/>
      <c r="L14" s="8"/>
      <c r="M14" s="8"/>
      <c r="N14" s="8"/>
      <c r="O14" s="8"/>
      <c r="P14" s="8"/>
      <c r="Q14" s="8"/>
      <c r="R14" s="8"/>
      <c r="S14" s="8"/>
      <c r="T14" s="8"/>
      <c r="U14" s="8"/>
      <c r="V14" s="8"/>
      <c r="W14" s="8"/>
    </row>
    <row r="15" spans="1:27" s="2" customFormat="1" ht="33" customHeight="1" x14ac:dyDescent="0.25">
      <c r="A15" s="407"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row>
    <row r="16" spans="1:27" s="2" customFormat="1" ht="15" customHeight="1" x14ac:dyDescent="0.25">
      <c r="E16" s="408" t="s">
        <v>2</v>
      </c>
      <c r="F16" s="408"/>
      <c r="G16" s="408"/>
      <c r="H16" s="408"/>
      <c r="I16" s="408"/>
      <c r="J16" s="408"/>
      <c r="K16" s="408"/>
      <c r="L16" s="408"/>
      <c r="M16" s="408"/>
      <c r="N16" s="408"/>
      <c r="O16" s="408"/>
      <c r="P16" s="408"/>
      <c r="Q16" s="408"/>
      <c r="R16" s="408"/>
      <c r="S16" s="408"/>
      <c r="T16" s="408"/>
      <c r="U16" s="408"/>
      <c r="V16" s="408"/>
      <c r="W16" s="408"/>
      <c r="X16" s="408"/>
      <c r="Y16" s="408"/>
    </row>
    <row r="17" spans="1:27" s="2" customFormat="1" ht="15" customHeight="1" x14ac:dyDescent="0.25">
      <c r="E17" s="3"/>
      <c r="F17" s="3"/>
      <c r="G17" s="3"/>
      <c r="H17" s="3"/>
      <c r="I17" s="3"/>
      <c r="J17" s="3"/>
      <c r="K17" s="3"/>
      <c r="L17" s="3"/>
      <c r="M17" s="3"/>
      <c r="N17" s="3"/>
      <c r="O17" s="3"/>
      <c r="P17" s="3"/>
      <c r="Q17" s="3"/>
      <c r="R17" s="3"/>
      <c r="S17" s="3"/>
      <c r="T17" s="3"/>
      <c r="U17" s="3"/>
      <c r="V17" s="3"/>
      <c r="W17" s="3"/>
    </row>
    <row r="18" spans="1:27" s="2" customFormat="1" ht="15" customHeight="1" x14ac:dyDescent="0.25">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3">
      <c r="A19" s="443" t="s">
        <v>348</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36" customFormat="1" ht="21" customHeight="1" x14ac:dyDescent="0.3"/>
    <row r="21" spans="1:27" ht="15.75" customHeight="1" x14ac:dyDescent="0.3">
      <c r="A21" s="441" t="s">
        <v>1</v>
      </c>
      <c r="B21" s="444" t="s">
        <v>353</v>
      </c>
      <c r="C21" s="445"/>
      <c r="D21" s="444" t="s">
        <v>355</v>
      </c>
      <c r="E21" s="445"/>
      <c r="F21" s="439" t="s">
        <v>77</v>
      </c>
      <c r="G21" s="440"/>
      <c r="H21" s="440"/>
      <c r="I21" s="448"/>
      <c r="J21" s="441" t="s">
        <v>356</v>
      </c>
      <c r="K21" s="444" t="s">
        <v>357</v>
      </c>
      <c r="L21" s="445"/>
      <c r="M21" s="444" t="s">
        <v>358</v>
      </c>
      <c r="N21" s="445"/>
      <c r="O21" s="444" t="s">
        <v>347</v>
      </c>
      <c r="P21" s="445"/>
      <c r="Q21" s="444" t="s">
        <v>100</v>
      </c>
      <c r="R21" s="445"/>
      <c r="S21" s="441" t="s">
        <v>99</v>
      </c>
      <c r="T21" s="441" t="s">
        <v>359</v>
      </c>
      <c r="U21" s="441" t="s">
        <v>354</v>
      </c>
      <c r="V21" s="444" t="s">
        <v>98</v>
      </c>
      <c r="W21" s="445"/>
      <c r="X21" s="439" t="s">
        <v>90</v>
      </c>
      <c r="Y21" s="440"/>
      <c r="Z21" s="439" t="s">
        <v>89</v>
      </c>
      <c r="AA21" s="440"/>
    </row>
    <row r="22" spans="1:27" ht="216" customHeight="1" x14ac:dyDescent="0.3">
      <c r="A22" s="449"/>
      <c r="B22" s="446"/>
      <c r="C22" s="447"/>
      <c r="D22" s="446"/>
      <c r="E22" s="447"/>
      <c r="F22" s="439" t="s">
        <v>97</v>
      </c>
      <c r="G22" s="448"/>
      <c r="H22" s="439" t="s">
        <v>96</v>
      </c>
      <c r="I22" s="448"/>
      <c r="J22" s="442"/>
      <c r="K22" s="446"/>
      <c r="L22" s="447"/>
      <c r="M22" s="446"/>
      <c r="N22" s="447"/>
      <c r="O22" s="446"/>
      <c r="P22" s="447"/>
      <c r="Q22" s="446"/>
      <c r="R22" s="447"/>
      <c r="S22" s="442"/>
      <c r="T22" s="442"/>
      <c r="U22" s="442"/>
      <c r="V22" s="446"/>
      <c r="W22" s="447"/>
      <c r="X22" s="58" t="s">
        <v>88</v>
      </c>
      <c r="Y22" s="58" t="s">
        <v>345</v>
      </c>
      <c r="Z22" s="58" t="s">
        <v>87</v>
      </c>
      <c r="AA22" s="58" t="s">
        <v>86</v>
      </c>
    </row>
    <row r="23" spans="1:27" ht="60" customHeight="1" x14ac:dyDescent="0.3">
      <c r="A23" s="442"/>
      <c r="B23" s="90" t="s">
        <v>84</v>
      </c>
      <c r="C23" s="90" t="s">
        <v>85</v>
      </c>
      <c r="D23" s="59" t="s">
        <v>84</v>
      </c>
      <c r="E23" s="59" t="s">
        <v>85</v>
      </c>
      <c r="F23" s="59" t="s">
        <v>84</v>
      </c>
      <c r="G23" s="59" t="s">
        <v>85</v>
      </c>
      <c r="H23" s="59" t="s">
        <v>84</v>
      </c>
      <c r="I23" s="59" t="s">
        <v>85</v>
      </c>
      <c r="J23" s="59" t="s">
        <v>84</v>
      </c>
      <c r="K23" s="59" t="s">
        <v>84</v>
      </c>
      <c r="L23" s="59" t="s">
        <v>85</v>
      </c>
      <c r="M23" s="59" t="s">
        <v>84</v>
      </c>
      <c r="N23" s="59" t="s">
        <v>85</v>
      </c>
      <c r="O23" s="59" t="s">
        <v>84</v>
      </c>
      <c r="P23" s="59" t="s">
        <v>85</v>
      </c>
      <c r="Q23" s="59" t="s">
        <v>84</v>
      </c>
      <c r="R23" s="59" t="s">
        <v>85</v>
      </c>
      <c r="S23" s="59" t="s">
        <v>84</v>
      </c>
      <c r="T23" s="59" t="s">
        <v>84</v>
      </c>
      <c r="U23" s="59" t="s">
        <v>84</v>
      </c>
      <c r="V23" s="59" t="s">
        <v>84</v>
      </c>
      <c r="W23" s="59" t="s">
        <v>85</v>
      </c>
      <c r="X23" s="59" t="s">
        <v>84</v>
      </c>
      <c r="Y23" s="59" t="s">
        <v>84</v>
      </c>
      <c r="Z23" s="58" t="s">
        <v>84</v>
      </c>
      <c r="AA23" s="58" t="s">
        <v>84</v>
      </c>
    </row>
    <row r="24" spans="1:27" x14ac:dyDescent="0.3">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36" customFormat="1" ht="61.5" customHeight="1" x14ac:dyDescent="0.3">
      <c r="A25" s="221" t="s">
        <v>235</v>
      </c>
      <c r="B25" s="221" t="s">
        <v>235</v>
      </c>
      <c r="C25" s="221" t="s">
        <v>235</v>
      </c>
      <c r="D25" s="221" t="s">
        <v>235</v>
      </c>
      <c r="E25" s="221" t="s">
        <v>235</v>
      </c>
      <c r="F25" s="58" t="s">
        <v>235</v>
      </c>
      <c r="G25" s="58" t="s">
        <v>235</v>
      </c>
      <c r="H25" s="58" t="s">
        <v>235</v>
      </c>
      <c r="I25" s="58" t="s">
        <v>235</v>
      </c>
      <c r="J25" s="222" t="s">
        <v>235</v>
      </c>
      <c r="K25" s="64" t="s">
        <v>235</v>
      </c>
      <c r="L25" s="65" t="s">
        <v>235</v>
      </c>
      <c r="M25" s="223" t="s">
        <v>235</v>
      </c>
      <c r="N25" s="223" t="s">
        <v>235</v>
      </c>
      <c r="O25" s="97" t="s">
        <v>235</v>
      </c>
      <c r="P25" s="97" t="s">
        <v>235</v>
      </c>
      <c r="Q25" s="224" t="s">
        <v>235</v>
      </c>
      <c r="R25" s="63" t="s">
        <v>235</v>
      </c>
      <c r="S25" s="64" t="s">
        <v>235</v>
      </c>
      <c r="T25" s="64" t="s">
        <v>235</v>
      </c>
      <c r="U25" s="64" t="s">
        <v>235</v>
      </c>
      <c r="V25" s="64" t="s">
        <v>235</v>
      </c>
      <c r="W25" s="66" t="s">
        <v>235</v>
      </c>
      <c r="X25" s="62" t="s">
        <v>235</v>
      </c>
      <c r="Y25" s="62" t="s">
        <v>235</v>
      </c>
      <c r="Z25" s="62" t="s">
        <v>235</v>
      </c>
      <c r="AA25" s="62" t="s">
        <v>235</v>
      </c>
    </row>
    <row r="26" spans="1:27" s="34" customFormat="1" ht="13.2" x14ac:dyDescent="0.25">
      <c r="A26" s="35"/>
      <c r="B26" s="35"/>
      <c r="C26" s="35"/>
      <c r="E26" s="35"/>
      <c r="X26" s="60"/>
      <c r="Y26" s="60"/>
      <c r="Z26" s="60"/>
      <c r="AA26" s="60"/>
    </row>
    <row r="27" spans="1:27" s="34" customFormat="1" ht="13.2" x14ac:dyDescent="0.25">
      <c r="A27" s="35"/>
      <c r="B27" s="35"/>
      <c r="C27" s="3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B15" zoomScale="85" zoomScaleNormal="100" zoomScaleSheetLayoutView="85" workbookViewId="0">
      <selection activeCell="C27" sqref="C27"/>
    </sheetView>
  </sheetViews>
  <sheetFormatPr defaultColWidth="9.109375" defaultRowHeight="14.4" x14ac:dyDescent="0.3"/>
  <cols>
    <col min="1" max="1" width="6.109375" style="169" customWidth="1"/>
    <col min="2" max="2" width="53.5546875" style="169" customWidth="1"/>
    <col min="3" max="3" width="127.109375" style="219" customWidth="1"/>
    <col min="4" max="4" width="46.5546875" style="219" customWidth="1"/>
    <col min="5" max="5" width="36.5546875" style="169" customWidth="1"/>
    <col min="6" max="6" width="20" style="169" customWidth="1"/>
    <col min="7" max="7" width="25.5546875" style="169" customWidth="1"/>
    <col min="8" max="8" width="16.44140625" style="169" customWidth="1"/>
    <col min="9" max="16384" width="9.109375" style="169"/>
  </cols>
  <sheetData>
    <row r="1" spans="1:29" s="14" customFormat="1" ht="18.75" customHeight="1" x14ac:dyDescent="0.25">
      <c r="A1" s="155"/>
      <c r="C1" s="182" t="s">
        <v>64</v>
      </c>
      <c r="D1" s="155"/>
    </row>
    <row r="2" spans="1:29" s="14" customFormat="1" ht="18.75" customHeight="1" x14ac:dyDescent="0.35">
      <c r="A2" s="155"/>
      <c r="C2" s="183" t="s">
        <v>6</v>
      </c>
      <c r="D2" s="155"/>
    </row>
    <row r="3" spans="1:29" s="14" customFormat="1" ht="18" x14ac:dyDescent="0.35">
      <c r="A3" s="156"/>
      <c r="C3" s="183" t="s">
        <v>63</v>
      </c>
      <c r="D3" s="155"/>
    </row>
    <row r="4" spans="1:29" s="14" customFormat="1" ht="18" x14ac:dyDescent="0.35">
      <c r="A4" s="156"/>
      <c r="C4" s="183"/>
      <c r="D4" s="155"/>
    </row>
    <row r="5" spans="1:29" s="14" customFormat="1" ht="15.6" x14ac:dyDescent="0.25">
      <c r="A5" s="400" t="str">
        <f>'1. паспорт местоположение'!A5</f>
        <v>Год раскрытия информации: 2023 год</v>
      </c>
      <c r="B5" s="400"/>
      <c r="C5" s="400"/>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14" customFormat="1" ht="18" x14ac:dyDescent="0.35">
      <c r="A6" s="156"/>
      <c r="C6" s="155"/>
      <c r="D6" s="155"/>
      <c r="G6" s="183"/>
    </row>
    <row r="7" spans="1:29" s="14" customFormat="1" ht="17.399999999999999" x14ac:dyDescent="0.25">
      <c r="A7" s="454" t="s">
        <v>5</v>
      </c>
      <c r="B7" s="454"/>
      <c r="C7" s="454"/>
      <c r="D7" s="184"/>
      <c r="E7" s="157"/>
      <c r="F7" s="157"/>
      <c r="G7" s="157"/>
      <c r="H7" s="157"/>
      <c r="I7" s="157"/>
      <c r="J7" s="157"/>
      <c r="K7" s="157"/>
      <c r="L7" s="157"/>
      <c r="M7" s="157"/>
      <c r="N7" s="157"/>
      <c r="O7" s="157"/>
      <c r="P7" s="157"/>
      <c r="Q7" s="157"/>
      <c r="R7" s="157"/>
      <c r="S7" s="157"/>
      <c r="T7" s="157"/>
      <c r="U7" s="157"/>
    </row>
    <row r="8" spans="1:29" s="14" customFormat="1" ht="17.399999999999999" x14ac:dyDescent="0.25">
      <c r="A8" s="454"/>
      <c r="B8" s="454"/>
      <c r="C8" s="454"/>
      <c r="D8" s="197"/>
      <c r="E8" s="193"/>
      <c r="F8" s="193"/>
      <c r="G8" s="193"/>
      <c r="H8" s="157"/>
      <c r="I8" s="157"/>
      <c r="J8" s="157"/>
      <c r="K8" s="157"/>
      <c r="L8" s="157"/>
      <c r="M8" s="157"/>
      <c r="N8" s="157"/>
      <c r="O8" s="157"/>
      <c r="P8" s="157"/>
      <c r="Q8" s="157"/>
      <c r="R8" s="157"/>
      <c r="S8" s="157"/>
      <c r="T8" s="157"/>
      <c r="U8" s="157"/>
    </row>
    <row r="9" spans="1:29" s="14" customFormat="1" ht="17.399999999999999" x14ac:dyDescent="0.25">
      <c r="A9" s="455" t="str">
        <f>'1. паспорт местоположение'!A9</f>
        <v>Акционерное общество "Россети Янтарь"</v>
      </c>
      <c r="B9" s="455"/>
      <c r="C9" s="455"/>
      <c r="D9" s="200"/>
      <c r="E9" s="158"/>
      <c r="F9" s="158"/>
      <c r="G9" s="158"/>
      <c r="H9" s="157"/>
      <c r="I9" s="157"/>
      <c r="J9" s="157"/>
      <c r="K9" s="157"/>
      <c r="L9" s="157"/>
      <c r="M9" s="157"/>
      <c r="N9" s="157"/>
      <c r="O9" s="157"/>
      <c r="P9" s="157"/>
      <c r="Q9" s="157"/>
      <c r="R9" s="157"/>
      <c r="S9" s="157"/>
      <c r="T9" s="157"/>
      <c r="U9" s="157"/>
    </row>
    <row r="10" spans="1:29" s="14" customFormat="1" ht="17.399999999999999" x14ac:dyDescent="0.25">
      <c r="A10" s="451" t="s">
        <v>4</v>
      </c>
      <c r="B10" s="451"/>
      <c r="C10" s="451"/>
      <c r="D10" s="201"/>
      <c r="E10" s="159"/>
      <c r="F10" s="159"/>
      <c r="G10" s="159"/>
      <c r="H10" s="157"/>
      <c r="I10" s="157"/>
      <c r="J10" s="157"/>
      <c r="K10" s="157"/>
      <c r="L10" s="157"/>
      <c r="M10" s="157"/>
      <c r="N10" s="157"/>
      <c r="O10" s="157"/>
      <c r="P10" s="157"/>
      <c r="Q10" s="157"/>
      <c r="R10" s="157"/>
      <c r="S10" s="157"/>
      <c r="T10" s="157"/>
      <c r="U10" s="157"/>
    </row>
    <row r="11" spans="1:29" s="14" customFormat="1" ht="17.399999999999999" x14ac:dyDescent="0.25">
      <c r="A11" s="454"/>
      <c r="B11" s="454"/>
      <c r="C11" s="454"/>
      <c r="D11" s="197"/>
      <c r="E11" s="193"/>
      <c r="F11" s="193"/>
      <c r="G11" s="193"/>
      <c r="H11" s="157"/>
      <c r="I11" s="157"/>
      <c r="J11" s="157"/>
      <c r="K11" s="157"/>
      <c r="L11" s="157"/>
      <c r="M11" s="157"/>
      <c r="N11" s="157"/>
      <c r="O11" s="157"/>
      <c r="P11" s="157"/>
      <c r="Q11" s="157"/>
      <c r="R11" s="157"/>
      <c r="S11" s="157"/>
      <c r="T11" s="157"/>
      <c r="U11" s="157"/>
    </row>
    <row r="12" spans="1:29" s="14" customFormat="1" ht="17.399999999999999" x14ac:dyDescent="0.25">
      <c r="A12" s="455" t="str">
        <f>'1. паспорт местоположение'!A12:C12</f>
        <v>L_48-0,4разв-21</v>
      </c>
      <c r="B12" s="455"/>
      <c r="C12" s="455"/>
      <c r="D12" s="200"/>
      <c r="E12" s="158"/>
      <c r="F12" s="158"/>
      <c r="G12" s="158"/>
      <c r="H12" s="157"/>
      <c r="I12" s="157"/>
      <c r="J12" s="157"/>
      <c r="K12" s="157"/>
      <c r="L12" s="157"/>
      <c r="M12" s="157"/>
      <c r="N12" s="157"/>
      <c r="O12" s="157"/>
      <c r="P12" s="157"/>
      <c r="Q12" s="157"/>
      <c r="R12" s="157"/>
      <c r="S12" s="157"/>
      <c r="T12" s="157"/>
      <c r="U12" s="157"/>
    </row>
    <row r="13" spans="1:29" s="14" customFormat="1" ht="17.399999999999999" x14ac:dyDescent="0.25">
      <c r="A13" s="451" t="s">
        <v>3</v>
      </c>
      <c r="B13" s="451"/>
      <c r="C13" s="451"/>
      <c r="D13" s="201"/>
      <c r="E13" s="159"/>
      <c r="F13" s="159"/>
      <c r="G13" s="159"/>
      <c r="H13" s="157"/>
      <c r="I13" s="157"/>
      <c r="J13" s="157"/>
      <c r="K13" s="157"/>
      <c r="L13" s="157"/>
      <c r="M13" s="157"/>
      <c r="N13" s="157"/>
      <c r="O13" s="157"/>
      <c r="P13" s="157"/>
      <c r="Q13" s="157"/>
      <c r="R13" s="157"/>
      <c r="S13" s="157"/>
      <c r="T13" s="157"/>
      <c r="U13" s="157"/>
    </row>
    <row r="14" spans="1:29" s="160" customFormat="1" ht="15.75" customHeight="1" x14ac:dyDescent="0.25">
      <c r="A14" s="413"/>
      <c r="B14" s="413"/>
      <c r="C14" s="413"/>
      <c r="D14" s="202"/>
      <c r="E14" s="195"/>
      <c r="F14" s="195"/>
      <c r="G14" s="195"/>
      <c r="H14" s="195"/>
      <c r="I14" s="195"/>
      <c r="J14" s="195"/>
      <c r="K14" s="195"/>
      <c r="L14" s="195"/>
      <c r="M14" s="195"/>
      <c r="N14" s="195"/>
      <c r="O14" s="195"/>
      <c r="P14" s="195"/>
      <c r="Q14" s="195"/>
      <c r="R14" s="195"/>
      <c r="S14" s="195"/>
      <c r="T14" s="195"/>
      <c r="U14" s="195"/>
    </row>
    <row r="15" spans="1:29" s="161" customFormat="1" ht="42.75" customHeight="1" x14ac:dyDescent="0.25">
      <c r="A15" s="450"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50"/>
      <c r="C15" s="450"/>
      <c r="D15" s="200"/>
      <c r="E15" s="158"/>
      <c r="F15" s="158"/>
      <c r="G15" s="158"/>
      <c r="H15" s="158"/>
      <c r="I15" s="158"/>
      <c r="J15" s="158"/>
      <c r="K15" s="158"/>
      <c r="L15" s="158"/>
      <c r="M15" s="158"/>
      <c r="N15" s="158"/>
      <c r="O15" s="158"/>
      <c r="P15" s="158"/>
      <c r="Q15" s="158"/>
      <c r="R15" s="158"/>
      <c r="S15" s="158"/>
      <c r="T15" s="158"/>
      <c r="U15" s="158"/>
    </row>
    <row r="16" spans="1:29" s="161" customFormat="1" ht="15" customHeight="1" x14ac:dyDescent="0.25">
      <c r="A16" s="451" t="s">
        <v>2</v>
      </c>
      <c r="B16" s="451"/>
      <c r="C16" s="451"/>
      <c r="D16" s="201"/>
      <c r="E16" s="159"/>
      <c r="F16" s="159"/>
      <c r="G16" s="159"/>
      <c r="H16" s="159"/>
      <c r="I16" s="159"/>
      <c r="J16" s="159"/>
      <c r="K16" s="159"/>
      <c r="L16" s="159"/>
      <c r="M16" s="159"/>
      <c r="N16" s="159"/>
      <c r="O16" s="159"/>
      <c r="P16" s="159"/>
      <c r="Q16" s="159"/>
      <c r="R16" s="159"/>
      <c r="S16" s="159"/>
      <c r="T16" s="159"/>
      <c r="U16" s="159"/>
    </row>
    <row r="17" spans="1:21" s="161" customFormat="1" ht="15" customHeight="1" x14ac:dyDescent="0.25">
      <c r="A17" s="452"/>
      <c r="B17" s="452"/>
      <c r="C17" s="452"/>
      <c r="D17" s="205"/>
      <c r="E17" s="162"/>
      <c r="F17" s="162"/>
      <c r="G17" s="162"/>
      <c r="H17" s="162"/>
      <c r="I17" s="162"/>
      <c r="J17" s="162"/>
      <c r="K17" s="162"/>
      <c r="L17" s="162"/>
      <c r="M17" s="162"/>
      <c r="N17" s="162"/>
      <c r="O17" s="162"/>
      <c r="P17" s="162"/>
      <c r="Q17" s="162"/>
      <c r="R17" s="162"/>
    </row>
    <row r="18" spans="1:21" s="161" customFormat="1" ht="27.75" customHeight="1" x14ac:dyDescent="0.25">
      <c r="A18" s="453" t="s">
        <v>341</v>
      </c>
      <c r="B18" s="453"/>
      <c r="C18" s="453"/>
      <c r="D18" s="206"/>
      <c r="E18" s="163"/>
      <c r="F18" s="163"/>
      <c r="G18" s="163"/>
      <c r="H18" s="163"/>
      <c r="I18" s="163"/>
      <c r="J18" s="163"/>
      <c r="K18" s="163"/>
      <c r="L18" s="163"/>
      <c r="M18" s="163"/>
      <c r="N18" s="163"/>
      <c r="O18" s="163"/>
      <c r="P18" s="163"/>
      <c r="Q18" s="163"/>
      <c r="R18" s="163"/>
      <c r="S18" s="163"/>
      <c r="T18" s="163"/>
      <c r="U18" s="163"/>
    </row>
    <row r="19" spans="1:21" s="161" customFormat="1" ht="15" customHeight="1" x14ac:dyDescent="0.25">
      <c r="A19" s="159"/>
      <c r="B19" s="159"/>
      <c r="C19" s="201"/>
      <c r="D19" s="201"/>
      <c r="E19" s="159"/>
      <c r="F19" s="159"/>
      <c r="G19" s="159"/>
      <c r="H19" s="162"/>
      <c r="I19" s="162"/>
      <c r="J19" s="162"/>
      <c r="K19" s="162"/>
      <c r="L19" s="162"/>
      <c r="M19" s="162"/>
      <c r="N19" s="162"/>
      <c r="O19" s="162"/>
      <c r="P19" s="162"/>
      <c r="Q19" s="162"/>
      <c r="R19" s="162"/>
    </row>
    <row r="20" spans="1:21" s="161" customFormat="1" ht="39.75" customHeight="1" x14ac:dyDescent="0.25">
      <c r="A20" s="164" t="s">
        <v>1</v>
      </c>
      <c r="B20" s="165" t="s">
        <v>62</v>
      </c>
      <c r="C20" s="212" t="s">
        <v>61</v>
      </c>
      <c r="D20" s="210"/>
      <c r="E20" s="166"/>
      <c r="F20" s="166"/>
      <c r="G20" s="166"/>
      <c r="H20" s="195"/>
      <c r="I20" s="195"/>
      <c r="J20" s="195"/>
      <c r="K20" s="195"/>
      <c r="L20" s="195"/>
      <c r="M20" s="195"/>
      <c r="N20" s="195"/>
      <c r="O20" s="195"/>
      <c r="P20" s="195"/>
      <c r="Q20" s="195"/>
      <c r="R20" s="195"/>
      <c r="S20" s="167"/>
      <c r="T20" s="167"/>
      <c r="U20" s="167"/>
    </row>
    <row r="21" spans="1:21" s="161" customFormat="1" ht="16.5" customHeight="1" x14ac:dyDescent="0.25">
      <c r="A21" s="154">
        <v>1</v>
      </c>
      <c r="B21" s="165">
        <v>2</v>
      </c>
      <c r="C21" s="212">
        <v>3</v>
      </c>
      <c r="D21" s="210"/>
      <c r="E21" s="166"/>
      <c r="F21" s="166"/>
      <c r="G21" s="166"/>
      <c r="H21" s="195"/>
      <c r="I21" s="195"/>
      <c r="J21" s="195"/>
      <c r="K21" s="195"/>
      <c r="L21" s="195"/>
      <c r="M21" s="195"/>
      <c r="N21" s="195"/>
      <c r="O21" s="195"/>
      <c r="P21" s="195"/>
      <c r="Q21" s="195"/>
      <c r="R21" s="195"/>
      <c r="S21" s="167"/>
      <c r="T21" s="167"/>
      <c r="U21" s="167"/>
    </row>
    <row r="22" spans="1:21" s="114" customFormat="1" ht="36" x14ac:dyDescent="0.25">
      <c r="A22" s="329" t="s">
        <v>60</v>
      </c>
      <c r="B22" s="330" t="s">
        <v>351</v>
      </c>
      <c r="C22" s="331" t="s">
        <v>510</v>
      </c>
      <c r="D22" s="332"/>
      <c r="E22" s="333"/>
      <c r="F22" s="328"/>
      <c r="G22" s="328"/>
      <c r="H22" s="328"/>
      <c r="I22" s="328"/>
      <c r="J22" s="328"/>
      <c r="K22" s="328"/>
      <c r="L22" s="328"/>
      <c r="M22" s="328"/>
      <c r="N22" s="328"/>
      <c r="O22" s="328"/>
      <c r="P22" s="328"/>
      <c r="Q22" s="334"/>
      <c r="R22" s="334"/>
      <c r="S22" s="334"/>
      <c r="T22" s="334"/>
      <c r="U22" s="334"/>
    </row>
    <row r="23" spans="1:21" ht="54" x14ac:dyDescent="0.3">
      <c r="A23" s="23" t="s">
        <v>59</v>
      </c>
      <c r="B23" s="26" t="s">
        <v>56</v>
      </c>
      <c r="C23" s="215" t="s">
        <v>1425</v>
      </c>
      <c r="D23" s="218"/>
      <c r="E23" s="168"/>
      <c r="F23" s="168"/>
      <c r="G23" s="168"/>
      <c r="H23" s="168"/>
      <c r="I23" s="168"/>
      <c r="J23" s="168"/>
      <c r="K23" s="168"/>
      <c r="L23" s="168"/>
      <c r="M23" s="168"/>
      <c r="N23" s="168"/>
      <c r="O23" s="168"/>
      <c r="P23" s="168"/>
      <c r="Q23" s="168"/>
      <c r="R23" s="168"/>
      <c r="S23" s="168"/>
      <c r="T23" s="168"/>
      <c r="U23" s="168"/>
    </row>
    <row r="24" spans="1:21" ht="54" x14ac:dyDescent="0.3">
      <c r="A24" s="23" t="s">
        <v>58</v>
      </c>
      <c r="B24" s="26" t="s">
        <v>371</v>
      </c>
      <c r="C24" s="215" t="s">
        <v>499</v>
      </c>
      <c r="D24" s="218"/>
      <c r="E24" s="168"/>
      <c r="F24" s="168"/>
      <c r="G24" s="168"/>
      <c r="H24" s="168"/>
      <c r="I24" s="168"/>
      <c r="J24" s="168"/>
      <c r="K24" s="168"/>
      <c r="L24" s="168"/>
      <c r="M24" s="168"/>
      <c r="N24" s="168"/>
      <c r="O24" s="168"/>
      <c r="P24" s="168"/>
      <c r="Q24" s="168"/>
      <c r="R24" s="168"/>
      <c r="S24" s="168"/>
      <c r="T24" s="168"/>
      <c r="U24" s="168"/>
    </row>
    <row r="25" spans="1:21" ht="63" customHeight="1" x14ac:dyDescent="0.3">
      <c r="A25" s="23" t="s">
        <v>57</v>
      </c>
      <c r="B25" s="26" t="s">
        <v>372</v>
      </c>
      <c r="C25" s="331" t="s">
        <v>1472</v>
      </c>
      <c r="D25" s="218"/>
      <c r="E25" s="168"/>
      <c r="F25" s="168"/>
      <c r="G25" s="168"/>
      <c r="H25" s="168"/>
      <c r="I25" s="168"/>
      <c r="J25" s="168"/>
      <c r="K25" s="168"/>
      <c r="L25" s="168"/>
      <c r="M25" s="168"/>
      <c r="N25" s="168"/>
      <c r="O25" s="168"/>
      <c r="P25" s="168"/>
      <c r="Q25" s="168"/>
      <c r="R25" s="168"/>
      <c r="S25" s="168"/>
      <c r="T25" s="168"/>
      <c r="U25" s="168"/>
    </row>
    <row r="26" spans="1:21" ht="42.75" customHeight="1" x14ac:dyDescent="0.3">
      <c r="A26" s="23" t="s">
        <v>55</v>
      </c>
      <c r="B26" s="26" t="s">
        <v>201</v>
      </c>
      <c r="C26" s="215" t="s">
        <v>382</v>
      </c>
      <c r="D26" s="218"/>
      <c r="E26" s="168"/>
      <c r="F26" s="168"/>
      <c r="G26" s="168"/>
      <c r="H26" s="168"/>
      <c r="I26" s="168"/>
      <c r="J26" s="168"/>
      <c r="K26" s="168"/>
      <c r="L26" s="168"/>
      <c r="M26" s="168"/>
      <c r="N26" s="168"/>
      <c r="O26" s="168"/>
      <c r="P26" s="168"/>
      <c r="Q26" s="168"/>
      <c r="R26" s="168"/>
      <c r="S26" s="168"/>
      <c r="T26" s="168"/>
      <c r="U26" s="168"/>
    </row>
    <row r="27" spans="1:21" ht="90" x14ac:dyDescent="0.3">
      <c r="A27" s="23" t="s">
        <v>54</v>
      </c>
      <c r="B27" s="26" t="s">
        <v>352</v>
      </c>
      <c r="C27" s="215" t="s">
        <v>1473</v>
      </c>
      <c r="D27" s="218"/>
      <c r="E27" s="225"/>
      <c r="F27" s="168"/>
      <c r="G27" s="168"/>
      <c r="H27" s="168"/>
      <c r="I27" s="168"/>
      <c r="J27" s="168"/>
      <c r="K27" s="168"/>
      <c r="L27" s="168"/>
      <c r="M27" s="168"/>
      <c r="N27" s="168"/>
      <c r="O27" s="168"/>
      <c r="P27" s="168"/>
      <c r="Q27" s="168"/>
      <c r="R27" s="168"/>
      <c r="S27" s="168"/>
      <c r="T27" s="168"/>
      <c r="U27" s="168"/>
    </row>
    <row r="28" spans="1:21" ht="42.75" customHeight="1" x14ac:dyDescent="0.3">
      <c r="A28" s="23" t="s">
        <v>52</v>
      </c>
      <c r="B28" s="26" t="s">
        <v>53</v>
      </c>
      <c r="C28" s="389">
        <v>2021</v>
      </c>
      <c r="D28" s="226"/>
      <c r="E28" s="168"/>
      <c r="F28" s="168"/>
      <c r="G28" s="168"/>
      <c r="H28" s="168"/>
      <c r="I28" s="168"/>
      <c r="J28" s="168"/>
      <c r="K28" s="168"/>
      <c r="L28" s="168"/>
      <c r="M28" s="168"/>
      <c r="N28" s="168"/>
      <c r="O28" s="168"/>
      <c r="P28" s="168"/>
      <c r="Q28" s="168"/>
      <c r="R28" s="168"/>
      <c r="S28" s="168"/>
      <c r="T28" s="168"/>
      <c r="U28" s="168"/>
    </row>
    <row r="29" spans="1:21" ht="42.75" customHeight="1" x14ac:dyDescent="0.3">
      <c r="A29" s="23" t="s">
        <v>50</v>
      </c>
      <c r="B29" s="164" t="s">
        <v>51</v>
      </c>
      <c r="C29" s="389">
        <v>2022</v>
      </c>
      <c r="D29" s="226"/>
      <c r="E29" s="168"/>
      <c r="F29" s="168"/>
      <c r="G29" s="168"/>
      <c r="H29" s="168"/>
      <c r="I29" s="168"/>
      <c r="J29" s="168"/>
      <c r="K29" s="168"/>
      <c r="L29" s="168"/>
      <c r="M29" s="168"/>
      <c r="N29" s="168"/>
      <c r="O29" s="168"/>
      <c r="P29" s="168"/>
      <c r="Q29" s="168"/>
      <c r="R29" s="168"/>
      <c r="S29" s="168"/>
      <c r="T29" s="168"/>
      <c r="U29" s="168"/>
    </row>
    <row r="30" spans="1:21" ht="42.75" customHeight="1" x14ac:dyDescent="0.3">
      <c r="A30" s="23" t="s">
        <v>68</v>
      </c>
      <c r="B30" s="164" t="s">
        <v>49</v>
      </c>
      <c r="C30" s="215" t="s">
        <v>1426</v>
      </c>
      <c r="D30" s="218"/>
      <c r="E30" s="168"/>
      <c r="F30" s="168"/>
      <c r="G30" s="168"/>
      <c r="H30" s="168"/>
      <c r="I30" s="168"/>
      <c r="J30" s="168"/>
      <c r="K30" s="168"/>
      <c r="L30" s="168"/>
      <c r="M30" s="168"/>
      <c r="N30" s="168"/>
      <c r="O30" s="168"/>
      <c r="P30" s="168"/>
      <c r="Q30" s="168"/>
      <c r="R30" s="168"/>
      <c r="S30" s="168"/>
      <c r="T30" s="168"/>
      <c r="U30" s="168"/>
    </row>
    <row r="31" spans="1:21" x14ac:dyDescent="0.3">
      <c r="A31" s="168"/>
      <c r="B31" s="168"/>
      <c r="C31" s="218"/>
      <c r="D31" s="218"/>
      <c r="E31" s="168"/>
      <c r="F31" s="168"/>
      <c r="G31" s="168"/>
      <c r="H31" s="168"/>
      <c r="I31" s="168"/>
      <c r="J31" s="168"/>
      <c r="K31" s="168"/>
      <c r="L31" s="168"/>
      <c r="M31" s="168"/>
      <c r="N31" s="168"/>
      <c r="O31" s="168"/>
      <c r="P31" s="168"/>
      <c r="Q31" s="168"/>
      <c r="R31" s="168"/>
      <c r="S31" s="168"/>
      <c r="T31" s="168"/>
      <c r="U31" s="168"/>
    </row>
    <row r="32" spans="1:21" x14ac:dyDescent="0.3">
      <c r="A32" s="168"/>
      <c r="B32" s="168"/>
      <c r="C32" s="218"/>
      <c r="E32" s="168"/>
      <c r="F32" s="168"/>
      <c r="G32" s="168"/>
      <c r="H32" s="168"/>
      <c r="I32" s="168"/>
      <c r="J32" s="168"/>
      <c r="K32" s="168"/>
      <c r="L32" s="168"/>
      <c r="M32" s="168"/>
      <c r="N32" s="168"/>
      <c r="O32" s="168"/>
      <c r="P32" s="168"/>
      <c r="Q32" s="168"/>
      <c r="R32" s="168"/>
      <c r="S32" s="168"/>
      <c r="T32" s="168"/>
      <c r="U32" s="168"/>
    </row>
    <row r="33" spans="1:21" x14ac:dyDescent="0.3">
      <c r="A33" s="168"/>
      <c r="B33" s="168"/>
      <c r="C33" s="218"/>
      <c r="E33" s="168"/>
      <c r="F33" s="168"/>
      <c r="G33" s="168"/>
      <c r="H33" s="168"/>
      <c r="I33" s="168"/>
      <c r="J33" s="168"/>
      <c r="K33" s="168"/>
      <c r="L33" s="168"/>
      <c r="M33" s="168"/>
      <c r="N33" s="168"/>
      <c r="O33" s="168"/>
      <c r="P33" s="168"/>
      <c r="Q33" s="168"/>
      <c r="R33" s="168"/>
      <c r="S33" s="168"/>
      <c r="T33" s="168"/>
      <c r="U33" s="168"/>
    </row>
    <row r="34" spans="1:21" x14ac:dyDescent="0.3">
      <c r="A34" s="168"/>
      <c r="B34" s="168"/>
      <c r="C34" s="218"/>
      <c r="E34" s="168"/>
      <c r="F34" s="168"/>
      <c r="G34" s="168"/>
      <c r="H34" s="168"/>
      <c r="I34" s="168"/>
      <c r="J34" s="168"/>
      <c r="K34" s="168"/>
      <c r="L34" s="168"/>
      <c r="M34" s="168"/>
      <c r="N34" s="168"/>
      <c r="O34" s="168"/>
      <c r="P34" s="168"/>
      <c r="Q34" s="168"/>
      <c r="R34" s="168"/>
      <c r="S34" s="168"/>
      <c r="T34" s="168"/>
      <c r="U34" s="168"/>
    </row>
    <row r="35" spans="1:21" x14ac:dyDescent="0.3">
      <c r="A35" s="168"/>
      <c r="B35" s="168"/>
      <c r="C35" s="218"/>
      <c r="E35" s="168"/>
      <c r="F35" s="168"/>
      <c r="G35" s="168"/>
      <c r="H35" s="168"/>
      <c r="I35" s="168"/>
      <c r="J35" s="168"/>
      <c r="K35" s="168"/>
      <c r="L35" s="168"/>
      <c r="M35" s="168"/>
      <c r="N35" s="168"/>
      <c r="O35" s="168"/>
      <c r="P35" s="168"/>
      <c r="Q35" s="168"/>
      <c r="R35" s="168"/>
      <c r="S35" s="168"/>
      <c r="T35" s="168"/>
      <c r="U35" s="168"/>
    </row>
    <row r="36" spans="1:21" x14ac:dyDescent="0.3">
      <c r="A36" s="168"/>
      <c r="B36" s="168"/>
      <c r="C36" s="218"/>
      <c r="E36" s="168"/>
      <c r="F36" s="168"/>
      <c r="G36" s="168"/>
      <c r="H36" s="168"/>
      <c r="I36" s="168"/>
      <c r="J36" s="168"/>
      <c r="K36" s="168"/>
      <c r="L36" s="168"/>
      <c r="M36" s="168"/>
      <c r="N36" s="168"/>
      <c r="O36" s="168"/>
      <c r="P36" s="168"/>
      <c r="Q36" s="168"/>
      <c r="R36" s="168"/>
      <c r="S36" s="168"/>
      <c r="T36" s="168"/>
      <c r="U36" s="168"/>
    </row>
    <row r="37" spans="1:21" x14ac:dyDescent="0.3">
      <c r="A37" s="168"/>
      <c r="B37" s="168"/>
      <c r="C37" s="218"/>
      <c r="E37" s="168"/>
      <c r="F37" s="168"/>
      <c r="G37" s="168"/>
      <c r="H37" s="168"/>
      <c r="I37" s="168"/>
      <c r="J37" s="168"/>
      <c r="K37" s="168"/>
      <c r="L37" s="168"/>
      <c r="M37" s="168"/>
      <c r="N37" s="168"/>
      <c r="O37" s="168"/>
      <c r="P37" s="168"/>
      <c r="Q37" s="168"/>
      <c r="R37" s="168"/>
      <c r="S37" s="168"/>
      <c r="T37" s="168"/>
      <c r="U37" s="168"/>
    </row>
    <row r="38" spans="1:21" x14ac:dyDescent="0.3">
      <c r="A38" s="168"/>
      <c r="B38" s="168"/>
      <c r="C38" s="218"/>
      <c r="E38" s="168"/>
      <c r="F38" s="168"/>
      <c r="G38" s="168"/>
      <c r="H38" s="168"/>
      <c r="I38" s="168"/>
      <c r="J38" s="168"/>
      <c r="K38" s="168"/>
      <c r="L38" s="168"/>
      <c r="M38" s="168"/>
      <c r="N38" s="168"/>
      <c r="O38" s="168"/>
      <c r="P38" s="168"/>
      <c r="Q38" s="168"/>
      <c r="R38" s="168"/>
      <c r="S38" s="168"/>
      <c r="T38" s="168"/>
      <c r="U38" s="168"/>
    </row>
    <row r="39" spans="1:21" x14ac:dyDescent="0.3">
      <c r="A39" s="168"/>
      <c r="B39" s="168"/>
      <c r="C39" s="218"/>
      <c r="E39" s="168"/>
      <c r="F39" s="168"/>
      <c r="G39" s="168"/>
      <c r="H39" s="168"/>
      <c r="I39" s="168"/>
      <c r="J39" s="168"/>
      <c r="K39" s="168"/>
      <c r="L39" s="168"/>
      <c r="M39" s="168"/>
      <c r="N39" s="168"/>
      <c r="O39" s="168"/>
      <c r="P39" s="168"/>
      <c r="Q39" s="168"/>
      <c r="R39" s="168"/>
      <c r="S39" s="168"/>
      <c r="T39" s="168"/>
      <c r="U39" s="168"/>
    </row>
    <row r="40" spans="1:21" x14ac:dyDescent="0.3">
      <c r="A40" s="168"/>
      <c r="B40" s="168"/>
      <c r="C40" s="218"/>
      <c r="E40" s="168"/>
      <c r="F40" s="168"/>
      <c r="G40" s="168"/>
      <c r="H40" s="168"/>
      <c r="I40" s="168"/>
      <c r="J40" s="168"/>
      <c r="K40" s="168"/>
      <c r="L40" s="168"/>
      <c r="M40" s="168"/>
      <c r="N40" s="168"/>
      <c r="O40" s="168"/>
      <c r="P40" s="168"/>
      <c r="Q40" s="168"/>
      <c r="R40" s="168"/>
      <c r="S40" s="168"/>
      <c r="T40" s="168"/>
      <c r="U40" s="168"/>
    </row>
    <row r="41" spans="1:21" x14ac:dyDescent="0.3">
      <c r="A41" s="168"/>
      <c r="B41" s="168"/>
      <c r="C41" s="218"/>
      <c r="E41" s="168"/>
      <c r="F41" s="168"/>
      <c r="G41" s="168"/>
      <c r="H41" s="168"/>
      <c r="I41" s="168"/>
      <c r="J41" s="168"/>
      <c r="K41" s="168"/>
      <c r="L41" s="168"/>
      <c r="M41" s="168"/>
      <c r="N41" s="168"/>
      <c r="O41" s="168"/>
      <c r="P41" s="168"/>
      <c r="Q41" s="168"/>
      <c r="R41" s="168"/>
      <c r="S41" s="168"/>
      <c r="T41" s="168"/>
      <c r="U41" s="168"/>
    </row>
    <row r="42" spans="1:21" x14ac:dyDescent="0.3">
      <c r="A42" s="168"/>
      <c r="B42" s="168"/>
      <c r="C42" s="218"/>
      <c r="E42" s="168"/>
      <c r="F42" s="168"/>
      <c r="G42" s="168"/>
      <c r="H42" s="168"/>
      <c r="I42" s="168"/>
      <c r="J42" s="168"/>
      <c r="K42" s="168"/>
      <c r="L42" s="168"/>
      <c r="M42" s="168"/>
      <c r="N42" s="168"/>
      <c r="O42" s="168"/>
      <c r="P42" s="168"/>
      <c r="Q42" s="168"/>
      <c r="R42" s="168"/>
      <c r="S42" s="168"/>
      <c r="T42" s="168"/>
      <c r="U42" s="168"/>
    </row>
    <row r="43" spans="1:21" x14ac:dyDescent="0.3">
      <c r="A43" s="168"/>
      <c r="B43" s="168"/>
      <c r="C43" s="218"/>
      <c r="E43" s="168"/>
      <c r="F43" s="168"/>
      <c r="G43" s="168"/>
      <c r="H43" s="168"/>
      <c r="I43" s="168"/>
      <c r="J43" s="168"/>
      <c r="K43" s="168"/>
      <c r="L43" s="168"/>
      <c r="M43" s="168"/>
      <c r="N43" s="168"/>
      <c r="O43" s="168"/>
      <c r="P43" s="168"/>
      <c r="Q43" s="168"/>
      <c r="R43" s="168"/>
      <c r="S43" s="168"/>
      <c r="T43" s="168"/>
      <c r="U43" s="168"/>
    </row>
    <row r="44" spans="1:21" x14ac:dyDescent="0.3">
      <c r="A44" s="168"/>
      <c r="B44" s="168"/>
      <c r="C44" s="218"/>
      <c r="E44" s="168"/>
      <c r="F44" s="168"/>
      <c r="G44" s="168"/>
      <c r="H44" s="168"/>
      <c r="I44" s="168"/>
      <c r="J44" s="168"/>
      <c r="K44" s="168"/>
      <c r="L44" s="168"/>
      <c r="M44" s="168"/>
      <c r="N44" s="168"/>
      <c r="O44" s="168"/>
      <c r="P44" s="168"/>
      <c r="Q44" s="168"/>
      <c r="R44" s="168"/>
      <c r="S44" s="168"/>
      <c r="T44" s="168"/>
      <c r="U44" s="168"/>
    </row>
    <row r="45" spans="1:21" x14ac:dyDescent="0.3">
      <c r="A45" s="168"/>
      <c r="B45" s="168"/>
      <c r="C45" s="218"/>
      <c r="E45" s="168"/>
      <c r="F45" s="168"/>
      <c r="G45" s="168"/>
      <c r="H45" s="168"/>
      <c r="I45" s="168"/>
      <c r="J45" s="168"/>
      <c r="K45" s="168"/>
      <c r="L45" s="168"/>
      <c r="M45" s="168"/>
      <c r="N45" s="168"/>
      <c r="O45" s="168"/>
      <c r="P45" s="168"/>
      <c r="Q45" s="168"/>
      <c r="R45" s="168"/>
      <c r="S45" s="168"/>
      <c r="T45" s="168"/>
      <c r="U45" s="168"/>
    </row>
    <row r="46" spans="1:21" x14ac:dyDescent="0.3">
      <c r="A46" s="168"/>
      <c r="B46" s="168"/>
      <c r="C46" s="218"/>
      <c r="E46" s="168"/>
      <c r="F46" s="168"/>
      <c r="G46" s="168"/>
      <c r="H46" s="168"/>
      <c r="I46" s="168"/>
      <c r="J46" s="168"/>
      <c r="K46" s="168"/>
      <c r="L46" s="168"/>
      <c r="M46" s="168"/>
      <c r="N46" s="168"/>
      <c r="O46" s="168"/>
      <c r="P46" s="168"/>
      <c r="Q46" s="168"/>
      <c r="R46" s="168"/>
      <c r="S46" s="168"/>
      <c r="T46" s="168"/>
      <c r="U46" s="168"/>
    </row>
    <row r="47" spans="1:21" x14ac:dyDescent="0.3">
      <c r="A47" s="168"/>
      <c r="B47" s="168"/>
      <c r="C47" s="218"/>
      <c r="E47" s="168"/>
      <c r="F47" s="168"/>
      <c r="G47" s="168"/>
      <c r="H47" s="168"/>
      <c r="I47" s="168"/>
      <c r="J47" s="168"/>
      <c r="K47" s="168"/>
      <c r="L47" s="168"/>
      <c r="M47" s="168"/>
      <c r="N47" s="168"/>
      <c r="O47" s="168"/>
      <c r="P47" s="168"/>
      <c r="Q47" s="168"/>
      <c r="R47" s="168"/>
      <c r="S47" s="168"/>
      <c r="T47" s="168"/>
      <c r="U47" s="168"/>
    </row>
    <row r="48" spans="1:21" x14ac:dyDescent="0.3">
      <c r="A48" s="168"/>
      <c r="B48" s="168"/>
      <c r="C48" s="218"/>
      <c r="E48" s="168"/>
      <c r="F48" s="168"/>
      <c r="G48" s="168"/>
      <c r="H48" s="168"/>
      <c r="I48" s="168"/>
      <c r="J48" s="168"/>
      <c r="K48" s="168"/>
      <c r="L48" s="168"/>
      <c r="M48" s="168"/>
      <c r="N48" s="168"/>
      <c r="O48" s="168"/>
      <c r="P48" s="168"/>
      <c r="Q48" s="168"/>
      <c r="R48" s="168"/>
      <c r="S48" s="168"/>
      <c r="T48" s="168"/>
      <c r="U48" s="168"/>
    </row>
    <row r="49" spans="1:21" x14ac:dyDescent="0.3">
      <c r="A49" s="168"/>
      <c r="B49" s="168"/>
      <c r="C49" s="218"/>
      <c r="E49" s="168"/>
      <c r="F49" s="168"/>
      <c r="G49" s="168"/>
      <c r="H49" s="168"/>
      <c r="I49" s="168"/>
      <c r="J49" s="168"/>
      <c r="K49" s="168"/>
      <c r="L49" s="168"/>
      <c r="M49" s="168"/>
      <c r="N49" s="168"/>
      <c r="O49" s="168"/>
      <c r="P49" s="168"/>
      <c r="Q49" s="168"/>
      <c r="R49" s="168"/>
      <c r="S49" s="168"/>
      <c r="T49" s="168"/>
      <c r="U49" s="168"/>
    </row>
    <row r="50" spans="1:21" x14ac:dyDescent="0.3">
      <c r="A50" s="168"/>
      <c r="B50" s="168"/>
      <c r="C50" s="218"/>
      <c r="E50" s="168"/>
      <c r="F50" s="168"/>
      <c r="G50" s="168"/>
      <c r="H50" s="168"/>
      <c r="I50" s="168"/>
      <c r="J50" s="168"/>
      <c r="K50" s="168"/>
      <c r="L50" s="168"/>
      <c r="M50" s="168"/>
      <c r="N50" s="168"/>
      <c r="O50" s="168"/>
      <c r="P50" s="168"/>
      <c r="Q50" s="168"/>
      <c r="R50" s="168"/>
      <c r="S50" s="168"/>
      <c r="T50" s="168"/>
      <c r="U50" s="168"/>
    </row>
    <row r="51" spans="1:21" x14ac:dyDescent="0.3">
      <c r="A51" s="168"/>
      <c r="B51" s="168"/>
      <c r="C51" s="218"/>
      <c r="E51" s="168"/>
      <c r="F51" s="168"/>
      <c r="G51" s="168"/>
      <c r="H51" s="168"/>
      <c r="I51" s="168"/>
      <c r="J51" s="168"/>
      <c r="K51" s="168"/>
      <c r="L51" s="168"/>
      <c r="M51" s="168"/>
      <c r="N51" s="168"/>
      <c r="O51" s="168"/>
      <c r="P51" s="168"/>
      <c r="Q51" s="168"/>
      <c r="R51" s="168"/>
      <c r="S51" s="168"/>
      <c r="T51" s="168"/>
      <c r="U51" s="168"/>
    </row>
    <row r="52" spans="1:21" x14ac:dyDescent="0.3">
      <c r="A52" s="168"/>
      <c r="B52" s="168"/>
      <c r="C52" s="218"/>
      <c r="E52" s="168"/>
      <c r="F52" s="168"/>
      <c r="G52" s="168"/>
      <c r="H52" s="168"/>
      <c r="I52" s="168"/>
      <c r="J52" s="168"/>
      <c r="K52" s="168"/>
      <c r="L52" s="168"/>
      <c r="M52" s="168"/>
      <c r="N52" s="168"/>
      <c r="O52" s="168"/>
      <c r="P52" s="168"/>
      <c r="Q52" s="168"/>
      <c r="R52" s="168"/>
      <c r="S52" s="168"/>
      <c r="T52" s="168"/>
      <c r="U52" s="168"/>
    </row>
    <row r="53" spans="1:21" x14ac:dyDescent="0.3">
      <c r="A53" s="168"/>
      <c r="B53" s="168"/>
      <c r="C53" s="218"/>
      <c r="E53" s="168"/>
      <c r="F53" s="168"/>
      <c r="G53" s="168"/>
      <c r="H53" s="168"/>
      <c r="I53" s="168"/>
      <c r="J53" s="168"/>
      <c r="K53" s="168"/>
      <c r="L53" s="168"/>
      <c r="M53" s="168"/>
      <c r="N53" s="168"/>
      <c r="O53" s="168"/>
      <c r="P53" s="168"/>
      <c r="Q53" s="168"/>
      <c r="R53" s="168"/>
      <c r="S53" s="168"/>
      <c r="T53" s="168"/>
      <c r="U53" s="168"/>
    </row>
    <row r="54" spans="1:21" x14ac:dyDescent="0.3">
      <c r="A54" s="168"/>
      <c r="B54" s="168"/>
      <c r="C54" s="218"/>
      <c r="E54" s="168"/>
      <c r="F54" s="168"/>
      <c r="G54" s="168"/>
      <c r="H54" s="168"/>
      <c r="I54" s="168"/>
      <c r="J54" s="168"/>
      <c r="K54" s="168"/>
      <c r="L54" s="168"/>
      <c r="M54" s="168"/>
      <c r="N54" s="168"/>
      <c r="O54" s="168"/>
      <c r="P54" s="168"/>
      <c r="Q54" s="168"/>
      <c r="R54" s="168"/>
      <c r="S54" s="168"/>
      <c r="T54" s="168"/>
      <c r="U54" s="168"/>
    </row>
    <row r="55" spans="1:21" x14ac:dyDescent="0.3">
      <c r="A55" s="168"/>
      <c r="B55" s="168"/>
      <c r="C55" s="218"/>
      <c r="E55" s="168"/>
      <c r="F55" s="168"/>
      <c r="G55" s="168"/>
      <c r="H55" s="168"/>
      <c r="I55" s="168"/>
      <c r="J55" s="168"/>
      <c r="K55" s="168"/>
      <c r="L55" s="168"/>
      <c r="M55" s="168"/>
      <c r="N55" s="168"/>
      <c r="O55" s="168"/>
      <c r="P55" s="168"/>
      <c r="Q55" s="168"/>
      <c r="R55" s="168"/>
      <c r="S55" s="168"/>
      <c r="T55" s="168"/>
      <c r="U55" s="168"/>
    </row>
    <row r="56" spans="1:21" x14ac:dyDescent="0.3">
      <c r="A56" s="168"/>
      <c r="B56" s="168"/>
      <c r="C56" s="218"/>
      <c r="E56" s="168"/>
      <c r="F56" s="168"/>
      <c r="G56" s="168"/>
      <c r="H56" s="168"/>
      <c r="I56" s="168"/>
      <c r="J56" s="168"/>
      <c r="K56" s="168"/>
      <c r="L56" s="168"/>
      <c r="M56" s="168"/>
      <c r="N56" s="168"/>
      <c r="O56" s="168"/>
      <c r="P56" s="168"/>
      <c r="Q56" s="168"/>
      <c r="R56" s="168"/>
      <c r="S56" s="168"/>
      <c r="T56" s="168"/>
      <c r="U56" s="168"/>
    </row>
    <row r="57" spans="1:21" x14ac:dyDescent="0.3">
      <c r="A57" s="168"/>
      <c r="B57" s="168"/>
      <c r="C57" s="218"/>
      <c r="E57" s="168"/>
      <c r="F57" s="168"/>
      <c r="G57" s="168"/>
      <c r="H57" s="168"/>
      <c r="I57" s="168"/>
      <c r="J57" s="168"/>
      <c r="K57" s="168"/>
      <c r="L57" s="168"/>
      <c r="M57" s="168"/>
      <c r="N57" s="168"/>
      <c r="O57" s="168"/>
      <c r="P57" s="168"/>
      <c r="Q57" s="168"/>
      <c r="R57" s="168"/>
      <c r="S57" s="168"/>
      <c r="T57" s="168"/>
      <c r="U57" s="168"/>
    </row>
    <row r="58" spans="1:21" x14ac:dyDescent="0.3">
      <c r="A58" s="168"/>
      <c r="B58" s="168"/>
      <c r="C58" s="218"/>
      <c r="E58" s="168"/>
      <c r="F58" s="168"/>
      <c r="G58" s="168"/>
      <c r="H58" s="168"/>
      <c r="I58" s="168"/>
      <c r="J58" s="168"/>
      <c r="K58" s="168"/>
      <c r="L58" s="168"/>
      <c r="M58" s="168"/>
      <c r="N58" s="168"/>
      <c r="O58" s="168"/>
      <c r="P58" s="168"/>
      <c r="Q58" s="168"/>
      <c r="R58" s="168"/>
      <c r="S58" s="168"/>
      <c r="T58" s="168"/>
      <c r="U58" s="168"/>
    </row>
    <row r="59" spans="1:21" x14ac:dyDescent="0.3">
      <c r="A59" s="168"/>
      <c r="B59" s="168"/>
      <c r="C59" s="218"/>
      <c r="E59" s="168"/>
      <c r="F59" s="168"/>
      <c r="G59" s="168"/>
      <c r="H59" s="168"/>
      <c r="I59" s="168"/>
      <c r="J59" s="168"/>
      <c r="K59" s="168"/>
      <c r="L59" s="168"/>
      <c r="M59" s="168"/>
      <c r="N59" s="168"/>
      <c r="O59" s="168"/>
      <c r="P59" s="168"/>
      <c r="Q59" s="168"/>
      <c r="R59" s="168"/>
      <c r="S59" s="168"/>
      <c r="T59" s="168"/>
      <c r="U59" s="168"/>
    </row>
    <row r="60" spans="1:21" x14ac:dyDescent="0.3">
      <c r="A60" s="168"/>
      <c r="B60" s="168"/>
      <c r="C60" s="218"/>
      <c r="E60" s="168"/>
      <c r="F60" s="168"/>
      <c r="G60" s="168"/>
      <c r="H60" s="168"/>
      <c r="I60" s="168"/>
      <c r="J60" s="168"/>
      <c r="K60" s="168"/>
      <c r="L60" s="168"/>
      <c r="M60" s="168"/>
      <c r="N60" s="168"/>
      <c r="O60" s="168"/>
      <c r="P60" s="168"/>
      <c r="Q60" s="168"/>
      <c r="R60" s="168"/>
      <c r="S60" s="168"/>
      <c r="T60" s="168"/>
      <c r="U60" s="168"/>
    </row>
    <row r="61" spans="1:21" x14ac:dyDescent="0.3">
      <c r="A61" s="168"/>
      <c r="B61" s="168"/>
      <c r="C61" s="218"/>
      <c r="E61" s="168"/>
      <c r="F61" s="168"/>
      <c r="G61" s="168"/>
      <c r="H61" s="168"/>
      <c r="I61" s="168"/>
      <c r="J61" s="168"/>
      <c r="K61" s="168"/>
      <c r="L61" s="168"/>
      <c r="M61" s="168"/>
      <c r="N61" s="168"/>
      <c r="O61" s="168"/>
      <c r="P61" s="168"/>
      <c r="Q61" s="168"/>
      <c r="R61" s="168"/>
      <c r="S61" s="168"/>
      <c r="T61" s="168"/>
      <c r="U61" s="168"/>
    </row>
    <row r="62" spans="1:21" x14ac:dyDescent="0.3">
      <c r="A62" s="168"/>
      <c r="B62" s="168"/>
      <c r="C62" s="218"/>
      <c r="E62" s="168"/>
      <c r="F62" s="168"/>
      <c r="G62" s="168"/>
      <c r="H62" s="168"/>
      <c r="I62" s="168"/>
      <c r="J62" s="168"/>
      <c r="K62" s="168"/>
      <c r="L62" s="168"/>
      <c r="M62" s="168"/>
      <c r="N62" s="168"/>
      <c r="O62" s="168"/>
      <c r="P62" s="168"/>
      <c r="Q62" s="168"/>
      <c r="R62" s="168"/>
      <c r="S62" s="168"/>
      <c r="T62" s="168"/>
      <c r="U62" s="168"/>
    </row>
    <row r="63" spans="1:21" x14ac:dyDescent="0.3">
      <c r="A63" s="168"/>
      <c r="B63" s="168"/>
      <c r="C63" s="218"/>
      <c r="E63" s="168"/>
      <c r="F63" s="168"/>
      <c r="G63" s="168"/>
      <c r="H63" s="168"/>
      <c r="I63" s="168"/>
      <c r="J63" s="168"/>
      <c r="K63" s="168"/>
      <c r="L63" s="168"/>
      <c r="M63" s="168"/>
      <c r="N63" s="168"/>
      <c r="O63" s="168"/>
      <c r="P63" s="168"/>
      <c r="Q63" s="168"/>
      <c r="R63" s="168"/>
      <c r="S63" s="168"/>
      <c r="T63" s="168"/>
      <c r="U63" s="168"/>
    </row>
    <row r="64" spans="1:21" x14ac:dyDescent="0.3">
      <c r="A64" s="168"/>
      <c r="B64" s="168"/>
      <c r="C64" s="218"/>
      <c r="E64" s="168"/>
      <c r="F64" s="168"/>
      <c r="G64" s="168"/>
      <c r="H64" s="168"/>
      <c r="I64" s="168"/>
      <c r="J64" s="168"/>
      <c r="K64" s="168"/>
      <c r="L64" s="168"/>
      <c r="M64" s="168"/>
      <c r="N64" s="168"/>
      <c r="O64" s="168"/>
      <c r="P64" s="168"/>
      <c r="Q64" s="168"/>
      <c r="R64" s="168"/>
      <c r="S64" s="168"/>
      <c r="T64" s="168"/>
      <c r="U64" s="168"/>
    </row>
    <row r="65" spans="1:21" x14ac:dyDescent="0.3">
      <c r="A65" s="168"/>
      <c r="B65" s="168"/>
      <c r="C65" s="218"/>
      <c r="E65" s="168"/>
      <c r="F65" s="168"/>
      <c r="G65" s="168"/>
      <c r="H65" s="168"/>
      <c r="I65" s="168"/>
      <c r="J65" s="168"/>
      <c r="K65" s="168"/>
      <c r="L65" s="168"/>
      <c r="M65" s="168"/>
      <c r="N65" s="168"/>
      <c r="O65" s="168"/>
      <c r="P65" s="168"/>
      <c r="Q65" s="168"/>
      <c r="R65" s="168"/>
      <c r="S65" s="168"/>
      <c r="T65" s="168"/>
      <c r="U65" s="168"/>
    </row>
    <row r="66" spans="1:21" x14ac:dyDescent="0.3">
      <c r="A66" s="168"/>
      <c r="B66" s="168"/>
      <c r="C66" s="218"/>
      <c r="E66" s="168"/>
      <c r="F66" s="168"/>
      <c r="G66" s="168"/>
      <c r="H66" s="168"/>
      <c r="I66" s="168"/>
      <c r="J66" s="168"/>
      <c r="K66" s="168"/>
      <c r="L66" s="168"/>
      <c r="M66" s="168"/>
      <c r="N66" s="168"/>
      <c r="O66" s="168"/>
      <c r="P66" s="168"/>
      <c r="Q66" s="168"/>
      <c r="R66" s="168"/>
      <c r="S66" s="168"/>
      <c r="T66" s="168"/>
      <c r="U66" s="168"/>
    </row>
    <row r="67" spans="1:21" x14ac:dyDescent="0.3">
      <c r="A67" s="168"/>
      <c r="B67" s="168"/>
      <c r="C67" s="218"/>
      <c r="E67" s="168"/>
      <c r="F67" s="168"/>
      <c r="G67" s="168"/>
      <c r="H67" s="168"/>
      <c r="I67" s="168"/>
      <c r="J67" s="168"/>
      <c r="K67" s="168"/>
      <c r="L67" s="168"/>
      <c r="M67" s="168"/>
      <c r="N67" s="168"/>
      <c r="O67" s="168"/>
      <c r="P67" s="168"/>
      <c r="Q67" s="168"/>
      <c r="R67" s="168"/>
      <c r="S67" s="168"/>
      <c r="T67" s="168"/>
      <c r="U67" s="168"/>
    </row>
    <row r="68" spans="1:21" x14ac:dyDescent="0.3">
      <c r="A68" s="168"/>
      <c r="B68" s="168"/>
      <c r="C68" s="218"/>
      <c r="E68" s="168"/>
      <c r="F68" s="168"/>
      <c r="G68" s="168"/>
      <c r="H68" s="168"/>
      <c r="I68" s="168"/>
      <c r="J68" s="168"/>
      <c r="K68" s="168"/>
      <c r="L68" s="168"/>
      <c r="M68" s="168"/>
      <c r="N68" s="168"/>
      <c r="O68" s="168"/>
      <c r="P68" s="168"/>
      <c r="Q68" s="168"/>
      <c r="R68" s="168"/>
      <c r="S68" s="168"/>
      <c r="T68" s="168"/>
      <c r="U68" s="168"/>
    </row>
    <row r="69" spans="1:21" x14ac:dyDescent="0.3">
      <c r="A69" s="168"/>
      <c r="B69" s="168"/>
      <c r="C69" s="218"/>
      <c r="E69" s="168"/>
      <c r="F69" s="168"/>
      <c r="G69" s="168"/>
      <c r="H69" s="168"/>
      <c r="I69" s="168"/>
      <c r="J69" s="168"/>
      <c r="K69" s="168"/>
      <c r="L69" s="168"/>
      <c r="M69" s="168"/>
      <c r="N69" s="168"/>
      <c r="O69" s="168"/>
      <c r="P69" s="168"/>
      <c r="Q69" s="168"/>
      <c r="R69" s="168"/>
      <c r="S69" s="168"/>
      <c r="T69" s="168"/>
      <c r="U69" s="168"/>
    </row>
    <row r="70" spans="1:21" x14ac:dyDescent="0.3">
      <c r="A70" s="168"/>
      <c r="B70" s="168"/>
      <c r="C70" s="218"/>
      <c r="E70" s="168"/>
      <c r="F70" s="168"/>
      <c r="G70" s="168"/>
      <c r="H70" s="168"/>
      <c r="I70" s="168"/>
      <c r="J70" s="168"/>
      <c r="K70" s="168"/>
      <c r="L70" s="168"/>
      <c r="M70" s="168"/>
      <c r="N70" s="168"/>
      <c r="O70" s="168"/>
      <c r="P70" s="168"/>
      <c r="Q70" s="168"/>
      <c r="R70" s="168"/>
      <c r="S70" s="168"/>
      <c r="T70" s="168"/>
      <c r="U70" s="168"/>
    </row>
    <row r="71" spans="1:21" x14ac:dyDescent="0.3">
      <c r="A71" s="168"/>
      <c r="B71" s="168"/>
      <c r="C71" s="218"/>
      <c r="E71" s="168"/>
      <c r="F71" s="168"/>
      <c r="G71" s="168"/>
      <c r="H71" s="168"/>
      <c r="I71" s="168"/>
      <c r="J71" s="168"/>
      <c r="K71" s="168"/>
      <c r="L71" s="168"/>
      <c r="M71" s="168"/>
      <c r="N71" s="168"/>
      <c r="O71" s="168"/>
      <c r="P71" s="168"/>
      <c r="Q71" s="168"/>
      <c r="R71" s="168"/>
      <c r="S71" s="168"/>
      <c r="T71" s="168"/>
      <c r="U71" s="168"/>
    </row>
    <row r="72" spans="1:21" x14ac:dyDescent="0.3">
      <c r="A72" s="168"/>
      <c r="B72" s="168"/>
      <c r="C72" s="218"/>
      <c r="E72" s="168"/>
      <c r="F72" s="168"/>
      <c r="G72" s="168"/>
      <c r="H72" s="168"/>
      <c r="I72" s="168"/>
      <c r="J72" s="168"/>
      <c r="K72" s="168"/>
      <c r="L72" s="168"/>
      <c r="M72" s="168"/>
      <c r="N72" s="168"/>
      <c r="O72" s="168"/>
      <c r="P72" s="168"/>
      <c r="Q72" s="168"/>
      <c r="R72" s="168"/>
      <c r="S72" s="168"/>
      <c r="T72" s="168"/>
      <c r="U72" s="168"/>
    </row>
    <row r="73" spans="1:21" x14ac:dyDescent="0.3">
      <c r="A73" s="168"/>
      <c r="B73" s="168"/>
      <c r="C73" s="218"/>
      <c r="E73" s="168"/>
      <c r="F73" s="168"/>
      <c r="G73" s="168"/>
      <c r="H73" s="168"/>
      <c r="I73" s="168"/>
      <c r="J73" s="168"/>
      <c r="K73" s="168"/>
      <c r="L73" s="168"/>
      <c r="M73" s="168"/>
      <c r="N73" s="168"/>
      <c r="O73" s="168"/>
      <c r="P73" s="168"/>
      <c r="Q73" s="168"/>
      <c r="R73" s="168"/>
      <c r="S73" s="168"/>
      <c r="T73" s="168"/>
      <c r="U73" s="168"/>
    </row>
    <row r="74" spans="1:21" x14ac:dyDescent="0.3">
      <c r="A74" s="168"/>
      <c r="B74" s="168"/>
      <c r="C74" s="218"/>
      <c r="E74" s="168"/>
      <c r="F74" s="168"/>
      <c r="G74" s="168"/>
      <c r="H74" s="168"/>
      <c r="I74" s="168"/>
      <c r="J74" s="168"/>
      <c r="K74" s="168"/>
      <c r="L74" s="168"/>
      <c r="M74" s="168"/>
      <c r="N74" s="168"/>
      <c r="O74" s="168"/>
      <c r="P74" s="168"/>
      <c r="Q74" s="168"/>
      <c r="R74" s="168"/>
      <c r="S74" s="168"/>
      <c r="T74" s="168"/>
      <c r="U74" s="168"/>
    </row>
    <row r="75" spans="1:21" x14ac:dyDescent="0.3">
      <c r="A75" s="168"/>
      <c r="B75" s="168"/>
      <c r="C75" s="218"/>
      <c r="E75" s="168"/>
      <c r="F75" s="168"/>
      <c r="G75" s="168"/>
      <c r="H75" s="168"/>
      <c r="I75" s="168"/>
      <c r="J75" s="168"/>
      <c r="K75" s="168"/>
      <c r="L75" s="168"/>
      <c r="M75" s="168"/>
      <c r="N75" s="168"/>
      <c r="O75" s="168"/>
      <c r="P75" s="168"/>
      <c r="Q75" s="168"/>
      <c r="R75" s="168"/>
      <c r="S75" s="168"/>
      <c r="T75" s="168"/>
      <c r="U75" s="168"/>
    </row>
    <row r="76" spans="1:21" x14ac:dyDescent="0.3">
      <c r="A76" s="168"/>
      <c r="B76" s="168"/>
      <c r="C76" s="218"/>
      <c r="E76" s="168"/>
      <c r="F76" s="168"/>
      <c r="G76" s="168"/>
      <c r="H76" s="168"/>
      <c r="I76" s="168"/>
      <c r="J76" s="168"/>
      <c r="K76" s="168"/>
      <c r="L76" s="168"/>
      <c r="M76" s="168"/>
      <c r="N76" s="168"/>
      <c r="O76" s="168"/>
      <c r="P76" s="168"/>
      <c r="Q76" s="168"/>
      <c r="R76" s="168"/>
      <c r="S76" s="168"/>
      <c r="T76" s="168"/>
      <c r="U76" s="168"/>
    </row>
    <row r="77" spans="1:21" x14ac:dyDescent="0.3">
      <c r="A77" s="168"/>
      <c r="B77" s="168"/>
      <c r="C77" s="218"/>
      <c r="E77" s="168"/>
      <c r="F77" s="168"/>
      <c r="G77" s="168"/>
      <c r="H77" s="168"/>
      <c r="I77" s="168"/>
      <c r="J77" s="168"/>
      <c r="K77" s="168"/>
      <c r="L77" s="168"/>
      <c r="M77" s="168"/>
      <c r="N77" s="168"/>
      <c r="O77" s="168"/>
      <c r="P77" s="168"/>
      <c r="Q77" s="168"/>
      <c r="R77" s="168"/>
      <c r="S77" s="168"/>
      <c r="T77" s="168"/>
      <c r="U77" s="168"/>
    </row>
    <row r="78" spans="1:21" x14ac:dyDescent="0.3">
      <c r="A78" s="168"/>
      <c r="B78" s="168"/>
      <c r="C78" s="218"/>
      <c r="E78" s="168"/>
      <c r="F78" s="168"/>
      <c r="G78" s="168"/>
      <c r="H78" s="168"/>
      <c r="I78" s="168"/>
      <c r="J78" s="168"/>
      <c r="K78" s="168"/>
      <c r="L78" s="168"/>
      <c r="M78" s="168"/>
      <c r="N78" s="168"/>
      <c r="O78" s="168"/>
      <c r="P78" s="168"/>
      <c r="Q78" s="168"/>
      <c r="R78" s="168"/>
      <c r="S78" s="168"/>
      <c r="T78" s="168"/>
      <c r="U78" s="168"/>
    </row>
    <row r="79" spans="1:21" x14ac:dyDescent="0.3">
      <c r="A79" s="168"/>
      <c r="B79" s="168"/>
      <c r="C79" s="218"/>
      <c r="E79" s="168"/>
      <c r="F79" s="168"/>
      <c r="G79" s="168"/>
      <c r="H79" s="168"/>
      <c r="I79" s="168"/>
      <c r="J79" s="168"/>
      <c r="K79" s="168"/>
      <c r="L79" s="168"/>
      <c r="M79" s="168"/>
      <c r="N79" s="168"/>
      <c r="O79" s="168"/>
      <c r="P79" s="168"/>
      <c r="Q79" s="168"/>
      <c r="R79" s="168"/>
      <c r="S79" s="168"/>
      <c r="T79" s="168"/>
      <c r="U79" s="168"/>
    </row>
    <row r="80" spans="1:21" x14ac:dyDescent="0.3">
      <c r="A80" s="168"/>
      <c r="B80" s="168"/>
      <c r="C80" s="218"/>
      <c r="E80" s="168"/>
      <c r="F80" s="168"/>
      <c r="G80" s="168"/>
      <c r="H80" s="168"/>
      <c r="I80" s="168"/>
      <c r="J80" s="168"/>
      <c r="K80" s="168"/>
      <c r="L80" s="168"/>
      <c r="M80" s="168"/>
      <c r="N80" s="168"/>
      <c r="O80" s="168"/>
      <c r="P80" s="168"/>
      <c r="Q80" s="168"/>
      <c r="R80" s="168"/>
      <c r="S80" s="168"/>
      <c r="T80" s="168"/>
      <c r="U80" s="168"/>
    </row>
    <row r="81" spans="1:21" x14ac:dyDescent="0.3">
      <c r="A81" s="168"/>
      <c r="B81" s="168"/>
      <c r="C81" s="218"/>
      <c r="E81" s="168"/>
      <c r="F81" s="168"/>
      <c r="G81" s="168"/>
      <c r="H81" s="168"/>
      <c r="I81" s="168"/>
      <c r="J81" s="168"/>
      <c r="K81" s="168"/>
      <c r="L81" s="168"/>
      <c r="M81" s="168"/>
      <c r="N81" s="168"/>
      <c r="O81" s="168"/>
      <c r="P81" s="168"/>
      <c r="Q81" s="168"/>
      <c r="R81" s="168"/>
      <c r="S81" s="168"/>
      <c r="T81" s="168"/>
      <c r="U81" s="168"/>
    </row>
    <row r="82" spans="1:21" x14ac:dyDescent="0.3">
      <c r="A82" s="168"/>
      <c r="B82" s="168"/>
      <c r="C82" s="218"/>
      <c r="E82" s="168"/>
      <c r="F82" s="168"/>
      <c r="G82" s="168"/>
      <c r="H82" s="168"/>
      <c r="I82" s="168"/>
      <c r="J82" s="168"/>
      <c r="K82" s="168"/>
      <c r="L82" s="168"/>
      <c r="M82" s="168"/>
      <c r="N82" s="168"/>
      <c r="O82" s="168"/>
      <c r="P82" s="168"/>
      <c r="Q82" s="168"/>
      <c r="R82" s="168"/>
      <c r="S82" s="168"/>
      <c r="T82" s="168"/>
      <c r="U82" s="168"/>
    </row>
    <row r="83" spans="1:21" x14ac:dyDescent="0.3">
      <c r="A83" s="168"/>
      <c r="B83" s="168"/>
      <c r="C83" s="218"/>
      <c r="E83" s="168"/>
      <c r="F83" s="168"/>
      <c r="G83" s="168"/>
      <c r="H83" s="168"/>
      <c r="I83" s="168"/>
      <c r="J83" s="168"/>
      <c r="K83" s="168"/>
      <c r="L83" s="168"/>
      <c r="M83" s="168"/>
      <c r="N83" s="168"/>
      <c r="O83" s="168"/>
      <c r="P83" s="168"/>
      <c r="Q83" s="168"/>
      <c r="R83" s="168"/>
      <c r="S83" s="168"/>
      <c r="T83" s="168"/>
      <c r="U83" s="168"/>
    </row>
    <row r="84" spans="1:21" x14ac:dyDescent="0.3">
      <c r="A84" s="168"/>
      <c r="B84" s="168"/>
      <c r="C84" s="218"/>
      <c r="E84" s="168"/>
      <c r="F84" s="168"/>
      <c r="G84" s="168"/>
      <c r="H84" s="168"/>
      <c r="I84" s="168"/>
      <c r="J84" s="168"/>
      <c r="K84" s="168"/>
      <c r="L84" s="168"/>
      <c r="M84" s="168"/>
      <c r="N84" s="168"/>
      <c r="O84" s="168"/>
      <c r="P84" s="168"/>
      <c r="Q84" s="168"/>
      <c r="R84" s="168"/>
      <c r="S84" s="168"/>
      <c r="T84" s="168"/>
      <c r="U84" s="168"/>
    </row>
    <row r="85" spans="1:21" x14ac:dyDescent="0.3">
      <c r="A85" s="168"/>
      <c r="B85" s="168"/>
      <c r="C85" s="218"/>
      <c r="E85" s="168"/>
      <c r="F85" s="168"/>
      <c r="G85" s="168"/>
      <c r="H85" s="168"/>
      <c r="I85" s="168"/>
      <c r="J85" s="168"/>
      <c r="K85" s="168"/>
      <c r="L85" s="168"/>
      <c r="M85" s="168"/>
      <c r="N85" s="168"/>
      <c r="O85" s="168"/>
      <c r="P85" s="168"/>
      <c r="Q85" s="168"/>
      <c r="R85" s="168"/>
      <c r="S85" s="168"/>
      <c r="T85" s="168"/>
      <c r="U85" s="168"/>
    </row>
    <row r="86" spans="1:21" x14ac:dyDescent="0.3">
      <c r="A86" s="168"/>
      <c r="B86" s="168"/>
      <c r="C86" s="218"/>
      <c r="E86" s="168"/>
      <c r="F86" s="168"/>
      <c r="G86" s="168"/>
      <c r="H86" s="168"/>
      <c r="I86" s="168"/>
      <c r="J86" s="168"/>
      <c r="K86" s="168"/>
      <c r="L86" s="168"/>
      <c r="M86" s="168"/>
      <c r="N86" s="168"/>
      <c r="O86" s="168"/>
      <c r="P86" s="168"/>
      <c r="Q86" s="168"/>
      <c r="R86" s="168"/>
      <c r="S86" s="168"/>
      <c r="T86" s="168"/>
      <c r="U86" s="168"/>
    </row>
    <row r="87" spans="1:21" x14ac:dyDescent="0.3">
      <c r="A87" s="168"/>
      <c r="B87" s="168"/>
      <c r="C87" s="218"/>
      <c r="E87" s="168"/>
      <c r="F87" s="168"/>
      <c r="G87" s="168"/>
      <c r="H87" s="168"/>
      <c r="I87" s="168"/>
      <c r="J87" s="168"/>
      <c r="K87" s="168"/>
      <c r="L87" s="168"/>
      <c r="M87" s="168"/>
      <c r="N87" s="168"/>
      <c r="O87" s="168"/>
      <c r="P87" s="168"/>
      <c r="Q87" s="168"/>
      <c r="R87" s="168"/>
      <c r="S87" s="168"/>
      <c r="T87" s="168"/>
      <c r="U87" s="168"/>
    </row>
    <row r="88" spans="1:21" x14ac:dyDescent="0.3">
      <c r="A88" s="168"/>
      <c r="B88" s="168"/>
      <c r="C88" s="218"/>
      <c r="E88" s="168"/>
      <c r="F88" s="168"/>
      <c r="G88" s="168"/>
      <c r="H88" s="168"/>
      <c r="I88" s="168"/>
      <c r="J88" s="168"/>
      <c r="K88" s="168"/>
      <c r="L88" s="168"/>
      <c r="M88" s="168"/>
      <c r="N88" s="168"/>
      <c r="O88" s="168"/>
      <c r="P88" s="168"/>
      <c r="Q88" s="168"/>
      <c r="R88" s="168"/>
      <c r="S88" s="168"/>
      <c r="T88" s="168"/>
      <c r="U88" s="168"/>
    </row>
    <row r="89" spans="1:21" x14ac:dyDescent="0.3">
      <c r="A89" s="168"/>
      <c r="B89" s="168"/>
      <c r="C89" s="218"/>
      <c r="E89" s="168"/>
      <c r="F89" s="168"/>
      <c r="G89" s="168"/>
      <c r="H89" s="168"/>
      <c r="I89" s="168"/>
      <c r="J89" s="168"/>
      <c r="K89" s="168"/>
      <c r="L89" s="168"/>
      <c r="M89" s="168"/>
      <c r="N89" s="168"/>
      <c r="O89" s="168"/>
      <c r="P89" s="168"/>
      <c r="Q89" s="168"/>
      <c r="R89" s="168"/>
      <c r="S89" s="168"/>
      <c r="T89" s="168"/>
      <c r="U89" s="168"/>
    </row>
    <row r="90" spans="1:21" x14ac:dyDescent="0.3">
      <c r="A90" s="168"/>
      <c r="B90" s="168"/>
      <c r="C90" s="218"/>
      <c r="E90" s="168"/>
      <c r="F90" s="168"/>
      <c r="G90" s="168"/>
      <c r="H90" s="168"/>
      <c r="I90" s="168"/>
      <c r="J90" s="168"/>
      <c r="K90" s="168"/>
      <c r="L90" s="168"/>
      <c r="M90" s="168"/>
      <c r="N90" s="168"/>
      <c r="O90" s="168"/>
      <c r="P90" s="168"/>
      <c r="Q90" s="168"/>
      <c r="R90" s="168"/>
      <c r="S90" s="168"/>
      <c r="T90" s="168"/>
      <c r="U90" s="168"/>
    </row>
    <row r="91" spans="1:21" x14ac:dyDescent="0.3">
      <c r="A91" s="168"/>
      <c r="B91" s="168"/>
      <c r="C91" s="218"/>
      <c r="E91" s="168"/>
      <c r="F91" s="168"/>
      <c r="G91" s="168"/>
      <c r="H91" s="168"/>
      <c r="I91" s="168"/>
      <c r="J91" s="168"/>
      <c r="K91" s="168"/>
      <c r="L91" s="168"/>
      <c r="M91" s="168"/>
      <c r="N91" s="168"/>
      <c r="O91" s="168"/>
      <c r="P91" s="168"/>
      <c r="Q91" s="168"/>
      <c r="R91" s="168"/>
      <c r="S91" s="168"/>
      <c r="T91" s="168"/>
      <c r="U91" s="168"/>
    </row>
    <row r="92" spans="1:21" x14ac:dyDescent="0.3">
      <c r="A92" s="168"/>
      <c r="B92" s="168"/>
      <c r="C92" s="218"/>
      <c r="E92" s="168"/>
      <c r="F92" s="168"/>
      <c r="G92" s="168"/>
      <c r="H92" s="168"/>
      <c r="I92" s="168"/>
      <c r="J92" s="168"/>
      <c r="K92" s="168"/>
      <c r="L92" s="168"/>
      <c r="M92" s="168"/>
      <c r="N92" s="168"/>
      <c r="O92" s="168"/>
      <c r="P92" s="168"/>
      <c r="Q92" s="168"/>
      <c r="R92" s="168"/>
      <c r="S92" s="168"/>
      <c r="T92" s="168"/>
      <c r="U92" s="168"/>
    </row>
    <row r="93" spans="1:21" x14ac:dyDescent="0.3">
      <c r="A93" s="168"/>
      <c r="B93" s="168"/>
      <c r="C93" s="218"/>
      <c r="E93" s="168"/>
      <c r="F93" s="168"/>
      <c r="G93" s="168"/>
      <c r="H93" s="168"/>
      <c r="I93" s="168"/>
      <c r="J93" s="168"/>
      <c r="K93" s="168"/>
      <c r="L93" s="168"/>
      <c r="M93" s="168"/>
      <c r="N93" s="168"/>
      <c r="O93" s="168"/>
      <c r="P93" s="168"/>
      <c r="Q93" s="168"/>
      <c r="R93" s="168"/>
      <c r="S93" s="168"/>
      <c r="T93" s="168"/>
      <c r="U93" s="168"/>
    </row>
    <row r="94" spans="1:21" x14ac:dyDescent="0.3">
      <c r="A94" s="168"/>
      <c r="B94" s="168"/>
      <c r="C94" s="218"/>
      <c r="E94" s="168"/>
      <c r="F94" s="168"/>
      <c r="G94" s="168"/>
      <c r="H94" s="168"/>
      <c r="I94" s="168"/>
      <c r="J94" s="168"/>
      <c r="K94" s="168"/>
      <c r="L94" s="168"/>
      <c r="M94" s="168"/>
      <c r="N94" s="168"/>
      <c r="O94" s="168"/>
      <c r="P94" s="168"/>
      <c r="Q94" s="168"/>
      <c r="R94" s="168"/>
      <c r="S94" s="168"/>
      <c r="T94" s="168"/>
      <c r="U94" s="168"/>
    </row>
    <row r="95" spans="1:21" x14ac:dyDescent="0.3">
      <c r="A95" s="168"/>
      <c r="B95" s="168"/>
      <c r="C95" s="218"/>
      <c r="E95" s="168"/>
      <c r="F95" s="168"/>
      <c r="G95" s="168"/>
      <c r="H95" s="168"/>
      <c r="I95" s="168"/>
      <c r="J95" s="168"/>
      <c r="K95" s="168"/>
      <c r="L95" s="168"/>
      <c r="M95" s="168"/>
      <c r="N95" s="168"/>
      <c r="O95" s="168"/>
      <c r="P95" s="168"/>
      <c r="Q95" s="168"/>
      <c r="R95" s="168"/>
      <c r="S95" s="168"/>
      <c r="T95" s="168"/>
      <c r="U95" s="168"/>
    </row>
    <row r="96" spans="1:21" x14ac:dyDescent="0.3">
      <c r="A96" s="168"/>
      <c r="B96" s="168"/>
      <c r="C96" s="218"/>
      <c r="E96" s="168"/>
      <c r="F96" s="168"/>
      <c r="G96" s="168"/>
      <c r="H96" s="168"/>
      <c r="I96" s="168"/>
      <c r="J96" s="168"/>
      <c r="K96" s="168"/>
      <c r="L96" s="168"/>
      <c r="M96" s="168"/>
      <c r="N96" s="168"/>
      <c r="O96" s="168"/>
      <c r="P96" s="168"/>
      <c r="Q96" s="168"/>
      <c r="R96" s="168"/>
      <c r="S96" s="168"/>
      <c r="T96" s="168"/>
      <c r="U96" s="168"/>
    </row>
    <row r="97" spans="1:21" x14ac:dyDescent="0.3">
      <c r="A97" s="168"/>
      <c r="B97" s="168"/>
      <c r="C97" s="218"/>
      <c r="E97" s="168"/>
      <c r="F97" s="168"/>
      <c r="G97" s="168"/>
      <c r="H97" s="168"/>
      <c r="I97" s="168"/>
      <c r="J97" s="168"/>
      <c r="K97" s="168"/>
      <c r="L97" s="168"/>
      <c r="M97" s="168"/>
      <c r="N97" s="168"/>
      <c r="O97" s="168"/>
      <c r="P97" s="168"/>
      <c r="Q97" s="168"/>
      <c r="R97" s="168"/>
      <c r="S97" s="168"/>
      <c r="T97" s="168"/>
      <c r="U97" s="168"/>
    </row>
    <row r="98" spans="1:21" x14ac:dyDescent="0.3">
      <c r="A98" s="168"/>
      <c r="B98" s="168"/>
      <c r="C98" s="218"/>
      <c r="E98" s="168"/>
      <c r="F98" s="168"/>
      <c r="G98" s="168"/>
      <c r="H98" s="168"/>
      <c r="I98" s="168"/>
      <c r="J98" s="168"/>
      <c r="K98" s="168"/>
      <c r="L98" s="168"/>
      <c r="M98" s="168"/>
      <c r="N98" s="168"/>
      <c r="O98" s="168"/>
      <c r="P98" s="168"/>
      <c r="Q98" s="168"/>
      <c r="R98" s="168"/>
      <c r="S98" s="168"/>
      <c r="T98" s="168"/>
      <c r="U98" s="168"/>
    </row>
    <row r="99" spans="1:21" x14ac:dyDescent="0.3">
      <c r="A99" s="168"/>
      <c r="B99" s="168"/>
      <c r="C99" s="218"/>
      <c r="E99" s="168"/>
      <c r="F99" s="168"/>
      <c r="G99" s="168"/>
      <c r="H99" s="168"/>
      <c r="I99" s="168"/>
      <c r="J99" s="168"/>
      <c r="K99" s="168"/>
      <c r="L99" s="168"/>
      <c r="M99" s="168"/>
      <c r="N99" s="168"/>
      <c r="O99" s="168"/>
      <c r="P99" s="168"/>
      <c r="Q99" s="168"/>
      <c r="R99" s="168"/>
      <c r="S99" s="168"/>
      <c r="T99" s="168"/>
      <c r="U99" s="168"/>
    </row>
    <row r="100" spans="1:21" x14ac:dyDescent="0.3">
      <c r="A100" s="168"/>
      <c r="B100" s="168"/>
      <c r="C100" s="218"/>
      <c r="E100" s="168"/>
      <c r="F100" s="168"/>
      <c r="G100" s="168"/>
      <c r="H100" s="168"/>
      <c r="I100" s="168"/>
      <c r="J100" s="168"/>
      <c r="K100" s="168"/>
      <c r="L100" s="168"/>
      <c r="M100" s="168"/>
      <c r="N100" s="168"/>
      <c r="O100" s="168"/>
      <c r="P100" s="168"/>
      <c r="Q100" s="168"/>
      <c r="R100" s="168"/>
      <c r="S100" s="168"/>
      <c r="T100" s="168"/>
      <c r="U100" s="168"/>
    </row>
    <row r="101" spans="1:21" x14ac:dyDescent="0.3">
      <c r="A101" s="168"/>
      <c r="B101" s="168"/>
      <c r="C101" s="218"/>
      <c r="E101" s="168"/>
      <c r="F101" s="168"/>
      <c r="G101" s="168"/>
      <c r="H101" s="168"/>
      <c r="I101" s="168"/>
      <c r="J101" s="168"/>
      <c r="K101" s="168"/>
      <c r="L101" s="168"/>
      <c r="M101" s="168"/>
      <c r="N101" s="168"/>
      <c r="O101" s="168"/>
      <c r="P101" s="168"/>
      <c r="Q101" s="168"/>
      <c r="R101" s="168"/>
      <c r="S101" s="168"/>
      <c r="T101" s="168"/>
      <c r="U101" s="168"/>
    </row>
    <row r="102" spans="1:21" x14ac:dyDescent="0.3">
      <c r="A102" s="168"/>
      <c r="B102" s="168"/>
      <c r="C102" s="218"/>
      <c r="E102" s="168"/>
      <c r="F102" s="168"/>
      <c r="G102" s="168"/>
      <c r="H102" s="168"/>
      <c r="I102" s="168"/>
      <c r="J102" s="168"/>
      <c r="K102" s="168"/>
      <c r="L102" s="168"/>
      <c r="M102" s="168"/>
      <c r="N102" s="168"/>
      <c r="O102" s="168"/>
      <c r="P102" s="168"/>
      <c r="Q102" s="168"/>
      <c r="R102" s="168"/>
      <c r="S102" s="168"/>
      <c r="T102" s="168"/>
      <c r="U102" s="168"/>
    </row>
    <row r="103" spans="1:21" x14ac:dyDescent="0.3">
      <c r="A103" s="168"/>
      <c r="B103" s="168"/>
      <c r="C103" s="218"/>
      <c r="E103" s="168"/>
      <c r="F103" s="168"/>
      <c r="G103" s="168"/>
      <c r="H103" s="168"/>
      <c r="I103" s="168"/>
      <c r="J103" s="168"/>
      <c r="K103" s="168"/>
      <c r="L103" s="168"/>
      <c r="M103" s="168"/>
      <c r="N103" s="168"/>
      <c r="O103" s="168"/>
      <c r="P103" s="168"/>
      <c r="Q103" s="168"/>
      <c r="R103" s="168"/>
      <c r="S103" s="168"/>
      <c r="T103" s="168"/>
      <c r="U103" s="168"/>
    </row>
    <row r="104" spans="1:21" x14ac:dyDescent="0.3">
      <c r="A104" s="168"/>
      <c r="B104" s="168"/>
      <c r="C104" s="218"/>
      <c r="E104" s="168"/>
      <c r="F104" s="168"/>
      <c r="G104" s="168"/>
      <c r="H104" s="168"/>
      <c r="I104" s="168"/>
      <c r="J104" s="168"/>
      <c r="K104" s="168"/>
      <c r="L104" s="168"/>
      <c r="M104" s="168"/>
      <c r="N104" s="168"/>
      <c r="O104" s="168"/>
      <c r="P104" s="168"/>
      <c r="Q104" s="168"/>
      <c r="R104" s="168"/>
      <c r="S104" s="168"/>
      <c r="T104" s="168"/>
      <c r="U104" s="168"/>
    </row>
    <row r="105" spans="1:21" x14ac:dyDescent="0.3">
      <c r="A105" s="168"/>
      <c r="B105" s="168"/>
      <c r="C105" s="218"/>
      <c r="E105" s="168"/>
      <c r="F105" s="168"/>
      <c r="G105" s="168"/>
      <c r="H105" s="168"/>
      <c r="I105" s="168"/>
      <c r="J105" s="168"/>
      <c r="K105" s="168"/>
      <c r="L105" s="168"/>
      <c r="M105" s="168"/>
      <c r="N105" s="168"/>
      <c r="O105" s="168"/>
      <c r="P105" s="168"/>
      <c r="Q105" s="168"/>
      <c r="R105" s="168"/>
      <c r="S105" s="168"/>
      <c r="T105" s="168"/>
      <c r="U105" s="168"/>
    </row>
    <row r="106" spans="1:21" x14ac:dyDescent="0.3">
      <c r="A106" s="168"/>
      <c r="B106" s="168"/>
      <c r="C106" s="218"/>
      <c r="E106" s="168"/>
      <c r="F106" s="168"/>
      <c r="G106" s="168"/>
      <c r="H106" s="168"/>
      <c r="I106" s="168"/>
      <c r="J106" s="168"/>
      <c r="K106" s="168"/>
      <c r="L106" s="168"/>
      <c r="M106" s="168"/>
      <c r="N106" s="168"/>
      <c r="O106" s="168"/>
      <c r="P106" s="168"/>
      <c r="Q106" s="168"/>
      <c r="R106" s="168"/>
      <c r="S106" s="168"/>
      <c r="T106" s="168"/>
      <c r="U106" s="168"/>
    </row>
    <row r="107" spans="1:21" x14ac:dyDescent="0.3">
      <c r="A107" s="168"/>
      <c r="B107" s="168"/>
      <c r="C107" s="218"/>
      <c r="E107" s="168"/>
      <c r="F107" s="168"/>
      <c r="G107" s="168"/>
      <c r="H107" s="168"/>
      <c r="I107" s="168"/>
      <c r="J107" s="168"/>
      <c r="K107" s="168"/>
      <c r="L107" s="168"/>
      <c r="M107" s="168"/>
      <c r="N107" s="168"/>
      <c r="O107" s="168"/>
      <c r="P107" s="168"/>
      <c r="Q107" s="168"/>
      <c r="R107" s="168"/>
      <c r="S107" s="168"/>
      <c r="T107" s="168"/>
      <c r="U107" s="168"/>
    </row>
    <row r="108" spans="1:21" x14ac:dyDescent="0.3">
      <c r="A108" s="168"/>
      <c r="B108" s="168"/>
      <c r="C108" s="218"/>
      <c r="E108" s="168"/>
      <c r="F108" s="168"/>
      <c r="G108" s="168"/>
      <c r="H108" s="168"/>
      <c r="I108" s="168"/>
      <c r="J108" s="168"/>
      <c r="K108" s="168"/>
      <c r="L108" s="168"/>
      <c r="M108" s="168"/>
      <c r="N108" s="168"/>
      <c r="O108" s="168"/>
      <c r="P108" s="168"/>
      <c r="Q108" s="168"/>
      <c r="R108" s="168"/>
      <c r="S108" s="168"/>
      <c r="T108" s="168"/>
      <c r="U108" s="168"/>
    </row>
    <row r="109" spans="1:21" x14ac:dyDescent="0.3">
      <c r="A109" s="168"/>
      <c r="B109" s="168"/>
      <c r="C109" s="218"/>
      <c r="E109" s="168"/>
      <c r="F109" s="168"/>
      <c r="G109" s="168"/>
      <c r="H109" s="168"/>
      <c r="I109" s="168"/>
      <c r="J109" s="168"/>
      <c r="K109" s="168"/>
      <c r="L109" s="168"/>
      <c r="M109" s="168"/>
      <c r="N109" s="168"/>
      <c r="O109" s="168"/>
      <c r="P109" s="168"/>
      <c r="Q109" s="168"/>
      <c r="R109" s="168"/>
      <c r="S109" s="168"/>
      <c r="T109" s="168"/>
      <c r="U109" s="168"/>
    </row>
    <row r="110" spans="1:21" x14ac:dyDescent="0.3">
      <c r="A110" s="168"/>
      <c r="B110" s="168"/>
      <c r="C110" s="218"/>
      <c r="E110" s="168"/>
      <c r="F110" s="168"/>
      <c r="G110" s="168"/>
      <c r="H110" s="168"/>
      <c r="I110" s="168"/>
      <c r="J110" s="168"/>
      <c r="K110" s="168"/>
      <c r="L110" s="168"/>
      <c r="M110" s="168"/>
      <c r="N110" s="168"/>
      <c r="O110" s="168"/>
      <c r="P110" s="168"/>
      <c r="Q110" s="168"/>
      <c r="R110" s="168"/>
      <c r="S110" s="168"/>
      <c r="T110" s="168"/>
      <c r="U110" s="168"/>
    </row>
    <row r="111" spans="1:21" x14ac:dyDescent="0.3">
      <c r="A111" s="168"/>
      <c r="B111" s="168"/>
      <c r="C111" s="218"/>
      <c r="E111" s="168"/>
      <c r="F111" s="168"/>
      <c r="G111" s="168"/>
      <c r="H111" s="168"/>
      <c r="I111" s="168"/>
      <c r="J111" s="168"/>
      <c r="K111" s="168"/>
      <c r="L111" s="168"/>
      <c r="M111" s="168"/>
      <c r="N111" s="168"/>
      <c r="O111" s="168"/>
      <c r="P111" s="168"/>
      <c r="Q111" s="168"/>
      <c r="R111" s="168"/>
      <c r="S111" s="168"/>
      <c r="T111" s="168"/>
      <c r="U111" s="168"/>
    </row>
    <row r="112" spans="1:21" x14ac:dyDescent="0.3">
      <c r="A112" s="168"/>
      <c r="B112" s="168"/>
      <c r="C112" s="218"/>
      <c r="E112" s="168"/>
      <c r="F112" s="168"/>
      <c r="G112" s="168"/>
      <c r="H112" s="168"/>
      <c r="I112" s="168"/>
      <c r="J112" s="168"/>
      <c r="K112" s="168"/>
      <c r="L112" s="168"/>
      <c r="M112" s="168"/>
      <c r="N112" s="168"/>
      <c r="O112" s="168"/>
      <c r="P112" s="168"/>
      <c r="Q112" s="168"/>
      <c r="R112" s="168"/>
      <c r="S112" s="168"/>
      <c r="T112" s="168"/>
      <c r="U112" s="168"/>
    </row>
    <row r="113" spans="1:21" x14ac:dyDescent="0.3">
      <c r="A113" s="168"/>
      <c r="B113" s="168"/>
      <c r="C113" s="218"/>
      <c r="E113" s="168"/>
      <c r="F113" s="168"/>
      <c r="G113" s="168"/>
      <c r="H113" s="168"/>
      <c r="I113" s="168"/>
      <c r="J113" s="168"/>
      <c r="K113" s="168"/>
      <c r="L113" s="168"/>
      <c r="M113" s="168"/>
      <c r="N113" s="168"/>
      <c r="O113" s="168"/>
      <c r="P113" s="168"/>
      <c r="Q113" s="168"/>
      <c r="R113" s="168"/>
      <c r="S113" s="168"/>
      <c r="T113" s="168"/>
      <c r="U113" s="168"/>
    </row>
    <row r="114" spans="1:21" x14ac:dyDescent="0.3">
      <c r="A114" s="168"/>
      <c r="B114" s="168"/>
      <c r="C114" s="218"/>
      <c r="E114" s="168"/>
      <c r="F114" s="168"/>
      <c r="G114" s="168"/>
      <c r="H114" s="168"/>
      <c r="I114" s="168"/>
      <c r="J114" s="168"/>
      <c r="K114" s="168"/>
      <c r="L114" s="168"/>
      <c r="M114" s="168"/>
      <c r="N114" s="168"/>
      <c r="O114" s="168"/>
      <c r="P114" s="168"/>
      <c r="Q114" s="168"/>
      <c r="R114" s="168"/>
      <c r="S114" s="168"/>
      <c r="T114" s="168"/>
      <c r="U114" s="168"/>
    </row>
    <row r="115" spans="1:21" x14ac:dyDescent="0.3">
      <c r="A115" s="168"/>
      <c r="B115" s="168"/>
      <c r="C115" s="218"/>
      <c r="E115" s="168"/>
      <c r="F115" s="168"/>
      <c r="G115" s="168"/>
      <c r="H115" s="168"/>
      <c r="I115" s="168"/>
      <c r="J115" s="168"/>
      <c r="K115" s="168"/>
      <c r="L115" s="168"/>
      <c r="M115" s="168"/>
      <c r="N115" s="168"/>
      <c r="O115" s="168"/>
      <c r="P115" s="168"/>
      <c r="Q115" s="168"/>
      <c r="R115" s="168"/>
      <c r="S115" s="168"/>
      <c r="T115" s="168"/>
      <c r="U115" s="168"/>
    </row>
    <row r="116" spans="1:21" x14ac:dyDescent="0.3">
      <c r="A116" s="168"/>
      <c r="B116" s="168"/>
      <c r="C116" s="218"/>
      <c r="E116" s="168"/>
      <c r="F116" s="168"/>
      <c r="G116" s="168"/>
      <c r="H116" s="168"/>
      <c r="I116" s="168"/>
      <c r="J116" s="168"/>
      <c r="K116" s="168"/>
      <c r="L116" s="168"/>
      <c r="M116" s="168"/>
      <c r="N116" s="168"/>
      <c r="O116" s="168"/>
      <c r="P116" s="168"/>
      <c r="Q116" s="168"/>
      <c r="R116" s="168"/>
      <c r="S116" s="168"/>
      <c r="T116" s="168"/>
      <c r="U116" s="168"/>
    </row>
    <row r="117" spans="1:21" x14ac:dyDescent="0.3">
      <c r="A117" s="168"/>
      <c r="B117" s="168"/>
      <c r="C117" s="218"/>
      <c r="E117" s="168"/>
      <c r="F117" s="168"/>
      <c r="G117" s="168"/>
      <c r="H117" s="168"/>
      <c r="I117" s="168"/>
      <c r="J117" s="168"/>
      <c r="K117" s="168"/>
      <c r="L117" s="168"/>
      <c r="M117" s="168"/>
      <c r="N117" s="168"/>
      <c r="O117" s="168"/>
      <c r="P117" s="168"/>
      <c r="Q117" s="168"/>
      <c r="R117" s="168"/>
      <c r="S117" s="168"/>
      <c r="T117" s="168"/>
      <c r="U117" s="168"/>
    </row>
    <row r="118" spans="1:21" x14ac:dyDescent="0.3">
      <c r="A118" s="168"/>
      <c r="B118" s="168"/>
      <c r="C118" s="218"/>
      <c r="E118" s="168"/>
      <c r="F118" s="168"/>
      <c r="G118" s="168"/>
      <c r="H118" s="168"/>
      <c r="I118" s="168"/>
      <c r="J118" s="168"/>
      <c r="K118" s="168"/>
      <c r="L118" s="168"/>
      <c r="M118" s="168"/>
      <c r="N118" s="168"/>
      <c r="O118" s="168"/>
      <c r="P118" s="168"/>
      <c r="Q118" s="168"/>
      <c r="R118" s="168"/>
      <c r="S118" s="168"/>
      <c r="T118" s="168"/>
      <c r="U118" s="168"/>
    </row>
    <row r="119" spans="1:21" x14ac:dyDescent="0.3">
      <c r="A119" s="168"/>
      <c r="B119" s="168"/>
      <c r="C119" s="218"/>
      <c r="E119" s="168"/>
      <c r="F119" s="168"/>
      <c r="G119" s="168"/>
      <c r="H119" s="168"/>
      <c r="I119" s="168"/>
      <c r="J119" s="168"/>
      <c r="K119" s="168"/>
      <c r="L119" s="168"/>
      <c r="M119" s="168"/>
      <c r="N119" s="168"/>
      <c r="O119" s="168"/>
      <c r="P119" s="168"/>
      <c r="Q119" s="168"/>
      <c r="R119" s="168"/>
      <c r="S119" s="168"/>
      <c r="T119" s="168"/>
      <c r="U119" s="168"/>
    </row>
    <row r="120" spans="1:21" x14ac:dyDescent="0.3">
      <c r="A120" s="168"/>
      <c r="B120" s="168"/>
      <c r="C120" s="218"/>
      <c r="E120" s="168"/>
      <c r="F120" s="168"/>
      <c r="G120" s="168"/>
      <c r="H120" s="168"/>
      <c r="I120" s="168"/>
      <c r="J120" s="168"/>
      <c r="K120" s="168"/>
      <c r="L120" s="168"/>
      <c r="M120" s="168"/>
      <c r="N120" s="168"/>
      <c r="O120" s="168"/>
      <c r="P120" s="168"/>
      <c r="Q120" s="168"/>
      <c r="R120" s="168"/>
      <c r="S120" s="168"/>
      <c r="T120" s="168"/>
      <c r="U120" s="168"/>
    </row>
    <row r="121" spans="1:21" x14ac:dyDescent="0.3">
      <c r="A121" s="168"/>
      <c r="B121" s="168"/>
      <c r="C121" s="218"/>
      <c r="E121" s="168"/>
      <c r="F121" s="168"/>
      <c r="G121" s="168"/>
      <c r="H121" s="168"/>
      <c r="I121" s="168"/>
      <c r="J121" s="168"/>
      <c r="K121" s="168"/>
      <c r="L121" s="168"/>
      <c r="M121" s="168"/>
      <c r="N121" s="168"/>
      <c r="O121" s="168"/>
      <c r="P121" s="168"/>
      <c r="Q121" s="168"/>
      <c r="R121" s="168"/>
      <c r="S121" s="168"/>
      <c r="T121" s="168"/>
      <c r="U121" s="168"/>
    </row>
    <row r="122" spans="1:21" x14ac:dyDescent="0.3">
      <c r="A122" s="168"/>
      <c r="B122" s="168"/>
      <c r="C122" s="218"/>
      <c r="E122" s="168"/>
      <c r="F122" s="168"/>
      <c r="G122" s="168"/>
      <c r="H122" s="168"/>
      <c r="I122" s="168"/>
      <c r="J122" s="168"/>
      <c r="K122" s="168"/>
      <c r="L122" s="168"/>
      <c r="M122" s="168"/>
      <c r="N122" s="168"/>
      <c r="O122" s="168"/>
      <c r="P122" s="168"/>
      <c r="Q122" s="168"/>
      <c r="R122" s="168"/>
      <c r="S122" s="168"/>
      <c r="T122" s="168"/>
      <c r="U122" s="168"/>
    </row>
    <row r="123" spans="1:21" x14ac:dyDescent="0.3">
      <c r="A123" s="168"/>
      <c r="B123" s="168"/>
      <c r="C123" s="218"/>
      <c r="E123" s="168"/>
      <c r="F123" s="168"/>
      <c r="G123" s="168"/>
      <c r="H123" s="168"/>
      <c r="I123" s="168"/>
      <c r="J123" s="168"/>
      <c r="K123" s="168"/>
      <c r="L123" s="168"/>
      <c r="M123" s="168"/>
      <c r="N123" s="168"/>
      <c r="O123" s="168"/>
      <c r="P123" s="168"/>
      <c r="Q123" s="168"/>
      <c r="R123" s="168"/>
      <c r="S123" s="168"/>
      <c r="T123" s="168"/>
      <c r="U123" s="168"/>
    </row>
    <row r="124" spans="1:21" x14ac:dyDescent="0.3">
      <c r="A124" s="168"/>
      <c r="B124" s="168"/>
      <c r="C124" s="218"/>
      <c r="E124" s="168"/>
      <c r="F124" s="168"/>
      <c r="G124" s="168"/>
      <c r="H124" s="168"/>
      <c r="I124" s="168"/>
      <c r="J124" s="168"/>
      <c r="K124" s="168"/>
      <c r="L124" s="168"/>
      <c r="M124" s="168"/>
      <c r="N124" s="168"/>
      <c r="O124" s="168"/>
      <c r="P124" s="168"/>
      <c r="Q124" s="168"/>
      <c r="R124" s="168"/>
      <c r="S124" s="168"/>
      <c r="T124" s="168"/>
      <c r="U124" s="168"/>
    </row>
    <row r="125" spans="1:21" x14ac:dyDescent="0.3">
      <c r="A125" s="168"/>
      <c r="B125" s="168"/>
      <c r="C125" s="218"/>
      <c r="E125" s="168"/>
      <c r="F125" s="168"/>
      <c r="G125" s="168"/>
      <c r="H125" s="168"/>
      <c r="I125" s="168"/>
      <c r="J125" s="168"/>
      <c r="K125" s="168"/>
      <c r="L125" s="168"/>
      <c r="M125" s="168"/>
      <c r="N125" s="168"/>
      <c r="O125" s="168"/>
      <c r="P125" s="168"/>
      <c r="Q125" s="168"/>
      <c r="R125" s="168"/>
      <c r="S125" s="168"/>
      <c r="T125" s="168"/>
      <c r="U125" s="168"/>
    </row>
    <row r="126" spans="1:21" x14ac:dyDescent="0.3">
      <c r="A126" s="168"/>
      <c r="B126" s="168"/>
      <c r="C126" s="218"/>
      <c r="E126" s="168"/>
      <c r="F126" s="168"/>
      <c r="G126" s="168"/>
      <c r="H126" s="168"/>
      <c r="I126" s="168"/>
      <c r="J126" s="168"/>
      <c r="K126" s="168"/>
      <c r="L126" s="168"/>
      <c r="M126" s="168"/>
      <c r="N126" s="168"/>
      <c r="O126" s="168"/>
      <c r="P126" s="168"/>
      <c r="Q126" s="168"/>
      <c r="R126" s="168"/>
      <c r="S126" s="168"/>
      <c r="T126" s="168"/>
      <c r="U126" s="168"/>
    </row>
    <row r="127" spans="1:21" x14ac:dyDescent="0.3">
      <c r="A127" s="168"/>
      <c r="B127" s="168"/>
      <c r="C127" s="218"/>
      <c r="E127" s="168"/>
      <c r="F127" s="168"/>
      <c r="G127" s="168"/>
      <c r="H127" s="168"/>
      <c r="I127" s="168"/>
      <c r="J127" s="168"/>
      <c r="K127" s="168"/>
      <c r="L127" s="168"/>
      <c r="M127" s="168"/>
      <c r="N127" s="168"/>
      <c r="O127" s="168"/>
      <c r="P127" s="168"/>
      <c r="Q127" s="168"/>
      <c r="R127" s="168"/>
      <c r="S127" s="168"/>
      <c r="T127" s="168"/>
      <c r="U127" s="168"/>
    </row>
    <row r="128" spans="1:21" x14ac:dyDescent="0.3">
      <c r="A128" s="168"/>
      <c r="B128" s="168"/>
      <c r="C128" s="218"/>
      <c r="E128" s="168"/>
      <c r="F128" s="168"/>
      <c r="G128" s="168"/>
      <c r="H128" s="168"/>
      <c r="I128" s="168"/>
      <c r="J128" s="168"/>
      <c r="K128" s="168"/>
      <c r="L128" s="168"/>
      <c r="M128" s="168"/>
      <c r="N128" s="168"/>
      <c r="O128" s="168"/>
      <c r="P128" s="168"/>
      <c r="Q128" s="168"/>
      <c r="R128" s="168"/>
      <c r="S128" s="168"/>
      <c r="T128" s="168"/>
      <c r="U128" s="168"/>
    </row>
    <row r="129" spans="1:21" x14ac:dyDescent="0.3">
      <c r="A129" s="168"/>
      <c r="B129" s="168"/>
      <c r="C129" s="218"/>
      <c r="E129" s="168"/>
      <c r="F129" s="168"/>
      <c r="G129" s="168"/>
      <c r="H129" s="168"/>
      <c r="I129" s="168"/>
      <c r="J129" s="168"/>
      <c r="K129" s="168"/>
      <c r="L129" s="168"/>
      <c r="M129" s="168"/>
      <c r="N129" s="168"/>
      <c r="O129" s="168"/>
      <c r="P129" s="168"/>
      <c r="Q129" s="168"/>
      <c r="R129" s="168"/>
      <c r="S129" s="168"/>
      <c r="T129" s="168"/>
      <c r="U129" s="168"/>
    </row>
    <row r="130" spans="1:21" x14ac:dyDescent="0.3">
      <c r="A130" s="168"/>
      <c r="B130" s="168"/>
      <c r="C130" s="218"/>
      <c r="E130" s="168"/>
      <c r="F130" s="168"/>
      <c r="G130" s="168"/>
      <c r="H130" s="168"/>
      <c r="I130" s="168"/>
      <c r="J130" s="168"/>
      <c r="K130" s="168"/>
      <c r="L130" s="168"/>
      <c r="M130" s="168"/>
      <c r="N130" s="168"/>
      <c r="O130" s="168"/>
      <c r="P130" s="168"/>
      <c r="Q130" s="168"/>
      <c r="R130" s="168"/>
      <c r="S130" s="168"/>
      <c r="T130" s="168"/>
      <c r="U130" s="168"/>
    </row>
    <row r="131" spans="1:21" x14ac:dyDescent="0.3">
      <c r="A131" s="168"/>
      <c r="B131" s="168"/>
      <c r="C131" s="218"/>
      <c r="E131" s="168"/>
      <c r="F131" s="168"/>
      <c r="G131" s="168"/>
      <c r="H131" s="168"/>
      <c r="I131" s="168"/>
      <c r="J131" s="168"/>
      <c r="K131" s="168"/>
      <c r="L131" s="168"/>
      <c r="M131" s="168"/>
      <c r="N131" s="168"/>
      <c r="O131" s="168"/>
      <c r="P131" s="168"/>
      <c r="Q131" s="168"/>
      <c r="R131" s="168"/>
      <c r="S131" s="168"/>
      <c r="T131" s="168"/>
      <c r="U131" s="168"/>
    </row>
    <row r="132" spans="1:21" x14ac:dyDescent="0.3">
      <c r="A132" s="168"/>
      <c r="B132" s="168"/>
      <c r="C132" s="218"/>
      <c r="E132" s="168"/>
      <c r="F132" s="168"/>
      <c r="G132" s="168"/>
      <c r="H132" s="168"/>
      <c r="I132" s="168"/>
      <c r="J132" s="168"/>
      <c r="K132" s="168"/>
      <c r="L132" s="168"/>
      <c r="M132" s="168"/>
      <c r="N132" s="168"/>
      <c r="O132" s="168"/>
      <c r="P132" s="168"/>
      <c r="Q132" s="168"/>
      <c r="R132" s="168"/>
      <c r="S132" s="168"/>
      <c r="T132" s="168"/>
      <c r="U132" s="168"/>
    </row>
    <row r="133" spans="1:21" x14ac:dyDescent="0.3">
      <c r="A133" s="168"/>
      <c r="B133" s="168"/>
      <c r="C133" s="218"/>
      <c r="E133" s="168"/>
      <c r="F133" s="168"/>
      <c r="G133" s="168"/>
      <c r="H133" s="168"/>
      <c r="I133" s="168"/>
      <c r="J133" s="168"/>
      <c r="K133" s="168"/>
      <c r="L133" s="168"/>
      <c r="M133" s="168"/>
      <c r="N133" s="168"/>
      <c r="O133" s="168"/>
      <c r="P133" s="168"/>
      <c r="Q133" s="168"/>
      <c r="R133" s="168"/>
      <c r="S133" s="168"/>
      <c r="T133" s="168"/>
      <c r="U133" s="168"/>
    </row>
    <row r="134" spans="1:21" x14ac:dyDescent="0.3">
      <c r="A134" s="168"/>
      <c r="B134" s="168"/>
      <c r="C134" s="218"/>
      <c r="E134" s="168"/>
      <c r="F134" s="168"/>
      <c r="G134" s="168"/>
      <c r="H134" s="168"/>
      <c r="I134" s="168"/>
      <c r="J134" s="168"/>
      <c r="K134" s="168"/>
      <c r="L134" s="168"/>
      <c r="M134" s="168"/>
      <c r="N134" s="168"/>
      <c r="O134" s="168"/>
      <c r="P134" s="168"/>
      <c r="Q134" s="168"/>
      <c r="R134" s="168"/>
      <c r="S134" s="168"/>
      <c r="T134" s="168"/>
      <c r="U134" s="168"/>
    </row>
    <row r="135" spans="1:21" x14ac:dyDescent="0.3">
      <c r="A135" s="168"/>
      <c r="B135" s="168"/>
      <c r="C135" s="218"/>
      <c r="E135" s="168"/>
      <c r="F135" s="168"/>
      <c r="G135" s="168"/>
      <c r="H135" s="168"/>
      <c r="I135" s="168"/>
      <c r="J135" s="168"/>
      <c r="K135" s="168"/>
      <c r="L135" s="168"/>
      <c r="M135" s="168"/>
      <c r="N135" s="168"/>
      <c r="O135" s="168"/>
      <c r="P135" s="168"/>
      <c r="Q135" s="168"/>
      <c r="R135" s="168"/>
      <c r="S135" s="168"/>
      <c r="T135" s="168"/>
      <c r="U135" s="168"/>
    </row>
    <row r="136" spans="1:21" x14ac:dyDescent="0.3">
      <c r="A136" s="168"/>
      <c r="B136" s="168"/>
      <c r="C136" s="218"/>
      <c r="E136" s="168"/>
      <c r="F136" s="168"/>
      <c r="G136" s="168"/>
      <c r="H136" s="168"/>
      <c r="I136" s="168"/>
      <c r="J136" s="168"/>
      <c r="K136" s="168"/>
      <c r="L136" s="168"/>
      <c r="M136" s="168"/>
      <c r="N136" s="168"/>
      <c r="O136" s="168"/>
      <c r="P136" s="168"/>
      <c r="Q136" s="168"/>
      <c r="R136" s="168"/>
      <c r="S136" s="168"/>
      <c r="T136" s="168"/>
      <c r="U136" s="168"/>
    </row>
    <row r="137" spans="1:21" x14ac:dyDescent="0.3">
      <c r="A137" s="168"/>
      <c r="B137" s="168"/>
      <c r="C137" s="218"/>
      <c r="E137" s="168"/>
      <c r="F137" s="168"/>
      <c r="G137" s="168"/>
      <c r="H137" s="168"/>
      <c r="I137" s="168"/>
      <c r="J137" s="168"/>
      <c r="K137" s="168"/>
      <c r="L137" s="168"/>
      <c r="M137" s="168"/>
      <c r="N137" s="168"/>
      <c r="O137" s="168"/>
      <c r="P137" s="168"/>
      <c r="Q137" s="168"/>
      <c r="R137" s="168"/>
      <c r="S137" s="168"/>
      <c r="T137" s="168"/>
      <c r="U137" s="168"/>
    </row>
    <row r="138" spans="1:21" x14ac:dyDescent="0.3">
      <c r="A138" s="168"/>
      <c r="B138" s="168"/>
      <c r="C138" s="218"/>
      <c r="E138" s="168"/>
      <c r="F138" s="168"/>
      <c r="G138" s="168"/>
      <c r="H138" s="168"/>
      <c r="I138" s="168"/>
      <c r="J138" s="168"/>
      <c r="K138" s="168"/>
      <c r="L138" s="168"/>
      <c r="M138" s="168"/>
      <c r="N138" s="168"/>
      <c r="O138" s="168"/>
      <c r="P138" s="168"/>
      <c r="Q138" s="168"/>
      <c r="R138" s="168"/>
      <c r="S138" s="168"/>
      <c r="T138" s="168"/>
      <c r="U138" s="168"/>
    </row>
    <row r="139" spans="1:21" x14ac:dyDescent="0.3">
      <c r="A139" s="168"/>
      <c r="B139" s="168"/>
      <c r="C139" s="218"/>
      <c r="E139" s="168"/>
      <c r="F139" s="168"/>
      <c r="G139" s="168"/>
      <c r="H139" s="168"/>
      <c r="I139" s="168"/>
      <c r="J139" s="168"/>
      <c r="K139" s="168"/>
      <c r="L139" s="168"/>
      <c r="M139" s="168"/>
      <c r="N139" s="168"/>
      <c r="O139" s="168"/>
      <c r="P139" s="168"/>
      <c r="Q139" s="168"/>
      <c r="R139" s="168"/>
      <c r="S139" s="168"/>
      <c r="T139" s="168"/>
      <c r="U139" s="168"/>
    </row>
    <row r="140" spans="1:21" x14ac:dyDescent="0.3">
      <c r="A140" s="168"/>
      <c r="B140" s="168"/>
      <c r="C140" s="218"/>
      <c r="E140" s="168"/>
      <c r="F140" s="168"/>
      <c r="G140" s="168"/>
      <c r="H140" s="168"/>
      <c r="I140" s="168"/>
      <c r="J140" s="168"/>
      <c r="K140" s="168"/>
      <c r="L140" s="168"/>
      <c r="M140" s="168"/>
      <c r="N140" s="168"/>
      <c r="O140" s="168"/>
      <c r="P140" s="168"/>
      <c r="Q140" s="168"/>
      <c r="R140" s="168"/>
      <c r="S140" s="168"/>
      <c r="T140" s="168"/>
      <c r="U140" s="168"/>
    </row>
    <row r="141" spans="1:21" x14ac:dyDescent="0.3">
      <c r="A141" s="168"/>
      <c r="B141" s="168"/>
      <c r="C141" s="218"/>
      <c r="E141" s="168"/>
      <c r="F141" s="168"/>
      <c r="G141" s="168"/>
      <c r="H141" s="168"/>
      <c r="I141" s="168"/>
      <c r="J141" s="168"/>
      <c r="K141" s="168"/>
      <c r="L141" s="168"/>
      <c r="M141" s="168"/>
      <c r="N141" s="168"/>
      <c r="O141" s="168"/>
      <c r="P141" s="168"/>
      <c r="Q141" s="168"/>
      <c r="R141" s="168"/>
      <c r="S141" s="168"/>
      <c r="T141" s="168"/>
      <c r="U141" s="168"/>
    </row>
    <row r="142" spans="1:21" x14ac:dyDescent="0.3">
      <c r="A142" s="168"/>
      <c r="B142" s="168"/>
      <c r="C142" s="218"/>
      <c r="E142" s="168"/>
      <c r="F142" s="168"/>
      <c r="G142" s="168"/>
      <c r="H142" s="168"/>
      <c r="I142" s="168"/>
      <c r="J142" s="168"/>
      <c r="K142" s="168"/>
      <c r="L142" s="168"/>
      <c r="M142" s="168"/>
      <c r="N142" s="168"/>
      <c r="O142" s="168"/>
      <c r="P142" s="168"/>
      <c r="Q142" s="168"/>
      <c r="R142" s="168"/>
      <c r="S142" s="168"/>
      <c r="T142" s="168"/>
      <c r="U142" s="168"/>
    </row>
    <row r="143" spans="1:21" x14ac:dyDescent="0.3">
      <c r="A143" s="168"/>
      <c r="B143" s="168"/>
      <c r="C143" s="218"/>
      <c r="E143" s="168"/>
      <c r="F143" s="168"/>
      <c r="G143" s="168"/>
      <c r="H143" s="168"/>
      <c r="I143" s="168"/>
      <c r="J143" s="168"/>
      <c r="K143" s="168"/>
      <c r="L143" s="168"/>
      <c r="M143" s="168"/>
      <c r="N143" s="168"/>
      <c r="O143" s="168"/>
      <c r="P143" s="168"/>
      <c r="Q143" s="168"/>
      <c r="R143" s="168"/>
      <c r="S143" s="168"/>
      <c r="T143" s="168"/>
      <c r="U143" s="168"/>
    </row>
    <row r="144" spans="1:21" x14ac:dyDescent="0.3">
      <c r="A144" s="168"/>
      <c r="B144" s="168"/>
      <c r="C144" s="218"/>
      <c r="E144" s="168"/>
      <c r="F144" s="168"/>
      <c r="G144" s="168"/>
      <c r="H144" s="168"/>
      <c r="I144" s="168"/>
      <c r="J144" s="168"/>
      <c r="K144" s="168"/>
      <c r="L144" s="168"/>
      <c r="M144" s="168"/>
      <c r="N144" s="168"/>
      <c r="O144" s="168"/>
      <c r="P144" s="168"/>
      <c r="Q144" s="168"/>
      <c r="R144" s="168"/>
      <c r="S144" s="168"/>
      <c r="T144" s="168"/>
      <c r="U144" s="168"/>
    </row>
    <row r="145" spans="1:21" x14ac:dyDescent="0.3">
      <c r="A145" s="168"/>
      <c r="B145" s="168"/>
      <c r="C145" s="218"/>
      <c r="E145" s="168"/>
      <c r="F145" s="168"/>
      <c r="G145" s="168"/>
      <c r="H145" s="168"/>
      <c r="I145" s="168"/>
      <c r="J145" s="168"/>
      <c r="K145" s="168"/>
      <c r="L145" s="168"/>
      <c r="M145" s="168"/>
      <c r="N145" s="168"/>
      <c r="O145" s="168"/>
      <c r="P145" s="168"/>
      <c r="Q145" s="168"/>
      <c r="R145" s="168"/>
      <c r="S145" s="168"/>
      <c r="T145" s="168"/>
      <c r="U145" s="168"/>
    </row>
    <row r="146" spans="1:21" x14ac:dyDescent="0.3">
      <c r="A146" s="168"/>
      <c r="B146" s="168"/>
      <c r="C146" s="218"/>
      <c r="E146" s="168"/>
      <c r="F146" s="168"/>
      <c r="G146" s="168"/>
      <c r="H146" s="168"/>
      <c r="I146" s="168"/>
      <c r="J146" s="168"/>
      <c r="K146" s="168"/>
      <c r="L146" s="168"/>
      <c r="M146" s="168"/>
      <c r="N146" s="168"/>
      <c r="O146" s="168"/>
      <c r="P146" s="168"/>
      <c r="Q146" s="168"/>
      <c r="R146" s="168"/>
      <c r="S146" s="168"/>
      <c r="T146" s="168"/>
      <c r="U146" s="168"/>
    </row>
    <row r="147" spans="1:21" x14ac:dyDescent="0.3">
      <c r="A147" s="168"/>
      <c r="B147" s="168"/>
      <c r="C147" s="218"/>
      <c r="E147" s="168"/>
      <c r="F147" s="168"/>
      <c r="G147" s="168"/>
      <c r="H147" s="168"/>
      <c r="I147" s="168"/>
      <c r="J147" s="168"/>
      <c r="K147" s="168"/>
      <c r="L147" s="168"/>
      <c r="M147" s="168"/>
      <c r="N147" s="168"/>
      <c r="O147" s="168"/>
      <c r="P147" s="168"/>
      <c r="Q147" s="168"/>
      <c r="R147" s="168"/>
      <c r="S147" s="168"/>
      <c r="T147" s="168"/>
      <c r="U147" s="168"/>
    </row>
    <row r="148" spans="1:21" x14ac:dyDescent="0.3">
      <c r="A148" s="168"/>
      <c r="B148" s="168"/>
      <c r="C148" s="218"/>
      <c r="E148" s="168"/>
      <c r="F148" s="168"/>
      <c r="G148" s="168"/>
      <c r="H148" s="168"/>
      <c r="I148" s="168"/>
      <c r="J148" s="168"/>
      <c r="K148" s="168"/>
      <c r="L148" s="168"/>
      <c r="M148" s="168"/>
      <c r="N148" s="168"/>
      <c r="O148" s="168"/>
      <c r="P148" s="168"/>
      <c r="Q148" s="168"/>
      <c r="R148" s="168"/>
      <c r="S148" s="168"/>
      <c r="T148" s="168"/>
      <c r="U148" s="168"/>
    </row>
    <row r="149" spans="1:21" x14ac:dyDescent="0.3">
      <c r="A149" s="168"/>
      <c r="B149" s="168"/>
      <c r="C149" s="218"/>
      <c r="E149" s="168"/>
      <c r="F149" s="168"/>
      <c r="G149" s="168"/>
      <c r="H149" s="168"/>
      <c r="I149" s="168"/>
      <c r="J149" s="168"/>
      <c r="K149" s="168"/>
      <c r="L149" s="168"/>
      <c r="M149" s="168"/>
      <c r="N149" s="168"/>
      <c r="O149" s="168"/>
      <c r="P149" s="168"/>
      <c r="Q149" s="168"/>
      <c r="R149" s="168"/>
      <c r="S149" s="168"/>
      <c r="T149" s="168"/>
      <c r="U149" s="168"/>
    </row>
    <row r="150" spans="1:21" x14ac:dyDescent="0.3">
      <c r="A150" s="168"/>
      <c r="B150" s="168"/>
      <c r="C150" s="218"/>
      <c r="E150" s="168"/>
      <c r="F150" s="168"/>
      <c r="G150" s="168"/>
      <c r="H150" s="168"/>
      <c r="I150" s="168"/>
      <c r="J150" s="168"/>
      <c r="K150" s="168"/>
      <c r="L150" s="168"/>
      <c r="M150" s="168"/>
      <c r="N150" s="168"/>
      <c r="O150" s="168"/>
      <c r="P150" s="168"/>
      <c r="Q150" s="168"/>
      <c r="R150" s="168"/>
      <c r="S150" s="168"/>
      <c r="T150" s="168"/>
      <c r="U150" s="168"/>
    </row>
    <row r="151" spans="1:21" x14ac:dyDescent="0.3">
      <c r="A151" s="168"/>
      <c r="B151" s="168"/>
      <c r="C151" s="218"/>
      <c r="E151" s="168"/>
      <c r="F151" s="168"/>
      <c r="G151" s="168"/>
      <c r="H151" s="168"/>
      <c r="I151" s="168"/>
      <c r="J151" s="168"/>
      <c r="K151" s="168"/>
      <c r="L151" s="168"/>
      <c r="M151" s="168"/>
      <c r="N151" s="168"/>
      <c r="O151" s="168"/>
      <c r="P151" s="168"/>
      <c r="Q151" s="168"/>
      <c r="R151" s="168"/>
      <c r="S151" s="168"/>
      <c r="T151" s="168"/>
      <c r="U151" s="168"/>
    </row>
    <row r="152" spans="1:21" x14ac:dyDescent="0.3">
      <c r="A152" s="168"/>
      <c r="B152" s="168"/>
      <c r="C152" s="218"/>
      <c r="E152" s="168"/>
      <c r="F152" s="168"/>
      <c r="G152" s="168"/>
      <c r="H152" s="168"/>
      <c r="I152" s="168"/>
      <c r="J152" s="168"/>
      <c r="K152" s="168"/>
      <c r="L152" s="168"/>
      <c r="M152" s="168"/>
      <c r="N152" s="168"/>
      <c r="O152" s="168"/>
      <c r="P152" s="168"/>
      <c r="Q152" s="168"/>
      <c r="R152" s="168"/>
      <c r="S152" s="168"/>
      <c r="T152" s="168"/>
      <c r="U152" s="168"/>
    </row>
    <row r="153" spans="1:21" x14ac:dyDescent="0.3">
      <c r="A153" s="168"/>
      <c r="B153" s="168"/>
      <c r="C153" s="218"/>
      <c r="E153" s="168"/>
      <c r="F153" s="168"/>
      <c r="G153" s="168"/>
      <c r="H153" s="168"/>
      <c r="I153" s="168"/>
      <c r="J153" s="168"/>
      <c r="K153" s="168"/>
      <c r="L153" s="168"/>
      <c r="M153" s="168"/>
      <c r="N153" s="168"/>
      <c r="O153" s="168"/>
      <c r="P153" s="168"/>
      <c r="Q153" s="168"/>
      <c r="R153" s="168"/>
      <c r="S153" s="168"/>
      <c r="T153" s="168"/>
      <c r="U153" s="168"/>
    </row>
    <row r="154" spans="1:21" x14ac:dyDescent="0.3">
      <c r="A154" s="168"/>
      <c r="B154" s="168"/>
      <c r="C154" s="218"/>
      <c r="E154" s="168"/>
      <c r="F154" s="168"/>
      <c r="G154" s="168"/>
      <c r="H154" s="168"/>
      <c r="I154" s="168"/>
      <c r="J154" s="168"/>
      <c r="K154" s="168"/>
      <c r="L154" s="168"/>
      <c r="M154" s="168"/>
      <c r="N154" s="168"/>
      <c r="O154" s="168"/>
      <c r="P154" s="168"/>
      <c r="Q154" s="168"/>
      <c r="R154" s="168"/>
      <c r="S154" s="168"/>
      <c r="T154" s="168"/>
      <c r="U154" s="168"/>
    </row>
    <row r="155" spans="1:21" x14ac:dyDescent="0.3">
      <c r="A155" s="168"/>
      <c r="B155" s="168"/>
      <c r="C155" s="218"/>
      <c r="E155" s="168"/>
      <c r="F155" s="168"/>
      <c r="G155" s="168"/>
      <c r="H155" s="168"/>
      <c r="I155" s="168"/>
      <c r="J155" s="168"/>
      <c r="K155" s="168"/>
      <c r="L155" s="168"/>
      <c r="M155" s="168"/>
      <c r="N155" s="168"/>
      <c r="O155" s="168"/>
      <c r="P155" s="168"/>
      <c r="Q155" s="168"/>
      <c r="R155" s="168"/>
      <c r="S155" s="168"/>
      <c r="T155" s="168"/>
      <c r="U155" s="168"/>
    </row>
    <row r="156" spans="1:21" x14ac:dyDescent="0.3">
      <c r="A156" s="168"/>
      <c r="B156" s="168"/>
      <c r="C156" s="218"/>
      <c r="E156" s="168"/>
      <c r="F156" s="168"/>
      <c r="G156" s="168"/>
      <c r="H156" s="168"/>
      <c r="I156" s="168"/>
      <c r="J156" s="168"/>
      <c r="K156" s="168"/>
      <c r="L156" s="168"/>
      <c r="M156" s="168"/>
      <c r="N156" s="168"/>
      <c r="O156" s="168"/>
      <c r="P156" s="168"/>
      <c r="Q156" s="168"/>
      <c r="R156" s="168"/>
      <c r="S156" s="168"/>
      <c r="T156" s="168"/>
      <c r="U156" s="168"/>
    </row>
    <row r="157" spans="1:21" x14ac:dyDescent="0.3">
      <c r="A157" s="168"/>
      <c r="B157" s="168"/>
      <c r="C157" s="218"/>
      <c r="E157" s="168"/>
      <c r="F157" s="168"/>
      <c r="G157" s="168"/>
      <c r="H157" s="168"/>
      <c r="I157" s="168"/>
      <c r="J157" s="168"/>
      <c r="K157" s="168"/>
      <c r="L157" s="168"/>
      <c r="M157" s="168"/>
      <c r="N157" s="168"/>
      <c r="O157" s="168"/>
      <c r="P157" s="168"/>
      <c r="Q157" s="168"/>
      <c r="R157" s="168"/>
      <c r="S157" s="168"/>
      <c r="T157" s="168"/>
      <c r="U157" s="168"/>
    </row>
    <row r="158" spans="1:21" x14ac:dyDescent="0.3">
      <c r="A158" s="168"/>
      <c r="B158" s="168"/>
      <c r="C158" s="218"/>
      <c r="E158" s="168"/>
      <c r="F158" s="168"/>
      <c r="G158" s="168"/>
      <c r="H158" s="168"/>
      <c r="I158" s="168"/>
      <c r="J158" s="168"/>
      <c r="K158" s="168"/>
      <c r="L158" s="168"/>
      <c r="M158" s="168"/>
      <c r="N158" s="168"/>
      <c r="O158" s="168"/>
      <c r="P158" s="168"/>
      <c r="Q158" s="168"/>
      <c r="R158" s="168"/>
      <c r="S158" s="168"/>
      <c r="T158" s="168"/>
      <c r="U158" s="168"/>
    </row>
    <row r="159" spans="1:21" x14ac:dyDescent="0.3">
      <c r="A159" s="168"/>
      <c r="B159" s="168"/>
      <c r="C159" s="218"/>
      <c r="E159" s="168"/>
      <c r="F159" s="168"/>
      <c r="G159" s="168"/>
      <c r="H159" s="168"/>
      <c r="I159" s="168"/>
      <c r="J159" s="168"/>
      <c r="K159" s="168"/>
      <c r="L159" s="168"/>
      <c r="M159" s="168"/>
      <c r="N159" s="168"/>
      <c r="O159" s="168"/>
      <c r="P159" s="168"/>
      <c r="Q159" s="168"/>
      <c r="R159" s="168"/>
      <c r="S159" s="168"/>
      <c r="T159" s="168"/>
      <c r="U159" s="168"/>
    </row>
    <row r="160" spans="1:21" x14ac:dyDescent="0.3">
      <c r="A160" s="168"/>
      <c r="B160" s="168"/>
      <c r="C160" s="218"/>
      <c r="E160" s="168"/>
      <c r="F160" s="168"/>
      <c r="G160" s="168"/>
      <c r="H160" s="168"/>
      <c r="I160" s="168"/>
      <c r="J160" s="168"/>
      <c r="K160" s="168"/>
      <c r="L160" s="168"/>
      <c r="M160" s="168"/>
      <c r="N160" s="168"/>
      <c r="O160" s="168"/>
      <c r="P160" s="168"/>
      <c r="Q160" s="168"/>
      <c r="R160" s="168"/>
      <c r="S160" s="168"/>
      <c r="T160" s="168"/>
      <c r="U160" s="168"/>
    </row>
    <row r="161" spans="1:21" x14ac:dyDescent="0.3">
      <c r="A161" s="168"/>
      <c r="B161" s="168"/>
      <c r="C161" s="218"/>
      <c r="E161" s="168"/>
      <c r="F161" s="168"/>
      <c r="G161" s="168"/>
      <c r="H161" s="168"/>
      <c r="I161" s="168"/>
      <c r="J161" s="168"/>
      <c r="K161" s="168"/>
      <c r="L161" s="168"/>
      <c r="M161" s="168"/>
      <c r="N161" s="168"/>
      <c r="O161" s="168"/>
      <c r="P161" s="168"/>
      <c r="Q161" s="168"/>
      <c r="R161" s="168"/>
      <c r="S161" s="168"/>
      <c r="T161" s="168"/>
      <c r="U161" s="168"/>
    </row>
    <row r="162" spans="1:21" x14ac:dyDescent="0.3">
      <c r="A162" s="168"/>
      <c r="B162" s="168"/>
      <c r="C162" s="218"/>
      <c r="E162" s="168"/>
      <c r="F162" s="168"/>
      <c r="G162" s="168"/>
      <c r="H162" s="168"/>
      <c r="I162" s="168"/>
      <c r="J162" s="168"/>
      <c r="K162" s="168"/>
      <c r="L162" s="168"/>
      <c r="M162" s="168"/>
      <c r="N162" s="168"/>
      <c r="O162" s="168"/>
      <c r="P162" s="168"/>
      <c r="Q162" s="168"/>
      <c r="R162" s="168"/>
      <c r="S162" s="168"/>
      <c r="T162" s="168"/>
      <c r="U162" s="168"/>
    </row>
    <row r="163" spans="1:21" x14ac:dyDescent="0.3">
      <c r="A163" s="168"/>
      <c r="B163" s="168"/>
      <c r="C163" s="218"/>
      <c r="E163" s="168"/>
      <c r="F163" s="168"/>
      <c r="G163" s="168"/>
      <c r="H163" s="168"/>
      <c r="I163" s="168"/>
      <c r="J163" s="168"/>
      <c r="K163" s="168"/>
      <c r="L163" s="168"/>
      <c r="M163" s="168"/>
      <c r="N163" s="168"/>
      <c r="O163" s="168"/>
      <c r="P163" s="168"/>
      <c r="Q163" s="168"/>
      <c r="R163" s="168"/>
      <c r="S163" s="168"/>
      <c r="T163" s="168"/>
      <c r="U163" s="168"/>
    </row>
    <row r="164" spans="1:21" x14ac:dyDescent="0.3">
      <c r="A164" s="168"/>
      <c r="B164" s="168"/>
      <c r="C164" s="218"/>
      <c r="E164" s="168"/>
      <c r="F164" s="168"/>
      <c r="G164" s="168"/>
      <c r="H164" s="168"/>
      <c r="I164" s="168"/>
      <c r="J164" s="168"/>
      <c r="K164" s="168"/>
      <c r="L164" s="168"/>
      <c r="M164" s="168"/>
      <c r="N164" s="168"/>
      <c r="O164" s="168"/>
      <c r="P164" s="168"/>
      <c r="Q164" s="168"/>
      <c r="R164" s="168"/>
      <c r="S164" s="168"/>
      <c r="T164" s="168"/>
      <c r="U164" s="168"/>
    </row>
    <row r="165" spans="1:21" x14ac:dyDescent="0.3">
      <c r="A165" s="168"/>
      <c r="B165" s="168"/>
      <c r="C165" s="218"/>
      <c r="E165" s="168"/>
      <c r="F165" s="168"/>
      <c r="G165" s="168"/>
      <c r="H165" s="168"/>
      <c r="I165" s="168"/>
      <c r="J165" s="168"/>
      <c r="K165" s="168"/>
      <c r="L165" s="168"/>
      <c r="M165" s="168"/>
      <c r="N165" s="168"/>
      <c r="O165" s="168"/>
      <c r="P165" s="168"/>
      <c r="Q165" s="168"/>
      <c r="R165" s="168"/>
      <c r="S165" s="168"/>
      <c r="T165" s="168"/>
      <c r="U165" s="168"/>
    </row>
    <row r="166" spans="1:21" x14ac:dyDescent="0.3">
      <c r="A166" s="168"/>
      <c r="B166" s="168"/>
      <c r="C166" s="218"/>
      <c r="E166" s="168"/>
      <c r="F166" s="168"/>
      <c r="G166" s="168"/>
      <c r="H166" s="168"/>
      <c r="I166" s="168"/>
      <c r="J166" s="168"/>
      <c r="K166" s="168"/>
      <c r="L166" s="168"/>
      <c r="M166" s="168"/>
      <c r="N166" s="168"/>
      <c r="O166" s="168"/>
      <c r="P166" s="168"/>
      <c r="Q166" s="168"/>
      <c r="R166" s="168"/>
      <c r="S166" s="168"/>
      <c r="T166" s="168"/>
      <c r="U166" s="168"/>
    </row>
    <row r="167" spans="1:21" x14ac:dyDescent="0.3">
      <c r="A167" s="168"/>
      <c r="B167" s="168"/>
      <c r="C167" s="218"/>
      <c r="E167" s="168"/>
      <c r="F167" s="168"/>
      <c r="G167" s="168"/>
      <c r="H167" s="168"/>
      <c r="I167" s="168"/>
      <c r="J167" s="168"/>
      <c r="K167" s="168"/>
      <c r="L167" s="168"/>
      <c r="M167" s="168"/>
      <c r="N167" s="168"/>
      <c r="O167" s="168"/>
      <c r="P167" s="168"/>
      <c r="Q167" s="168"/>
      <c r="R167" s="168"/>
      <c r="S167" s="168"/>
      <c r="T167" s="168"/>
      <c r="U167" s="168"/>
    </row>
    <row r="168" spans="1:21" x14ac:dyDescent="0.3">
      <c r="A168" s="168"/>
      <c r="B168" s="168"/>
      <c r="C168" s="218"/>
      <c r="E168" s="168"/>
      <c r="F168" s="168"/>
      <c r="G168" s="168"/>
      <c r="H168" s="168"/>
      <c r="I168" s="168"/>
      <c r="J168" s="168"/>
      <c r="K168" s="168"/>
      <c r="L168" s="168"/>
      <c r="M168" s="168"/>
      <c r="N168" s="168"/>
      <c r="O168" s="168"/>
      <c r="P168" s="168"/>
      <c r="Q168" s="168"/>
      <c r="R168" s="168"/>
      <c r="S168" s="168"/>
      <c r="T168" s="168"/>
      <c r="U168" s="168"/>
    </row>
    <row r="169" spans="1:21" x14ac:dyDescent="0.3">
      <c r="A169" s="168"/>
      <c r="B169" s="168"/>
      <c r="C169" s="218"/>
      <c r="E169" s="168"/>
      <c r="F169" s="168"/>
      <c r="G169" s="168"/>
      <c r="H169" s="168"/>
      <c r="I169" s="168"/>
      <c r="J169" s="168"/>
      <c r="K169" s="168"/>
      <c r="L169" s="168"/>
      <c r="M169" s="168"/>
      <c r="N169" s="168"/>
      <c r="O169" s="168"/>
      <c r="P169" s="168"/>
      <c r="Q169" s="168"/>
      <c r="R169" s="168"/>
      <c r="S169" s="168"/>
      <c r="T169" s="168"/>
      <c r="U169" s="168"/>
    </row>
    <row r="170" spans="1:21" x14ac:dyDescent="0.3">
      <c r="A170" s="168"/>
      <c r="B170" s="168"/>
      <c r="C170" s="218"/>
      <c r="E170" s="168"/>
      <c r="F170" s="168"/>
      <c r="G170" s="168"/>
      <c r="H170" s="168"/>
      <c r="I170" s="168"/>
      <c r="J170" s="168"/>
      <c r="K170" s="168"/>
      <c r="L170" s="168"/>
      <c r="M170" s="168"/>
      <c r="N170" s="168"/>
      <c r="O170" s="168"/>
      <c r="P170" s="168"/>
      <c r="Q170" s="168"/>
      <c r="R170" s="168"/>
      <c r="S170" s="168"/>
      <c r="T170" s="168"/>
      <c r="U170" s="168"/>
    </row>
    <row r="171" spans="1:21" x14ac:dyDescent="0.3">
      <c r="A171" s="168"/>
      <c r="B171" s="168"/>
      <c r="C171" s="218"/>
      <c r="E171" s="168"/>
      <c r="F171" s="168"/>
      <c r="G171" s="168"/>
      <c r="H171" s="168"/>
      <c r="I171" s="168"/>
      <c r="J171" s="168"/>
      <c r="K171" s="168"/>
      <c r="L171" s="168"/>
      <c r="M171" s="168"/>
      <c r="N171" s="168"/>
      <c r="O171" s="168"/>
      <c r="P171" s="168"/>
      <c r="Q171" s="168"/>
      <c r="R171" s="168"/>
      <c r="S171" s="168"/>
      <c r="T171" s="168"/>
      <c r="U171" s="168"/>
    </row>
    <row r="172" spans="1:21" x14ac:dyDescent="0.3">
      <c r="A172" s="168"/>
      <c r="B172" s="168"/>
      <c r="C172" s="218"/>
      <c r="E172" s="168"/>
      <c r="F172" s="168"/>
      <c r="G172" s="168"/>
      <c r="H172" s="168"/>
      <c r="I172" s="168"/>
      <c r="J172" s="168"/>
      <c r="K172" s="168"/>
      <c r="L172" s="168"/>
      <c r="M172" s="168"/>
      <c r="N172" s="168"/>
      <c r="O172" s="168"/>
      <c r="P172" s="168"/>
      <c r="Q172" s="168"/>
      <c r="R172" s="168"/>
      <c r="S172" s="168"/>
      <c r="T172" s="168"/>
      <c r="U172" s="168"/>
    </row>
    <row r="173" spans="1:21" x14ac:dyDescent="0.3">
      <c r="A173" s="168"/>
      <c r="B173" s="168"/>
      <c r="C173" s="218"/>
      <c r="E173" s="168"/>
      <c r="F173" s="168"/>
      <c r="G173" s="168"/>
      <c r="H173" s="168"/>
      <c r="I173" s="168"/>
      <c r="J173" s="168"/>
      <c r="K173" s="168"/>
      <c r="L173" s="168"/>
      <c r="M173" s="168"/>
      <c r="N173" s="168"/>
      <c r="O173" s="168"/>
      <c r="P173" s="168"/>
      <c r="Q173" s="168"/>
      <c r="R173" s="168"/>
      <c r="S173" s="168"/>
      <c r="T173" s="168"/>
      <c r="U173" s="168"/>
    </row>
    <row r="174" spans="1:21" x14ac:dyDescent="0.3">
      <c r="A174" s="168"/>
      <c r="B174" s="168"/>
      <c r="C174" s="218"/>
      <c r="E174" s="168"/>
      <c r="F174" s="168"/>
      <c r="G174" s="168"/>
      <c r="H174" s="168"/>
      <c r="I174" s="168"/>
      <c r="J174" s="168"/>
      <c r="K174" s="168"/>
      <c r="L174" s="168"/>
      <c r="M174" s="168"/>
      <c r="N174" s="168"/>
      <c r="O174" s="168"/>
      <c r="P174" s="168"/>
      <c r="Q174" s="168"/>
      <c r="R174" s="168"/>
      <c r="S174" s="168"/>
      <c r="T174" s="168"/>
      <c r="U174" s="168"/>
    </row>
    <row r="175" spans="1:21" x14ac:dyDescent="0.3">
      <c r="A175" s="168"/>
      <c r="B175" s="168"/>
      <c r="C175" s="218"/>
      <c r="E175" s="168"/>
      <c r="F175" s="168"/>
      <c r="G175" s="168"/>
      <c r="H175" s="168"/>
      <c r="I175" s="168"/>
      <c r="J175" s="168"/>
      <c r="K175" s="168"/>
      <c r="L175" s="168"/>
      <c r="M175" s="168"/>
      <c r="N175" s="168"/>
      <c r="O175" s="168"/>
      <c r="P175" s="168"/>
      <c r="Q175" s="168"/>
      <c r="R175" s="168"/>
      <c r="S175" s="168"/>
      <c r="T175" s="168"/>
      <c r="U175" s="168"/>
    </row>
    <row r="176" spans="1:21" x14ac:dyDescent="0.3">
      <c r="A176" s="168"/>
      <c r="B176" s="168"/>
      <c r="C176" s="218"/>
      <c r="E176" s="168"/>
      <c r="F176" s="168"/>
      <c r="G176" s="168"/>
      <c r="H176" s="168"/>
      <c r="I176" s="168"/>
      <c r="J176" s="168"/>
      <c r="K176" s="168"/>
      <c r="L176" s="168"/>
      <c r="M176" s="168"/>
      <c r="N176" s="168"/>
      <c r="O176" s="168"/>
      <c r="P176" s="168"/>
      <c r="Q176" s="168"/>
      <c r="R176" s="168"/>
      <c r="S176" s="168"/>
      <c r="T176" s="168"/>
      <c r="U176" s="168"/>
    </row>
    <row r="177" spans="1:21" x14ac:dyDescent="0.3">
      <c r="A177" s="168"/>
      <c r="B177" s="168"/>
      <c r="C177" s="218"/>
      <c r="E177" s="168"/>
      <c r="F177" s="168"/>
      <c r="G177" s="168"/>
      <c r="H177" s="168"/>
      <c r="I177" s="168"/>
      <c r="J177" s="168"/>
      <c r="K177" s="168"/>
      <c r="L177" s="168"/>
      <c r="M177" s="168"/>
      <c r="N177" s="168"/>
      <c r="O177" s="168"/>
      <c r="P177" s="168"/>
      <c r="Q177" s="168"/>
      <c r="R177" s="168"/>
      <c r="S177" s="168"/>
      <c r="T177" s="168"/>
      <c r="U177" s="168"/>
    </row>
    <row r="178" spans="1:21" x14ac:dyDescent="0.3">
      <c r="A178" s="168"/>
      <c r="B178" s="168"/>
      <c r="C178" s="218"/>
      <c r="E178" s="168"/>
      <c r="F178" s="168"/>
      <c r="G178" s="168"/>
      <c r="H178" s="168"/>
      <c r="I178" s="168"/>
      <c r="J178" s="168"/>
      <c r="K178" s="168"/>
      <c r="L178" s="168"/>
      <c r="M178" s="168"/>
      <c r="N178" s="168"/>
      <c r="O178" s="168"/>
      <c r="P178" s="168"/>
      <c r="Q178" s="168"/>
      <c r="R178" s="168"/>
      <c r="S178" s="168"/>
      <c r="T178" s="168"/>
      <c r="U178" s="168"/>
    </row>
    <row r="179" spans="1:21" x14ac:dyDescent="0.3">
      <c r="A179" s="168"/>
      <c r="B179" s="168"/>
      <c r="C179" s="218"/>
      <c r="E179" s="168"/>
      <c r="F179" s="168"/>
      <c r="G179" s="168"/>
      <c r="H179" s="168"/>
      <c r="I179" s="168"/>
      <c r="J179" s="168"/>
      <c r="K179" s="168"/>
      <c r="L179" s="168"/>
      <c r="M179" s="168"/>
      <c r="N179" s="168"/>
      <c r="O179" s="168"/>
      <c r="P179" s="168"/>
      <c r="Q179" s="168"/>
      <c r="R179" s="168"/>
      <c r="S179" s="168"/>
      <c r="T179" s="168"/>
      <c r="U179" s="168"/>
    </row>
    <row r="180" spans="1:21" x14ac:dyDescent="0.3">
      <c r="A180" s="168"/>
      <c r="B180" s="168"/>
      <c r="C180" s="218"/>
      <c r="E180" s="168"/>
      <c r="F180" s="168"/>
      <c r="G180" s="168"/>
      <c r="H180" s="168"/>
      <c r="I180" s="168"/>
      <c r="J180" s="168"/>
      <c r="K180" s="168"/>
      <c r="L180" s="168"/>
      <c r="M180" s="168"/>
      <c r="N180" s="168"/>
      <c r="O180" s="168"/>
      <c r="P180" s="168"/>
      <c r="Q180" s="168"/>
      <c r="R180" s="168"/>
      <c r="S180" s="168"/>
      <c r="T180" s="168"/>
      <c r="U180" s="168"/>
    </row>
    <row r="181" spans="1:21" x14ac:dyDescent="0.3">
      <c r="A181" s="168"/>
      <c r="B181" s="168"/>
      <c r="C181" s="218"/>
      <c r="E181" s="168"/>
      <c r="F181" s="168"/>
      <c r="G181" s="168"/>
      <c r="H181" s="168"/>
      <c r="I181" s="168"/>
      <c r="J181" s="168"/>
      <c r="K181" s="168"/>
      <c r="L181" s="168"/>
      <c r="M181" s="168"/>
      <c r="N181" s="168"/>
      <c r="O181" s="168"/>
      <c r="P181" s="168"/>
      <c r="Q181" s="168"/>
      <c r="R181" s="168"/>
      <c r="S181" s="168"/>
      <c r="T181" s="168"/>
      <c r="U181" s="168"/>
    </row>
    <row r="182" spans="1:21" x14ac:dyDescent="0.3">
      <c r="A182" s="168"/>
      <c r="B182" s="168"/>
      <c r="C182" s="218"/>
      <c r="E182" s="168"/>
      <c r="F182" s="168"/>
      <c r="G182" s="168"/>
      <c r="H182" s="168"/>
      <c r="I182" s="168"/>
      <c r="J182" s="168"/>
      <c r="K182" s="168"/>
      <c r="L182" s="168"/>
      <c r="M182" s="168"/>
      <c r="N182" s="168"/>
      <c r="O182" s="168"/>
      <c r="P182" s="168"/>
      <c r="Q182" s="168"/>
      <c r="R182" s="168"/>
      <c r="S182" s="168"/>
      <c r="T182" s="168"/>
      <c r="U182" s="168"/>
    </row>
    <row r="183" spans="1:21" x14ac:dyDescent="0.3">
      <c r="A183" s="168"/>
      <c r="B183" s="168"/>
      <c r="C183" s="218"/>
      <c r="E183" s="168"/>
      <c r="F183" s="168"/>
      <c r="G183" s="168"/>
      <c r="H183" s="168"/>
      <c r="I183" s="168"/>
      <c r="J183" s="168"/>
      <c r="K183" s="168"/>
      <c r="L183" s="168"/>
      <c r="M183" s="168"/>
      <c r="N183" s="168"/>
      <c r="O183" s="168"/>
      <c r="P183" s="168"/>
      <c r="Q183" s="168"/>
      <c r="R183" s="168"/>
      <c r="S183" s="168"/>
      <c r="T183" s="168"/>
      <c r="U183" s="168"/>
    </row>
    <row r="184" spans="1:21" x14ac:dyDescent="0.3">
      <c r="A184" s="168"/>
      <c r="B184" s="168"/>
      <c r="C184" s="218"/>
      <c r="E184" s="168"/>
      <c r="F184" s="168"/>
      <c r="G184" s="168"/>
      <c r="H184" s="168"/>
      <c r="I184" s="168"/>
      <c r="J184" s="168"/>
      <c r="K184" s="168"/>
      <c r="L184" s="168"/>
      <c r="M184" s="168"/>
      <c r="N184" s="168"/>
      <c r="O184" s="168"/>
      <c r="P184" s="168"/>
      <c r="Q184" s="168"/>
      <c r="R184" s="168"/>
      <c r="S184" s="168"/>
      <c r="T184" s="168"/>
      <c r="U184" s="168"/>
    </row>
    <row r="185" spans="1:21" x14ac:dyDescent="0.3">
      <c r="A185" s="168"/>
      <c r="B185" s="168"/>
      <c r="C185" s="218"/>
      <c r="E185" s="168"/>
      <c r="F185" s="168"/>
      <c r="G185" s="168"/>
      <c r="H185" s="168"/>
      <c r="I185" s="168"/>
      <c r="J185" s="168"/>
      <c r="K185" s="168"/>
      <c r="L185" s="168"/>
      <c r="M185" s="168"/>
      <c r="N185" s="168"/>
      <c r="O185" s="168"/>
      <c r="P185" s="168"/>
      <c r="Q185" s="168"/>
      <c r="R185" s="168"/>
      <c r="S185" s="168"/>
      <c r="T185" s="168"/>
      <c r="U185" s="168"/>
    </row>
    <row r="186" spans="1:21" x14ac:dyDescent="0.3">
      <c r="A186" s="168"/>
      <c r="B186" s="168"/>
      <c r="C186" s="218"/>
      <c r="E186" s="168"/>
      <c r="F186" s="168"/>
      <c r="G186" s="168"/>
      <c r="H186" s="168"/>
      <c r="I186" s="168"/>
      <c r="J186" s="168"/>
      <c r="K186" s="168"/>
      <c r="L186" s="168"/>
      <c r="M186" s="168"/>
      <c r="N186" s="168"/>
      <c r="O186" s="168"/>
      <c r="P186" s="168"/>
      <c r="Q186" s="168"/>
      <c r="R186" s="168"/>
      <c r="S186" s="168"/>
      <c r="T186" s="168"/>
      <c r="U186" s="168"/>
    </row>
    <row r="187" spans="1:21" x14ac:dyDescent="0.3">
      <c r="A187" s="168"/>
      <c r="B187" s="168"/>
      <c r="C187" s="218"/>
      <c r="E187" s="168"/>
      <c r="F187" s="168"/>
      <c r="G187" s="168"/>
      <c r="H187" s="168"/>
      <c r="I187" s="168"/>
      <c r="J187" s="168"/>
      <c r="K187" s="168"/>
      <c r="L187" s="168"/>
      <c r="M187" s="168"/>
      <c r="N187" s="168"/>
      <c r="O187" s="168"/>
      <c r="P187" s="168"/>
      <c r="Q187" s="168"/>
      <c r="R187" s="168"/>
      <c r="S187" s="168"/>
      <c r="T187" s="168"/>
      <c r="U187" s="168"/>
    </row>
    <row r="188" spans="1:21" x14ac:dyDescent="0.3">
      <c r="A188" s="168"/>
      <c r="B188" s="168"/>
      <c r="C188" s="218"/>
      <c r="E188" s="168"/>
      <c r="F188" s="168"/>
      <c r="G188" s="168"/>
      <c r="H188" s="168"/>
      <c r="I188" s="168"/>
      <c r="J188" s="168"/>
      <c r="K188" s="168"/>
      <c r="L188" s="168"/>
      <c r="M188" s="168"/>
      <c r="N188" s="168"/>
      <c r="O188" s="168"/>
      <c r="P188" s="168"/>
      <c r="Q188" s="168"/>
      <c r="R188" s="168"/>
      <c r="S188" s="168"/>
      <c r="T188" s="168"/>
      <c r="U188" s="168"/>
    </row>
    <row r="189" spans="1:21" x14ac:dyDescent="0.3">
      <c r="A189" s="168"/>
      <c r="B189" s="168"/>
      <c r="C189" s="218"/>
      <c r="E189" s="168"/>
      <c r="F189" s="168"/>
      <c r="G189" s="168"/>
      <c r="H189" s="168"/>
      <c r="I189" s="168"/>
      <c r="J189" s="168"/>
      <c r="K189" s="168"/>
      <c r="L189" s="168"/>
      <c r="M189" s="168"/>
      <c r="N189" s="168"/>
      <c r="O189" s="168"/>
      <c r="P189" s="168"/>
      <c r="Q189" s="168"/>
      <c r="R189" s="168"/>
      <c r="S189" s="168"/>
      <c r="T189" s="168"/>
      <c r="U189" s="168"/>
    </row>
    <row r="190" spans="1:21" x14ac:dyDescent="0.3">
      <c r="A190" s="168"/>
      <c r="B190" s="168"/>
      <c r="C190" s="218"/>
      <c r="E190" s="168"/>
      <c r="F190" s="168"/>
      <c r="G190" s="168"/>
      <c r="H190" s="168"/>
      <c r="I190" s="168"/>
      <c r="J190" s="168"/>
      <c r="K190" s="168"/>
      <c r="L190" s="168"/>
      <c r="M190" s="168"/>
      <c r="N190" s="168"/>
      <c r="O190" s="168"/>
      <c r="P190" s="168"/>
      <c r="Q190" s="168"/>
      <c r="R190" s="168"/>
      <c r="S190" s="168"/>
      <c r="T190" s="168"/>
      <c r="U190" s="168"/>
    </row>
    <row r="191" spans="1:21" x14ac:dyDescent="0.3">
      <c r="A191" s="168"/>
      <c r="B191" s="168"/>
      <c r="C191" s="218"/>
      <c r="E191" s="168"/>
      <c r="F191" s="168"/>
      <c r="G191" s="168"/>
      <c r="H191" s="168"/>
      <c r="I191" s="168"/>
      <c r="J191" s="168"/>
      <c r="K191" s="168"/>
      <c r="L191" s="168"/>
      <c r="M191" s="168"/>
      <c r="N191" s="168"/>
      <c r="O191" s="168"/>
      <c r="P191" s="168"/>
      <c r="Q191" s="168"/>
      <c r="R191" s="168"/>
      <c r="S191" s="168"/>
      <c r="T191" s="168"/>
      <c r="U191" s="168"/>
    </row>
    <row r="192" spans="1:21" x14ac:dyDescent="0.3">
      <c r="A192" s="168"/>
      <c r="B192" s="168"/>
      <c r="C192" s="218"/>
      <c r="E192" s="168"/>
      <c r="F192" s="168"/>
      <c r="G192" s="168"/>
      <c r="H192" s="168"/>
      <c r="I192" s="168"/>
      <c r="J192" s="168"/>
      <c r="K192" s="168"/>
      <c r="L192" s="168"/>
      <c r="M192" s="168"/>
      <c r="N192" s="168"/>
      <c r="O192" s="168"/>
      <c r="P192" s="168"/>
      <c r="Q192" s="168"/>
      <c r="R192" s="168"/>
      <c r="S192" s="168"/>
      <c r="T192" s="168"/>
      <c r="U192" s="168"/>
    </row>
    <row r="193" spans="1:21" x14ac:dyDescent="0.3">
      <c r="A193" s="168"/>
      <c r="B193" s="168"/>
      <c r="C193" s="218"/>
      <c r="E193" s="168"/>
      <c r="F193" s="168"/>
      <c r="G193" s="168"/>
      <c r="H193" s="168"/>
      <c r="I193" s="168"/>
      <c r="J193" s="168"/>
      <c r="K193" s="168"/>
      <c r="L193" s="168"/>
      <c r="M193" s="168"/>
      <c r="N193" s="168"/>
      <c r="O193" s="168"/>
      <c r="P193" s="168"/>
      <c r="Q193" s="168"/>
      <c r="R193" s="168"/>
      <c r="S193" s="168"/>
      <c r="T193" s="168"/>
      <c r="U193" s="168"/>
    </row>
    <row r="194" spans="1:21" x14ac:dyDescent="0.3">
      <c r="A194" s="168"/>
      <c r="B194" s="168"/>
      <c r="C194" s="218"/>
      <c r="E194" s="168"/>
      <c r="F194" s="168"/>
      <c r="G194" s="168"/>
      <c r="H194" s="168"/>
      <c r="I194" s="168"/>
      <c r="J194" s="168"/>
      <c r="K194" s="168"/>
      <c r="L194" s="168"/>
      <c r="M194" s="168"/>
      <c r="N194" s="168"/>
      <c r="O194" s="168"/>
      <c r="P194" s="168"/>
      <c r="Q194" s="168"/>
      <c r="R194" s="168"/>
      <c r="S194" s="168"/>
      <c r="T194" s="168"/>
      <c r="U194" s="168"/>
    </row>
    <row r="195" spans="1:21" x14ac:dyDescent="0.3">
      <c r="A195" s="168"/>
      <c r="B195" s="168"/>
      <c r="C195" s="218"/>
      <c r="E195" s="168"/>
      <c r="F195" s="168"/>
      <c r="G195" s="168"/>
      <c r="H195" s="168"/>
      <c r="I195" s="168"/>
      <c r="J195" s="168"/>
      <c r="K195" s="168"/>
      <c r="L195" s="168"/>
      <c r="M195" s="168"/>
      <c r="N195" s="168"/>
      <c r="O195" s="168"/>
      <c r="P195" s="168"/>
      <c r="Q195" s="168"/>
      <c r="R195" s="168"/>
      <c r="S195" s="168"/>
      <c r="T195" s="168"/>
      <c r="U195" s="168"/>
    </row>
    <row r="196" spans="1:21" x14ac:dyDescent="0.3">
      <c r="A196" s="168"/>
      <c r="B196" s="168"/>
      <c r="C196" s="218"/>
      <c r="E196" s="168"/>
      <c r="F196" s="168"/>
      <c r="G196" s="168"/>
      <c r="H196" s="168"/>
      <c r="I196" s="168"/>
      <c r="J196" s="168"/>
      <c r="K196" s="168"/>
      <c r="L196" s="168"/>
      <c r="M196" s="168"/>
      <c r="N196" s="168"/>
      <c r="O196" s="168"/>
      <c r="P196" s="168"/>
      <c r="Q196" s="168"/>
      <c r="R196" s="168"/>
      <c r="S196" s="168"/>
      <c r="T196" s="168"/>
      <c r="U196" s="168"/>
    </row>
    <row r="197" spans="1:21" x14ac:dyDescent="0.3">
      <c r="A197" s="168"/>
      <c r="B197" s="168"/>
      <c r="C197" s="218"/>
      <c r="E197" s="168"/>
      <c r="F197" s="168"/>
      <c r="G197" s="168"/>
      <c r="H197" s="168"/>
      <c r="I197" s="168"/>
      <c r="J197" s="168"/>
      <c r="K197" s="168"/>
      <c r="L197" s="168"/>
      <c r="M197" s="168"/>
      <c r="N197" s="168"/>
      <c r="O197" s="168"/>
      <c r="P197" s="168"/>
      <c r="Q197" s="168"/>
      <c r="R197" s="168"/>
      <c r="S197" s="168"/>
      <c r="T197" s="168"/>
      <c r="U197" s="168"/>
    </row>
    <row r="198" spans="1:21" x14ac:dyDescent="0.3">
      <c r="A198" s="168"/>
      <c r="B198" s="168"/>
      <c r="C198" s="218"/>
      <c r="E198" s="168"/>
      <c r="F198" s="168"/>
      <c r="G198" s="168"/>
      <c r="H198" s="168"/>
      <c r="I198" s="168"/>
      <c r="J198" s="168"/>
      <c r="K198" s="168"/>
      <c r="L198" s="168"/>
      <c r="M198" s="168"/>
      <c r="N198" s="168"/>
      <c r="O198" s="168"/>
      <c r="P198" s="168"/>
      <c r="Q198" s="168"/>
      <c r="R198" s="168"/>
      <c r="S198" s="168"/>
      <c r="T198" s="168"/>
      <c r="U198" s="168"/>
    </row>
    <row r="199" spans="1:21" x14ac:dyDescent="0.3">
      <c r="A199" s="168"/>
      <c r="B199" s="168"/>
      <c r="C199" s="218"/>
      <c r="E199" s="168"/>
      <c r="F199" s="168"/>
      <c r="G199" s="168"/>
      <c r="H199" s="168"/>
      <c r="I199" s="168"/>
      <c r="J199" s="168"/>
      <c r="K199" s="168"/>
      <c r="L199" s="168"/>
      <c r="M199" s="168"/>
      <c r="N199" s="168"/>
      <c r="O199" s="168"/>
      <c r="P199" s="168"/>
      <c r="Q199" s="168"/>
      <c r="R199" s="168"/>
      <c r="S199" s="168"/>
      <c r="T199" s="168"/>
      <c r="U199" s="168"/>
    </row>
    <row r="200" spans="1:21" x14ac:dyDescent="0.3">
      <c r="A200" s="168"/>
      <c r="B200" s="168"/>
      <c r="C200" s="218"/>
      <c r="E200" s="168"/>
      <c r="F200" s="168"/>
      <c r="G200" s="168"/>
      <c r="H200" s="168"/>
      <c r="I200" s="168"/>
      <c r="J200" s="168"/>
      <c r="K200" s="168"/>
      <c r="L200" s="168"/>
      <c r="M200" s="168"/>
      <c r="N200" s="168"/>
      <c r="O200" s="168"/>
      <c r="P200" s="168"/>
      <c r="Q200" s="168"/>
      <c r="R200" s="168"/>
      <c r="S200" s="168"/>
      <c r="T200" s="168"/>
      <c r="U200" s="168"/>
    </row>
    <row r="201" spans="1:21" x14ac:dyDescent="0.3">
      <c r="A201" s="168"/>
      <c r="B201" s="168"/>
      <c r="C201" s="218"/>
      <c r="E201" s="168"/>
      <c r="F201" s="168"/>
      <c r="G201" s="168"/>
      <c r="H201" s="168"/>
      <c r="I201" s="168"/>
      <c r="J201" s="168"/>
      <c r="K201" s="168"/>
      <c r="L201" s="168"/>
      <c r="M201" s="168"/>
      <c r="N201" s="168"/>
      <c r="O201" s="168"/>
      <c r="P201" s="168"/>
      <c r="Q201" s="168"/>
      <c r="R201" s="168"/>
      <c r="S201" s="168"/>
      <c r="T201" s="168"/>
      <c r="U201" s="168"/>
    </row>
    <row r="202" spans="1:21" x14ac:dyDescent="0.3">
      <c r="A202" s="168"/>
      <c r="B202" s="168"/>
      <c r="C202" s="218"/>
      <c r="E202" s="168"/>
      <c r="F202" s="168"/>
      <c r="G202" s="168"/>
      <c r="H202" s="168"/>
      <c r="I202" s="168"/>
      <c r="J202" s="168"/>
      <c r="K202" s="168"/>
      <c r="L202" s="168"/>
      <c r="M202" s="168"/>
      <c r="N202" s="168"/>
      <c r="O202" s="168"/>
      <c r="P202" s="168"/>
      <c r="Q202" s="168"/>
      <c r="R202" s="168"/>
      <c r="S202" s="168"/>
      <c r="T202" s="168"/>
      <c r="U202" s="168"/>
    </row>
    <row r="203" spans="1:21" x14ac:dyDescent="0.3">
      <c r="A203" s="168"/>
      <c r="B203" s="168"/>
      <c r="C203" s="218"/>
      <c r="E203" s="168"/>
      <c r="F203" s="168"/>
      <c r="G203" s="168"/>
      <c r="H203" s="168"/>
      <c r="I203" s="168"/>
      <c r="J203" s="168"/>
      <c r="K203" s="168"/>
      <c r="L203" s="168"/>
      <c r="M203" s="168"/>
      <c r="N203" s="168"/>
      <c r="O203" s="168"/>
      <c r="P203" s="168"/>
      <c r="Q203" s="168"/>
      <c r="R203" s="168"/>
      <c r="S203" s="168"/>
      <c r="T203" s="168"/>
      <c r="U203" s="168"/>
    </row>
    <row r="204" spans="1:21" x14ac:dyDescent="0.3">
      <c r="A204" s="168"/>
      <c r="B204" s="168"/>
      <c r="C204" s="218"/>
      <c r="E204" s="168"/>
      <c r="F204" s="168"/>
      <c r="G204" s="168"/>
      <c r="H204" s="168"/>
      <c r="I204" s="168"/>
      <c r="J204" s="168"/>
      <c r="K204" s="168"/>
      <c r="L204" s="168"/>
      <c r="M204" s="168"/>
      <c r="N204" s="168"/>
      <c r="O204" s="168"/>
      <c r="P204" s="168"/>
      <c r="Q204" s="168"/>
      <c r="R204" s="168"/>
      <c r="S204" s="168"/>
      <c r="T204" s="168"/>
      <c r="U204" s="168"/>
    </row>
    <row r="205" spans="1:21" x14ac:dyDescent="0.3">
      <c r="A205" s="168"/>
      <c r="B205" s="168"/>
      <c r="C205" s="218"/>
      <c r="E205" s="168"/>
      <c r="F205" s="168"/>
      <c r="G205" s="168"/>
      <c r="H205" s="168"/>
      <c r="I205" s="168"/>
      <c r="J205" s="168"/>
      <c r="K205" s="168"/>
      <c r="L205" s="168"/>
      <c r="M205" s="168"/>
      <c r="N205" s="168"/>
      <c r="O205" s="168"/>
      <c r="P205" s="168"/>
      <c r="Q205" s="168"/>
      <c r="R205" s="168"/>
      <c r="S205" s="168"/>
      <c r="T205" s="168"/>
      <c r="U205" s="168"/>
    </row>
    <row r="206" spans="1:21" x14ac:dyDescent="0.3">
      <c r="A206" s="168"/>
      <c r="B206" s="168"/>
      <c r="C206" s="218"/>
      <c r="E206" s="168"/>
      <c r="F206" s="168"/>
      <c r="G206" s="168"/>
      <c r="H206" s="168"/>
      <c r="I206" s="168"/>
      <c r="J206" s="168"/>
      <c r="K206" s="168"/>
      <c r="L206" s="168"/>
      <c r="M206" s="168"/>
      <c r="N206" s="168"/>
      <c r="O206" s="168"/>
      <c r="P206" s="168"/>
      <c r="Q206" s="168"/>
      <c r="R206" s="168"/>
      <c r="S206" s="168"/>
      <c r="T206" s="168"/>
      <c r="U206" s="168"/>
    </row>
    <row r="207" spans="1:21" x14ac:dyDescent="0.3">
      <c r="A207" s="168"/>
      <c r="B207" s="168"/>
      <c r="C207" s="218"/>
      <c r="E207" s="168"/>
      <c r="F207" s="168"/>
      <c r="G207" s="168"/>
      <c r="H207" s="168"/>
      <c r="I207" s="168"/>
      <c r="J207" s="168"/>
      <c r="K207" s="168"/>
      <c r="L207" s="168"/>
      <c r="M207" s="168"/>
      <c r="N207" s="168"/>
      <c r="O207" s="168"/>
      <c r="P207" s="168"/>
      <c r="Q207" s="168"/>
      <c r="R207" s="168"/>
      <c r="S207" s="168"/>
      <c r="T207" s="168"/>
      <c r="U207" s="168"/>
    </row>
    <row r="208" spans="1:21" x14ac:dyDescent="0.3">
      <c r="A208" s="168"/>
      <c r="B208" s="168"/>
      <c r="C208" s="218"/>
      <c r="E208" s="168"/>
      <c r="F208" s="168"/>
      <c r="G208" s="168"/>
      <c r="H208" s="168"/>
      <c r="I208" s="168"/>
      <c r="J208" s="168"/>
      <c r="K208" s="168"/>
      <c r="L208" s="168"/>
      <c r="M208" s="168"/>
      <c r="N208" s="168"/>
      <c r="O208" s="168"/>
      <c r="P208" s="168"/>
      <c r="Q208" s="168"/>
      <c r="R208" s="168"/>
      <c r="S208" s="168"/>
      <c r="T208" s="168"/>
      <c r="U208" s="168"/>
    </row>
    <row r="209" spans="1:21" x14ac:dyDescent="0.3">
      <c r="A209" s="168"/>
      <c r="B209" s="168"/>
      <c r="C209" s="218"/>
      <c r="E209" s="168"/>
      <c r="F209" s="168"/>
      <c r="G209" s="168"/>
      <c r="H209" s="168"/>
      <c r="I209" s="168"/>
      <c r="J209" s="168"/>
      <c r="K209" s="168"/>
      <c r="L209" s="168"/>
      <c r="M209" s="168"/>
      <c r="N209" s="168"/>
      <c r="O209" s="168"/>
      <c r="P209" s="168"/>
      <c r="Q209" s="168"/>
      <c r="R209" s="168"/>
      <c r="S209" s="168"/>
      <c r="T209" s="168"/>
      <c r="U209" s="168"/>
    </row>
    <row r="210" spans="1:21" x14ac:dyDescent="0.3">
      <c r="A210" s="168"/>
      <c r="B210" s="168"/>
      <c r="C210" s="218"/>
      <c r="E210" s="168"/>
      <c r="F210" s="168"/>
      <c r="G210" s="168"/>
      <c r="H210" s="168"/>
      <c r="I210" s="168"/>
      <c r="J210" s="168"/>
      <c r="K210" s="168"/>
      <c r="L210" s="168"/>
      <c r="M210" s="168"/>
      <c r="N210" s="168"/>
      <c r="O210" s="168"/>
      <c r="P210" s="168"/>
      <c r="Q210" s="168"/>
      <c r="R210" s="168"/>
      <c r="S210" s="168"/>
      <c r="T210" s="168"/>
      <c r="U210" s="168"/>
    </row>
    <row r="211" spans="1:21" x14ac:dyDescent="0.3">
      <c r="A211" s="168"/>
      <c r="B211" s="168"/>
      <c r="C211" s="218"/>
      <c r="E211" s="168"/>
      <c r="F211" s="168"/>
      <c r="G211" s="168"/>
      <c r="H211" s="168"/>
      <c r="I211" s="168"/>
      <c r="J211" s="168"/>
      <c r="K211" s="168"/>
      <c r="L211" s="168"/>
      <c r="M211" s="168"/>
      <c r="N211" s="168"/>
      <c r="O211" s="168"/>
      <c r="P211" s="168"/>
      <c r="Q211" s="168"/>
      <c r="R211" s="168"/>
      <c r="S211" s="168"/>
      <c r="T211" s="168"/>
      <c r="U211" s="168"/>
    </row>
    <row r="212" spans="1:21" x14ac:dyDescent="0.3">
      <c r="A212" s="168"/>
      <c r="B212" s="168"/>
      <c r="C212" s="218"/>
      <c r="E212" s="168"/>
      <c r="F212" s="168"/>
      <c r="G212" s="168"/>
      <c r="H212" s="168"/>
      <c r="I212" s="168"/>
      <c r="J212" s="168"/>
      <c r="K212" s="168"/>
      <c r="L212" s="168"/>
      <c r="M212" s="168"/>
      <c r="N212" s="168"/>
      <c r="O212" s="168"/>
      <c r="P212" s="168"/>
      <c r="Q212" s="168"/>
      <c r="R212" s="168"/>
      <c r="S212" s="168"/>
      <c r="T212" s="168"/>
      <c r="U212" s="168"/>
    </row>
    <row r="213" spans="1:21" x14ac:dyDescent="0.3">
      <c r="A213" s="168"/>
      <c r="B213" s="168"/>
      <c r="C213" s="218"/>
      <c r="E213" s="168"/>
      <c r="F213" s="168"/>
      <c r="G213" s="168"/>
      <c r="H213" s="168"/>
      <c r="I213" s="168"/>
      <c r="J213" s="168"/>
      <c r="K213" s="168"/>
      <c r="L213" s="168"/>
      <c r="M213" s="168"/>
      <c r="N213" s="168"/>
      <c r="O213" s="168"/>
      <c r="P213" s="168"/>
      <c r="Q213" s="168"/>
      <c r="R213" s="168"/>
      <c r="S213" s="168"/>
      <c r="T213" s="168"/>
      <c r="U213" s="168"/>
    </row>
    <row r="214" spans="1:21" x14ac:dyDescent="0.3">
      <c r="A214" s="168"/>
      <c r="B214" s="168"/>
      <c r="C214" s="218"/>
      <c r="E214" s="168"/>
      <c r="F214" s="168"/>
      <c r="G214" s="168"/>
      <c r="H214" s="168"/>
      <c r="I214" s="168"/>
      <c r="J214" s="168"/>
      <c r="K214" s="168"/>
      <c r="L214" s="168"/>
      <c r="M214" s="168"/>
      <c r="N214" s="168"/>
      <c r="O214" s="168"/>
      <c r="P214" s="168"/>
      <c r="Q214" s="168"/>
      <c r="R214" s="168"/>
      <c r="S214" s="168"/>
      <c r="T214" s="168"/>
      <c r="U214" s="168"/>
    </row>
    <row r="215" spans="1:21" x14ac:dyDescent="0.3">
      <c r="A215" s="168"/>
      <c r="B215" s="168"/>
      <c r="C215" s="218"/>
      <c r="E215" s="168"/>
      <c r="F215" s="168"/>
      <c r="G215" s="168"/>
      <c r="H215" s="168"/>
      <c r="I215" s="168"/>
      <c r="J215" s="168"/>
      <c r="K215" s="168"/>
      <c r="L215" s="168"/>
      <c r="M215" s="168"/>
      <c r="N215" s="168"/>
      <c r="O215" s="168"/>
      <c r="P215" s="168"/>
      <c r="Q215" s="168"/>
      <c r="R215" s="168"/>
      <c r="S215" s="168"/>
      <c r="T215" s="168"/>
      <c r="U215" s="168"/>
    </row>
    <row r="216" spans="1:21" x14ac:dyDescent="0.3">
      <c r="A216" s="168"/>
      <c r="B216" s="168"/>
      <c r="C216" s="218"/>
      <c r="E216" s="168"/>
      <c r="F216" s="168"/>
      <c r="G216" s="168"/>
      <c r="H216" s="168"/>
      <c r="I216" s="168"/>
      <c r="J216" s="168"/>
      <c r="K216" s="168"/>
      <c r="L216" s="168"/>
      <c r="M216" s="168"/>
      <c r="N216" s="168"/>
      <c r="O216" s="168"/>
      <c r="P216" s="168"/>
      <c r="Q216" s="168"/>
      <c r="R216" s="168"/>
      <c r="S216" s="168"/>
      <c r="T216" s="168"/>
      <c r="U216" s="168"/>
    </row>
    <row r="217" spans="1:21" x14ac:dyDescent="0.3">
      <c r="A217" s="168"/>
      <c r="B217" s="168"/>
      <c r="C217" s="218"/>
      <c r="E217" s="168"/>
      <c r="F217" s="168"/>
      <c r="G217" s="168"/>
      <c r="H217" s="168"/>
      <c r="I217" s="168"/>
      <c r="J217" s="168"/>
      <c r="K217" s="168"/>
      <c r="L217" s="168"/>
      <c r="M217" s="168"/>
      <c r="N217" s="168"/>
      <c r="O217" s="168"/>
      <c r="P217" s="168"/>
      <c r="Q217" s="168"/>
      <c r="R217" s="168"/>
      <c r="S217" s="168"/>
      <c r="T217" s="168"/>
      <c r="U217" s="168"/>
    </row>
    <row r="218" spans="1:21" x14ac:dyDescent="0.3">
      <c r="A218" s="168"/>
      <c r="B218" s="168"/>
      <c r="C218" s="218"/>
      <c r="E218" s="168"/>
      <c r="F218" s="168"/>
      <c r="G218" s="168"/>
      <c r="H218" s="168"/>
      <c r="I218" s="168"/>
      <c r="J218" s="168"/>
      <c r="K218" s="168"/>
      <c r="L218" s="168"/>
      <c r="M218" s="168"/>
      <c r="N218" s="168"/>
      <c r="O218" s="168"/>
      <c r="P218" s="168"/>
      <c r="Q218" s="168"/>
      <c r="R218" s="168"/>
      <c r="S218" s="168"/>
      <c r="T218" s="168"/>
      <c r="U218" s="168"/>
    </row>
    <row r="219" spans="1:21" x14ac:dyDescent="0.3">
      <c r="A219" s="168"/>
      <c r="B219" s="168"/>
      <c r="C219" s="218"/>
      <c r="E219" s="168"/>
      <c r="F219" s="168"/>
      <c r="G219" s="168"/>
      <c r="H219" s="168"/>
      <c r="I219" s="168"/>
      <c r="J219" s="168"/>
      <c r="K219" s="168"/>
      <c r="L219" s="168"/>
      <c r="M219" s="168"/>
      <c r="N219" s="168"/>
      <c r="O219" s="168"/>
      <c r="P219" s="168"/>
      <c r="Q219" s="168"/>
      <c r="R219" s="168"/>
      <c r="S219" s="168"/>
      <c r="T219" s="168"/>
      <c r="U219" s="168"/>
    </row>
    <row r="220" spans="1:21" x14ac:dyDescent="0.3">
      <c r="A220" s="168"/>
      <c r="B220" s="168"/>
      <c r="C220" s="218"/>
      <c r="E220" s="168"/>
      <c r="F220" s="168"/>
      <c r="G220" s="168"/>
      <c r="H220" s="168"/>
      <c r="I220" s="168"/>
      <c r="J220" s="168"/>
      <c r="K220" s="168"/>
      <c r="L220" s="168"/>
      <c r="M220" s="168"/>
      <c r="N220" s="168"/>
      <c r="O220" s="168"/>
      <c r="P220" s="168"/>
      <c r="Q220" s="168"/>
      <c r="R220" s="168"/>
      <c r="S220" s="168"/>
      <c r="T220" s="168"/>
      <c r="U220" s="168"/>
    </row>
    <row r="221" spans="1:21" x14ac:dyDescent="0.3">
      <c r="A221" s="168"/>
      <c r="B221" s="168"/>
      <c r="C221" s="218"/>
      <c r="E221" s="168"/>
      <c r="F221" s="168"/>
      <c r="G221" s="168"/>
      <c r="H221" s="168"/>
      <c r="I221" s="168"/>
      <c r="J221" s="168"/>
      <c r="K221" s="168"/>
      <c r="L221" s="168"/>
      <c r="M221" s="168"/>
      <c r="N221" s="168"/>
      <c r="O221" s="168"/>
      <c r="P221" s="168"/>
      <c r="Q221" s="168"/>
      <c r="R221" s="168"/>
      <c r="S221" s="168"/>
      <c r="T221" s="168"/>
      <c r="U221" s="168"/>
    </row>
    <row r="222" spans="1:21" x14ac:dyDescent="0.3">
      <c r="A222" s="168"/>
      <c r="B222" s="168"/>
      <c r="C222" s="218"/>
      <c r="E222" s="168"/>
      <c r="F222" s="168"/>
      <c r="G222" s="168"/>
      <c r="H222" s="168"/>
      <c r="I222" s="168"/>
      <c r="J222" s="168"/>
      <c r="K222" s="168"/>
      <c r="L222" s="168"/>
      <c r="M222" s="168"/>
      <c r="N222" s="168"/>
      <c r="O222" s="168"/>
      <c r="P222" s="168"/>
      <c r="Q222" s="168"/>
      <c r="R222" s="168"/>
      <c r="S222" s="168"/>
      <c r="T222" s="168"/>
      <c r="U222" s="168"/>
    </row>
    <row r="223" spans="1:21" x14ac:dyDescent="0.3">
      <c r="A223" s="168"/>
      <c r="B223" s="168"/>
      <c r="C223" s="218"/>
      <c r="E223" s="168"/>
      <c r="F223" s="168"/>
      <c r="G223" s="168"/>
      <c r="H223" s="168"/>
      <c r="I223" s="168"/>
      <c r="J223" s="168"/>
      <c r="K223" s="168"/>
      <c r="L223" s="168"/>
      <c r="M223" s="168"/>
      <c r="N223" s="168"/>
      <c r="O223" s="168"/>
      <c r="P223" s="168"/>
      <c r="Q223" s="168"/>
      <c r="R223" s="168"/>
      <c r="S223" s="168"/>
      <c r="T223" s="168"/>
      <c r="U223" s="168"/>
    </row>
    <row r="224" spans="1:21" x14ac:dyDescent="0.3">
      <c r="A224" s="168"/>
      <c r="B224" s="168"/>
      <c r="C224" s="218"/>
      <c r="E224" s="168"/>
      <c r="F224" s="168"/>
      <c r="G224" s="168"/>
      <c r="H224" s="168"/>
      <c r="I224" s="168"/>
      <c r="J224" s="168"/>
      <c r="K224" s="168"/>
      <c r="L224" s="168"/>
      <c r="M224" s="168"/>
      <c r="N224" s="168"/>
      <c r="O224" s="168"/>
      <c r="P224" s="168"/>
      <c r="Q224" s="168"/>
      <c r="R224" s="168"/>
      <c r="S224" s="168"/>
      <c r="T224" s="168"/>
      <c r="U224" s="168"/>
    </row>
    <row r="225" spans="1:21" x14ac:dyDescent="0.3">
      <c r="A225" s="168"/>
      <c r="B225" s="168"/>
      <c r="C225" s="218"/>
      <c r="E225" s="168"/>
      <c r="F225" s="168"/>
      <c r="G225" s="168"/>
      <c r="H225" s="168"/>
      <c r="I225" s="168"/>
      <c r="J225" s="168"/>
      <c r="K225" s="168"/>
      <c r="L225" s="168"/>
      <c r="M225" s="168"/>
      <c r="N225" s="168"/>
      <c r="O225" s="168"/>
      <c r="P225" s="168"/>
      <c r="Q225" s="168"/>
      <c r="R225" s="168"/>
      <c r="S225" s="168"/>
      <c r="T225" s="168"/>
      <c r="U225" s="168"/>
    </row>
    <row r="226" spans="1:21" x14ac:dyDescent="0.3">
      <c r="A226" s="168"/>
      <c r="B226" s="168"/>
      <c r="C226" s="218"/>
      <c r="E226" s="168"/>
      <c r="F226" s="168"/>
      <c r="G226" s="168"/>
      <c r="H226" s="168"/>
      <c r="I226" s="168"/>
      <c r="J226" s="168"/>
      <c r="K226" s="168"/>
      <c r="L226" s="168"/>
      <c r="M226" s="168"/>
      <c r="N226" s="168"/>
      <c r="O226" s="168"/>
      <c r="P226" s="168"/>
      <c r="Q226" s="168"/>
      <c r="R226" s="168"/>
      <c r="S226" s="168"/>
      <c r="T226" s="168"/>
      <c r="U226" s="168"/>
    </row>
    <row r="227" spans="1:21" x14ac:dyDescent="0.3">
      <c r="A227" s="168"/>
      <c r="B227" s="168"/>
      <c r="C227" s="218"/>
      <c r="E227" s="168"/>
      <c r="F227" s="168"/>
      <c r="G227" s="168"/>
      <c r="H227" s="168"/>
      <c r="I227" s="168"/>
      <c r="J227" s="168"/>
      <c r="K227" s="168"/>
      <c r="L227" s="168"/>
      <c r="M227" s="168"/>
      <c r="N227" s="168"/>
      <c r="O227" s="168"/>
      <c r="P227" s="168"/>
      <c r="Q227" s="168"/>
      <c r="R227" s="168"/>
      <c r="S227" s="168"/>
      <c r="T227" s="168"/>
      <c r="U227" s="168"/>
    </row>
    <row r="228" spans="1:21" x14ac:dyDescent="0.3">
      <c r="A228" s="168"/>
      <c r="B228" s="168"/>
      <c r="C228" s="218"/>
      <c r="E228" s="168"/>
      <c r="F228" s="168"/>
      <c r="G228" s="168"/>
      <c r="H228" s="168"/>
      <c r="I228" s="168"/>
      <c r="J228" s="168"/>
      <c r="K228" s="168"/>
      <c r="L228" s="168"/>
      <c r="M228" s="168"/>
      <c r="N228" s="168"/>
      <c r="O228" s="168"/>
      <c r="P228" s="168"/>
      <c r="Q228" s="168"/>
      <c r="R228" s="168"/>
      <c r="S228" s="168"/>
      <c r="T228" s="168"/>
      <c r="U228" s="168"/>
    </row>
    <row r="229" spans="1:21" x14ac:dyDescent="0.3">
      <c r="A229" s="168"/>
      <c r="B229" s="168"/>
      <c r="C229" s="218"/>
      <c r="E229" s="168"/>
      <c r="F229" s="168"/>
      <c r="G229" s="168"/>
      <c r="H229" s="168"/>
      <c r="I229" s="168"/>
      <c r="J229" s="168"/>
      <c r="K229" s="168"/>
      <c r="L229" s="168"/>
      <c r="M229" s="168"/>
      <c r="N229" s="168"/>
      <c r="O229" s="168"/>
      <c r="P229" s="168"/>
      <c r="Q229" s="168"/>
      <c r="R229" s="168"/>
      <c r="S229" s="168"/>
      <c r="T229" s="168"/>
      <c r="U229" s="168"/>
    </row>
    <row r="230" spans="1:21" x14ac:dyDescent="0.3">
      <c r="A230" s="168"/>
      <c r="B230" s="168"/>
      <c r="C230" s="218"/>
      <c r="E230" s="168"/>
      <c r="F230" s="168"/>
      <c r="G230" s="168"/>
      <c r="H230" s="168"/>
      <c r="I230" s="168"/>
      <c r="J230" s="168"/>
      <c r="K230" s="168"/>
      <c r="L230" s="168"/>
      <c r="M230" s="168"/>
      <c r="N230" s="168"/>
      <c r="O230" s="168"/>
      <c r="P230" s="168"/>
      <c r="Q230" s="168"/>
      <c r="R230" s="168"/>
      <c r="S230" s="168"/>
      <c r="T230" s="168"/>
      <c r="U230" s="168"/>
    </row>
    <row r="231" spans="1:21" x14ac:dyDescent="0.3">
      <c r="A231" s="168"/>
      <c r="B231" s="168"/>
      <c r="C231" s="218"/>
      <c r="E231" s="168"/>
      <c r="F231" s="168"/>
      <c r="G231" s="168"/>
      <c r="H231" s="168"/>
      <c r="I231" s="168"/>
      <c r="J231" s="168"/>
      <c r="K231" s="168"/>
      <c r="L231" s="168"/>
      <c r="M231" s="168"/>
      <c r="N231" s="168"/>
      <c r="O231" s="168"/>
      <c r="P231" s="168"/>
      <c r="Q231" s="168"/>
      <c r="R231" s="168"/>
      <c r="S231" s="168"/>
      <c r="T231" s="168"/>
      <c r="U231" s="168"/>
    </row>
    <row r="232" spans="1:21" x14ac:dyDescent="0.3">
      <c r="A232" s="168"/>
      <c r="B232" s="168"/>
      <c r="C232" s="218"/>
      <c r="E232" s="168"/>
      <c r="F232" s="168"/>
      <c r="G232" s="168"/>
      <c r="H232" s="168"/>
      <c r="I232" s="168"/>
      <c r="J232" s="168"/>
      <c r="K232" s="168"/>
      <c r="L232" s="168"/>
      <c r="M232" s="168"/>
      <c r="N232" s="168"/>
      <c r="O232" s="168"/>
      <c r="P232" s="168"/>
      <c r="Q232" s="168"/>
      <c r="R232" s="168"/>
      <c r="S232" s="168"/>
      <c r="T232" s="168"/>
      <c r="U232" s="168"/>
    </row>
    <row r="233" spans="1:21" x14ac:dyDescent="0.3">
      <c r="A233" s="168"/>
      <c r="B233" s="168"/>
      <c r="C233" s="218"/>
      <c r="E233" s="168"/>
      <c r="F233" s="168"/>
      <c r="G233" s="168"/>
      <c r="H233" s="168"/>
      <c r="I233" s="168"/>
      <c r="J233" s="168"/>
      <c r="K233" s="168"/>
      <c r="L233" s="168"/>
      <c r="M233" s="168"/>
      <c r="N233" s="168"/>
      <c r="O233" s="168"/>
      <c r="P233" s="168"/>
      <c r="Q233" s="168"/>
      <c r="R233" s="168"/>
      <c r="S233" s="168"/>
      <c r="T233" s="168"/>
      <c r="U233" s="168"/>
    </row>
    <row r="234" spans="1:21" x14ac:dyDescent="0.3">
      <c r="A234" s="168"/>
      <c r="B234" s="168"/>
      <c r="C234" s="218"/>
      <c r="E234" s="168"/>
      <c r="F234" s="168"/>
      <c r="G234" s="168"/>
      <c r="H234" s="168"/>
      <c r="I234" s="168"/>
      <c r="J234" s="168"/>
      <c r="K234" s="168"/>
      <c r="L234" s="168"/>
      <c r="M234" s="168"/>
      <c r="N234" s="168"/>
      <c r="O234" s="168"/>
      <c r="P234" s="168"/>
      <c r="Q234" s="168"/>
      <c r="R234" s="168"/>
      <c r="S234" s="168"/>
      <c r="T234" s="168"/>
      <c r="U234" s="168"/>
    </row>
    <row r="235" spans="1:21" x14ac:dyDescent="0.3">
      <c r="A235" s="168"/>
      <c r="B235" s="168"/>
      <c r="C235" s="218"/>
      <c r="E235" s="168"/>
      <c r="F235" s="168"/>
      <c r="G235" s="168"/>
      <c r="H235" s="168"/>
      <c r="I235" s="168"/>
      <c r="J235" s="168"/>
      <c r="K235" s="168"/>
      <c r="L235" s="168"/>
      <c r="M235" s="168"/>
      <c r="N235" s="168"/>
      <c r="O235" s="168"/>
      <c r="P235" s="168"/>
      <c r="Q235" s="168"/>
      <c r="R235" s="168"/>
      <c r="S235" s="168"/>
      <c r="T235" s="168"/>
      <c r="U235" s="168"/>
    </row>
    <row r="236" spans="1:21" x14ac:dyDescent="0.3">
      <c r="A236" s="168"/>
      <c r="B236" s="168"/>
      <c r="C236" s="218"/>
      <c r="E236" s="168"/>
      <c r="F236" s="168"/>
      <c r="G236" s="168"/>
      <c r="H236" s="168"/>
      <c r="I236" s="168"/>
      <c r="J236" s="168"/>
      <c r="K236" s="168"/>
      <c r="L236" s="168"/>
      <c r="M236" s="168"/>
      <c r="N236" s="168"/>
      <c r="O236" s="168"/>
      <c r="P236" s="168"/>
      <c r="Q236" s="168"/>
      <c r="R236" s="168"/>
      <c r="S236" s="168"/>
      <c r="T236" s="168"/>
      <c r="U236" s="168"/>
    </row>
    <row r="237" spans="1:21" x14ac:dyDescent="0.3">
      <c r="A237" s="168"/>
      <c r="B237" s="168"/>
      <c r="C237" s="218"/>
      <c r="E237" s="168"/>
      <c r="F237" s="168"/>
      <c r="G237" s="168"/>
      <c r="H237" s="168"/>
      <c r="I237" s="168"/>
      <c r="J237" s="168"/>
      <c r="K237" s="168"/>
      <c r="L237" s="168"/>
      <c r="M237" s="168"/>
      <c r="N237" s="168"/>
      <c r="O237" s="168"/>
      <c r="P237" s="168"/>
      <c r="Q237" s="168"/>
      <c r="R237" s="168"/>
      <c r="S237" s="168"/>
      <c r="T237" s="168"/>
      <c r="U237" s="168"/>
    </row>
    <row r="238" spans="1:21" x14ac:dyDescent="0.3">
      <c r="A238" s="168"/>
      <c r="B238" s="168"/>
      <c r="C238" s="218"/>
      <c r="E238" s="168"/>
      <c r="F238" s="168"/>
      <c r="G238" s="168"/>
      <c r="H238" s="168"/>
      <c r="I238" s="168"/>
      <c r="J238" s="168"/>
      <c r="K238" s="168"/>
      <c r="L238" s="168"/>
      <c r="M238" s="168"/>
      <c r="N238" s="168"/>
      <c r="O238" s="168"/>
      <c r="P238" s="168"/>
      <c r="Q238" s="168"/>
      <c r="R238" s="168"/>
      <c r="S238" s="168"/>
      <c r="T238" s="168"/>
      <c r="U238" s="168"/>
    </row>
    <row r="239" spans="1:21" x14ac:dyDescent="0.3">
      <c r="A239" s="168"/>
      <c r="B239" s="168"/>
      <c r="C239" s="218"/>
      <c r="E239" s="168"/>
      <c r="F239" s="168"/>
      <c r="G239" s="168"/>
      <c r="H239" s="168"/>
      <c r="I239" s="168"/>
      <c r="J239" s="168"/>
      <c r="K239" s="168"/>
      <c r="L239" s="168"/>
      <c r="M239" s="168"/>
      <c r="N239" s="168"/>
      <c r="O239" s="168"/>
      <c r="P239" s="168"/>
      <c r="Q239" s="168"/>
      <c r="R239" s="168"/>
      <c r="S239" s="168"/>
      <c r="T239" s="168"/>
      <c r="U239" s="168"/>
    </row>
    <row r="240" spans="1:21" x14ac:dyDescent="0.3">
      <c r="A240" s="168"/>
      <c r="B240" s="168"/>
      <c r="C240" s="218"/>
      <c r="E240" s="168"/>
      <c r="F240" s="168"/>
      <c r="G240" s="168"/>
      <c r="H240" s="168"/>
      <c r="I240" s="168"/>
      <c r="J240" s="168"/>
      <c r="K240" s="168"/>
      <c r="L240" s="168"/>
      <c r="M240" s="168"/>
      <c r="N240" s="168"/>
      <c r="O240" s="168"/>
      <c r="P240" s="168"/>
      <c r="Q240" s="168"/>
      <c r="R240" s="168"/>
      <c r="S240" s="168"/>
      <c r="T240" s="168"/>
      <c r="U240" s="168"/>
    </row>
    <row r="241" spans="1:21" x14ac:dyDescent="0.3">
      <c r="A241" s="168"/>
      <c r="B241" s="168"/>
      <c r="C241" s="218"/>
      <c r="E241" s="168"/>
      <c r="F241" s="168"/>
      <c r="G241" s="168"/>
      <c r="H241" s="168"/>
      <c r="I241" s="168"/>
      <c r="J241" s="168"/>
      <c r="K241" s="168"/>
      <c r="L241" s="168"/>
      <c r="M241" s="168"/>
      <c r="N241" s="168"/>
      <c r="O241" s="168"/>
      <c r="P241" s="168"/>
      <c r="Q241" s="168"/>
      <c r="R241" s="168"/>
      <c r="S241" s="168"/>
      <c r="T241" s="168"/>
      <c r="U241" s="168"/>
    </row>
    <row r="242" spans="1:21" x14ac:dyDescent="0.3">
      <c r="A242" s="168"/>
      <c r="B242" s="168"/>
      <c r="C242" s="218"/>
      <c r="E242" s="168"/>
      <c r="F242" s="168"/>
      <c r="G242" s="168"/>
      <c r="H242" s="168"/>
      <c r="I242" s="168"/>
      <c r="J242" s="168"/>
      <c r="K242" s="168"/>
      <c r="L242" s="168"/>
      <c r="M242" s="168"/>
      <c r="N242" s="168"/>
      <c r="O242" s="168"/>
      <c r="P242" s="168"/>
      <c r="Q242" s="168"/>
      <c r="R242" s="168"/>
      <c r="S242" s="168"/>
      <c r="T242" s="168"/>
      <c r="U242" s="168"/>
    </row>
    <row r="243" spans="1:21" x14ac:dyDescent="0.3">
      <c r="A243" s="168"/>
      <c r="B243" s="168"/>
      <c r="C243" s="218"/>
      <c r="E243" s="168"/>
      <c r="F243" s="168"/>
      <c r="G243" s="168"/>
      <c r="H243" s="168"/>
      <c r="I243" s="168"/>
      <c r="J243" s="168"/>
      <c r="K243" s="168"/>
      <c r="L243" s="168"/>
      <c r="M243" s="168"/>
      <c r="N243" s="168"/>
      <c r="O243" s="168"/>
      <c r="P243" s="168"/>
      <c r="Q243" s="168"/>
      <c r="R243" s="168"/>
      <c r="S243" s="168"/>
      <c r="T243" s="168"/>
      <c r="U243" s="168"/>
    </row>
    <row r="244" spans="1:21" x14ac:dyDescent="0.3">
      <c r="A244" s="168"/>
      <c r="B244" s="168"/>
      <c r="C244" s="218"/>
      <c r="E244" s="168"/>
      <c r="F244" s="168"/>
      <c r="G244" s="168"/>
      <c r="H244" s="168"/>
      <c r="I244" s="168"/>
      <c r="J244" s="168"/>
      <c r="K244" s="168"/>
      <c r="L244" s="168"/>
      <c r="M244" s="168"/>
      <c r="N244" s="168"/>
      <c r="O244" s="168"/>
      <c r="P244" s="168"/>
      <c r="Q244" s="168"/>
      <c r="R244" s="168"/>
      <c r="S244" s="168"/>
      <c r="T244" s="168"/>
      <c r="U244" s="168"/>
    </row>
    <row r="245" spans="1:21" x14ac:dyDescent="0.3">
      <c r="A245" s="168"/>
      <c r="B245" s="168"/>
      <c r="C245" s="218"/>
      <c r="E245" s="168"/>
      <c r="F245" s="168"/>
      <c r="G245" s="168"/>
      <c r="H245" s="168"/>
      <c r="I245" s="168"/>
      <c r="J245" s="168"/>
      <c r="K245" s="168"/>
      <c r="L245" s="168"/>
      <c r="M245" s="168"/>
      <c r="N245" s="168"/>
      <c r="O245" s="168"/>
      <c r="P245" s="168"/>
      <c r="Q245" s="168"/>
      <c r="R245" s="168"/>
      <c r="S245" s="168"/>
      <c r="T245" s="168"/>
      <c r="U245" s="168"/>
    </row>
    <row r="246" spans="1:21" x14ac:dyDescent="0.3">
      <c r="A246" s="168"/>
      <c r="B246" s="168"/>
      <c r="C246" s="218"/>
      <c r="E246" s="168"/>
      <c r="F246" s="168"/>
      <c r="G246" s="168"/>
      <c r="H246" s="168"/>
      <c r="I246" s="168"/>
      <c r="J246" s="168"/>
      <c r="K246" s="168"/>
      <c r="L246" s="168"/>
      <c r="M246" s="168"/>
      <c r="N246" s="168"/>
      <c r="O246" s="168"/>
      <c r="P246" s="168"/>
      <c r="Q246" s="168"/>
      <c r="R246" s="168"/>
      <c r="S246" s="168"/>
      <c r="T246" s="168"/>
      <c r="U246" s="168"/>
    </row>
    <row r="247" spans="1:21" x14ac:dyDescent="0.3">
      <c r="A247" s="168"/>
      <c r="B247" s="168"/>
      <c r="C247" s="218"/>
      <c r="E247" s="168"/>
      <c r="F247" s="168"/>
      <c r="G247" s="168"/>
      <c r="H247" s="168"/>
      <c r="I247" s="168"/>
      <c r="J247" s="168"/>
      <c r="K247" s="168"/>
      <c r="L247" s="168"/>
      <c r="M247" s="168"/>
      <c r="N247" s="168"/>
      <c r="O247" s="168"/>
      <c r="P247" s="168"/>
      <c r="Q247" s="168"/>
      <c r="R247" s="168"/>
      <c r="S247" s="168"/>
      <c r="T247" s="168"/>
      <c r="U247" s="168"/>
    </row>
    <row r="248" spans="1:21" x14ac:dyDescent="0.3">
      <c r="A248" s="168"/>
      <c r="B248" s="168"/>
      <c r="C248" s="218"/>
      <c r="E248" s="168"/>
      <c r="F248" s="168"/>
      <c r="G248" s="168"/>
      <c r="H248" s="168"/>
      <c r="I248" s="168"/>
      <c r="J248" s="168"/>
      <c r="K248" s="168"/>
      <c r="L248" s="168"/>
      <c r="M248" s="168"/>
      <c r="N248" s="168"/>
      <c r="O248" s="168"/>
      <c r="P248" s="168"/>
      <c r="Q248" s="168"/>
      <c r="R248" s="168"/>
      <c r="S248" s="168"/>
      <c r="T248" s="168"/>
      <c r="U248" s="168"/>
    </row>
    <row r="249" spans="1:21" x14ac:dyDescent="0.3">
      <c r="A249" s="168"/>
      <c r="B249" s="168"/>
      <c r="C249" s="218"/>
      <c r="E249" s="168"/>
      <c r="F249" s="168"/>
      <c r="G249" s="168"/>
      <c r="H249" s="168"/>
      <c r="I249" s="168"/>
      <c r="J249" s="168"/>
      <c r="K249" s="168"/>
      <c r="L249" s="168"/>
      <c r="M249" s="168"/>
      <c r="N249" s="168"/>
      <c r="O249" s="168"/>
      <c r="P249" s="168"/>
      <c r="Q249" s="168"/>
      <c r="R249" s="168"/>
      <c r="S249" s="168"/>
      <c r="T249" s="168"/>
      <c r="U249" s="168"/>
    </row>
    <row r="250" spans="1:21" x14ac:dyDescent="0.3">
      <c r="A250" s="168"/>
      <c r="B250" s="168"/>
      <c r="C250" s="218"/>
      <c r="E250" s="168"/>
      <c r="F250" s="168"/>
      <c r="G250" s="168"/>
      <c r="H250" s="168"/>
      <c r="I250" s="168"/>
      <c r="J250" s="168"/>
      <c r="K250" s="168"/>
      <c r="L250" s="168"/>
      <c r="M250" s="168"/>
      <c r="N250" s="168"/>
      <c r="O250" s="168"/>
      <c r="P250" s="168"/>
      <c r="Q250" s="168"/>
      <c r="R250" s="168"/>
      <c r="S250" s="168"/>
      <c r="T250" s="168"/>
      <c r="U250" s="168"/>
    </row>
    <row r="251" spans="1:21" x14ac:dyDescent="0.3">
      <c r="A251" s="168"/>
      <c r="B251" s="168"/>
      <c r="C251" s="218"/>
      <c r="E251" s="168"/>
      <c r="F251" s="168"/>
      <c r="G251" s="168"/>
      <c r="H251" s="168"/>
      <c r="I251" s="168"/>
      <c r="J251" s="168"/>
      <c r="K251" s="168"/>
      <c r="L251" s="168"/>
      <c r="M251" s="168"/>
      <c r="N251" s="168"/>
      <c r="O251" s="168"/>
      <c r="P251" s="168"/>
      <c r="Q251" s="168"/>
      <c r="R251" s="168"/>
      <c r="S251" s="168"/>
      <c r="T251" s="168"/>
      <c r="U251" s="168"/>
    </row>
    <row r="252" spans="1:21" x14ac:dyDescent="0.3">
      <c r="A252" s="168"/>
      <c r="B252" s="168"/>
      <c r="C252" s="218"/>
      <c r="E252" s="168"/>
      <c r="F252" s="168"/>
      <c r="G252" s="168"/>
      <c r="H252" s="168"/>
      <c r="I252" s="168"/>
      <c r="J252" s="168"/>
      <c r="K252" s="168"/>
      <c r="L252" s="168"/>
      <c r="M252" s="168"/>
      <c r="N252" s="168"/>
      <c r="O252" s="168"/>
      <c r="P252" s="168"/>
      <c r="Q252" s="168"/>
      <c r="R252" s="168"/>
      <c r="S252" s="168"/>
      <c r="T252" s="168"/>
      <c r="U252" s="168"/>
    </row>
    <row r="253" spans="1:21" x14ac:dyDescent="0.3">
      <c r="A253" s="168"/>
      <c r="B253" s="168"/>
      <c r="C253" s="218"/>
      <c r="E253" s="168"/>
      <c r="F253" s="168"/>
      <c r="G253" s="168"/>
      <c r="H253" s="168"/>
      <c r="I253" s="168"/>
      <c r="J253" s="168"/>
      <c r="K253" s="168"/>
      <c r="L253" s="168"/>
      <c r="M253" s="168"/>
      <c r="N253" s="168"/>
      <c r="O253" s="168"/>
      <c r="P253" s="168"/>
      <c r="Q253" s="168"/>
      <c r="R253" s="168"/>
      <c r="S253" s="168"/>
      <c r="T253" s="168"/>
      <c r="U253" s="168"/>
    </row>
    <row r="254" spans="1:21" x14ac:dyDescent="0.3">
      <c r="A254" s="168"/>
      <c r="B254" s="168"/>
      <c r="C254" s="218"/>
      <c r="E254" s="168"/>
      <c r="F254" s="168"/>
      <c r="G254" s="168"/>
      <c r="H254" s="168"/>
      <c r="I254" s="168"/>
      <c r="J254" s="168"/>
      <c r="K254" s="168"/>
      <c r="L254" s="168"/>
      <c r="M254" s="168"/>
      <c r="N254" s="168"/>
      <c r="O254" s="168"/>
      <c r="P254" s="168"/>
      <c r="Q254" s="168"/>
      <c r="R254" s="168"/>
      <c r="S254" s="168"/>
      <c r="T254" s="168"/>
      <c r="U254" s="168"/>
    </row>
    <row r="255" spans="1:21" x14ac:dyDescent="0.3">
      <c r="A255" s="168"/>
      <c r="B255" s="168"/>
      <c r="C255" s="218"/>
      <c r="E255" s="168"/>
      <c r="F255" s="168"/>
      <c r="G255" s="168"/>
      <c r="H255" s="168"/>
      <c r="I255" s="168"/>
      <c r="J255" s="168"/>
      <c r="K255" s="168"/>
      <c r="L255" s="168"/>
      <c r="M255" s="168"/>
      <c r="N255" s="168"/>
      <c r="O255" s="168"/>
      <c r="P255" s="168"/>
      <c r="Q255" s="168"/>
      <c r="R255" s="168"/>
      <c r="S255" s="168"/>
      <c r="T255" s="168"/>
      <c r="U255" s="168"/>
    </row>
    <row r="256" spans="1:21" x14ac:dyDescent="0.3">
      <c r="A256" s="168"/>
      <c r="B256" s="168"/>
      <c r="C256" s="218"/>
      <c r="E256" s="168"/>
      <c r="F256" s="168"/>
      <c r="G256" s="168"/>
      <c r="H256" s="168"/>
      <c r="I256" s="168"/>
      <c r="J256" s="168"/>
      <c r="K256" s="168"/>
      <c r="L256" s="168"/>
      <c r="M256" s="168"/>
      <c r="N256" s="168"/>
      <c r="O256" s="168"/>
      <c r="P256" s="168"/>
      <c r="Q256" s="168"/>
      <c r="R256" s="168"/>
      <c r="S256" s="168"/>
      <c r="T256" s="168"/>
      <c r="U256" s="168"/>
    </row>
    <row r="257" spans="1:21" x14ac:dyDescent="0.3">
      <c r="A257" s="168"/>
      <c r="B257" s="168"/>
      <c r="C257" s="218"/>
      <c r="E257" s="168"/>
      <c r="F257" s="168"/>
      <c r="G257" s="168"/>
      <c r="H257" s="168"/>
      <c r="I257" s="168"/>
      <c r="J257" s="168"/>
      <c r="K257" s="168"/>
      <c r="L257" s="168"/>
      <c r="M257" s="168"/>
      <c r="N257" s="168"/>
      <c r="O257" s="168"/>
      <c r="P257" s="168"/>
      <c r="Q257" s="168"/>
      <c r="R257" s="168"/>
      <c r="S257" s="168"/>
      <c r="T257" s="168"/>
      <c r="U257" s="168"/>
    </row>
    <row r="258" spans="1:21" x14ac:dyDescent="0.3">
      <c r="A258" s="168"/>
      <c r="B258" s="168"/>
      <c r="C258" s="218"/>
      <c r="E258" s="168"/>
      <c r="F258" s="168"/>
      <c r="G258" s="168"/>
      <c r="H258" s="168"/>
      <c r="I258" s="168"/>
      <c r="J258" s="168"/>
      <c r="K258" s="168"/>
      <c r="L258" s="168"/>
      <c r="M258" s="168"/>
      <c r="N258" s="168"/>
      <c r="O258" s="168"/>
      <c r="P258" s="168"/>
      <c r="Q258" s="168"/>
      <c r="R258" s="168"/>
      <c r="S258" s="168"/>
      <c r="T258" s="168"/>
      <c r="U258" s="168"/>
    </row>
    <row r="259" spans="1:21" x14ac:dyDescent="0.3">
      <c r="A259" s="168"/>
      <c r="B259" s="168"/>
      <c r="C259" s="218"/>
      <c r="E259" s="168"/>
      <c r="F259" s="168"/>
      <c r="G259" s="168"/>
      <c r="H259" s="168"/>
      <c r="I259" s="168"/>
      <c r="J259" s="168"/>
      <c r="K259" s="168"/>
      <c r="L259" s="168"/>
      <c r="M259" s="168"/>
      <c r="N259" s="168"/>
      <c r="O259" s="168"/>
      <c r="P259" s="168"/>
      <c r="Q259" s="168"/>
      <c r="R259" s="168"/>
      <c r="S259" s="168"/>
      <c r="T259" s="168"/>
      <c r="U259" s="168"/>
    </row>
    <row r="260" spans="1:21" x14ac:dyDescent="0.3">
      <c r="A260" s="168"/>
      <c r="B260" s="168"/>
      <c r="C260" s="218"/>
      <c r="E260" s="168"/>
      <c r="F260" s="168"/>
      <c r="G260" s="168"/>
      <c r="H260" s="168"/>
      <c r="I260" s="168"/>
      <c r="J260" s="168"/>
      <c r="K260" s="168"/>
      <c r="L260" s="168"/>
      <c r="M260" s="168"/>
      <c r="N260" s="168"/>
      <c r="O260" s="168"/>
      <c r="P260" s="168"/>
      <c r="Q260" s="168"/>
      <c r="R260" s="168"/>
      <c r="S260" s="168"/>
      <c r="T260" s="168"/>
      <c r="U260" s="168"/>
    </row>
    <row r="261" spans="1:21" x14ac:dyDescent="0.3">
      <c r="A261" s="168"/>
      <c r="B261" s="168"/>
      <c r="C261" s="218"/>
      <c r="E261" s="168"/>
      <c r="F261" s="168"/>
      <c r="G261" s="168"/>
      <c r="H261" s="168"/>
      <c r="I261" s="168"/>
      <c r="J261" s="168"/>
      <c r="K261" s="168"/>
      <c r="L261" s="168"/>
      <c r="M261" s="168"/>
      <c r="N261" s="168"/>
      <c r="O261" s="168"/>
      <c r="P261" s="168"/>
      <c r="Q261" s="168"/>
      <c r="R261" s="168"/>
      <c r="S261" s="168"/>
      <c r="T261" s="168"/>
      <c r="U261" s="168"/>
    </row>
    <row r="262" spans="1:21" x14ac:dyDescent="0.3">
      <c r="A262" s="168"/>
      <c r="B262" s="168"/>
      <c r="C262" s="218"/>
      <c r="E262" s="168"/>
      <c r="F262" s="168"/>
      <c r="G262" s="168"/>
      <c r="H262" s="168"/>
      <c r="I262" s="168"/>
      <c r="J262" s="168"/>
      <c r="K262" s="168"/>
      <c r="L262" s="168"/>
      <c r="M262" s="168"/>
      <c r="N262" s="168"/>
      <c r="O262" s="168"/>
      <c r="P262" s="168"/>
      <c r="Q262" s="168"/>
      <c r="R262" s="168"/>
      <c r="S262" s="168"/>
      <c r="T262" s="168"/>
      <c r="U262" s="168"/>
    </row>
    <row r="263" spans="1:21" x14ac:dyDescent="0.3">
      <c r="A263" s="168"/>
      <c r="B263" s="168"/>
      <c r="C263" s="218"/>
      <c r="E263" s="168"/>
      <c r="F263" s="168"/>
      <c r="G263" s="168"/>
      <c r="H263" s="168"/>
      <c r="I263" s="168"/>
      <c r="J263" s="168"/>
      <c r="K263" s="168"/>
      <c r="L263" s="168"/>
      <c r="M263" s="168"/>
      <c r="N263" s="168"/>
      <c r="O263" s="168"/>
      <c r="P263" s="168"/>
      <c r="Q263" s="168"/>
      <c r="R263" s="168"/>
      <c r="S263" s="168"/>
      <c r="T263" s="168"/>
      <c r="U263" s="168"/>
    </row>
    <row r="264" spans="1:21" x14ac:dyDescent="0.3">
      <c r="A264" s="168"/>
      <c r="B264" s="168"/>
      <c r="C264" s="218"/>
      <c r="E264" s="168"/>
      <c r="F264" s="168"/>
      <c r="G264" s="168"/>
      <c r="H264" s="168"/>
      <c r="I264" s="168"/>
      <c r="J264" s="168"/>
      <c r="K264" s="168"/>
      <c r="L264" s="168"/>
      <c r="M264" s="168"/>
      <c r="N264" s="168"/>
      <c r="O264" s="168"/>
      <c r="P264" s="168"/>
      <c r="Q264" s="168"/>
      <c r="R264" s="168"/>
      <c r="S264" s="168"/>
      <c r="T264" s="168"/>
      <c r="U264" s="168"/>
    </row>
    <row r="265" spans="1:21" x14ac:dyDescent="0.3">
      <c r="A265" s="168"/>
      <c r="B265" s="168"/>
      <c r="C265" s="218"/>
      <c r="E265" s="168"/>
      <c r="F265" s="168"/>
      <c r="G265" s="168"/>
      <c r="H265" s="168"/>
      <c r="I265" s="168"/>
      <c r="J265" s="168"/>
      <c r="K265" s="168"/>
      <c r="L265" s="168"/>
      <c r="M265" s="168"/>
      <c r="N265" s="168"/>
      <c r="O265" s="168"/>
      <c r="P265" s="168"/>
      <c r="Q265" s="168"/>
      <c r="R265" s="168"/>
      <c r="S265" s="168"/>
      <c r="T265" s="168"/>
      <c r="U265" s="168"/>
    </row>
    <row r="266" spans="1:21" x14ac:dyDescent="0.3">
      <c r="A266" s="168"/>
      <c r="B266" s="168"/>
      <c r="C266" s="218"/>
      <c r="E266" s="168"/>
      <c r="F266" s="168"/>
      <c r="G266" s="168"/>
      <c r="H266" s="168"/>
      <c r="I266" s="168"/>
      <c r="J266" s="168"/>
      <c r="K266" s="168"/>
      <c r="L266" s="168"/>
      <c r="M266" s="168"/>
      <c r="N266" s="168"/>
      <c r="O266" s="168"/>
      <c r="P266" s="168"/>
      <c r="Q266" s="168"/>
      <c r="R266" s="168"/>
      <c r="S266" s="168"/>
      <c r="T266" s="168"/>
      <c r="U266" s="168"/>
    </row>
    <row r="267" spans="1:21" x14ac:dyDescent="0.3">
      <c r="A267" s="168"/>
      <c r="B267" s="168"/>
      <c r="C267" s="218"/>
      <c r="E267" s="168"/>
      <c r="F267" s="168"/>
      <c r="G267" s="168"/>
      <c r="H267" s="168"/>
      <c r="I267" s="168"/>
      <c r="J267" s="168"/>
      <c r="K267" s="168"/>
      <c r="L267" s="168"/>
      <c r="M267" s="168"/>
      <c r="N267" s="168"/>
      <c r="O267" s="168"/>
      <c r="P267" s="168"/>
      <c r="Q267" s="168"/>
      <c r="R267" s="168"/>
      <c r="S267" s="168"/>
      <c r="T267" s="168"/>
      <c r="U267" s="168"/>
    </row>
    <row r="268" spans="1:21" x14ac:dyDescent="0.3">
      <c r="A268" s="168"/>
      <c r="B268" s="168"/>
      <c r="C268" s="218"/>
      <c r="E268" s="168"/>
      <c r="F268" s="168"/>
      <c r="G268" s="168"/>
      <c r="H268" s="168"/>
      <c r="I268" s="168"/>
      <c r="J268" s="168"/>
      <c r="K268" s="168"/>
      <c r="L268" s="168"/>
      <c r="M268" s="168"/>
      <c r="N268" s="168"/>
      <c r="O268" s="168"/>
      <c r="P268" s="168"/>
      <c r="Q268" s="168"/>
      <c r="R268" s="168"/>
      <c r="S268" s="168"/>
      <c r="T268" s="168"/>
      <c r="U268" s="168"/>
    </row>
    <row r="269" spans="1:21" x14ac:dyDescent="0.3">
      <c r="A269" s="168"/>
      <c r="B269" s="168"/>
      <c r="C269" s="218"/>
      <c r="E269" s="168"/>
      <c r="F269" s="168"/>
      <c r="G269" s="168"/>
      <c r="H269" s="168"/>
      <c r="I269" s="168"/>
      <c r="J269" s="168"/>
      <c r="K269" s="168"/>
      <c r="L269" s="168"/>
      <c r="M269" s="168"/>
      <c r="N269" s="168"/>
      <c r="O269" s="168"/>
      <c r="P269" s="168"/>
      <c r="Q269" s="168"/>
      <c r="R269" s="168"/>
      <c r="S269" s="168"/>
      <c r="T269" s="168"/>
      <c r="U269" s="168"/>
    </row>
    <row r="270" spans="1:21" x14ac:dyDescent="0.3">
      <c r="A270" s="168"/>
      <c r="B270" s="168"/>
      <c r="C270" s="218"/>
      <c r="E270" s="168"/>
      <c r="F270" s="168"/>
      <c r="G270" s="168"/>
      <c r="H270" s="168"/>
      <c r="I270" s="168"/>
      <c r="J270" s="168"/>
      <c r="K270" s="168"/>
      <c r="L270" s="168"/>
      <c r="M270" s="168"/>
      <c r="N270" s="168"/>
      <c r="O270" s="168"/>
      <c r="P270" s="168"/>
      <c r="Q270" s="168"/>
      <c r="R270" s="168"/>
      <c r="S270" s="168"/>
      <c r="T270" s="168"/>
      <c r="U270" s="168"/>
    </row>
    <row r="271" spans="1:21" x14ac:dyDescent="0.3">
      <c r="A271" s="168"/>
      <c r="B271" s="168"/>
      <c r="C271" s="218"/>
      <c r="E271" s="168"/>
      <c r="F271" s="168"/>
      <c r="G271" s="168"/>
      <c r="H271" s="168"/>
      <c r="I271" s="168"/>
      <c r="J271" s="168"/>
      <c r="K271" s="168"/>
      <c r="L271" s="168"/>
      <c r="M271" s="168"/>
      <c r="N271" s="168"/>
      <c r="O271" s="168"/>
      <c r="P271" s="168"/>
      <c r="Q271" s="168"/>
      <c r="R271" s="168"/>
      <c r="S271" s="168"/>
      <c r="T271" s="168"/>
      <c r="U271" s="168"/>
    </row>
    <row r="272" spans="1:21" x14ac:dyDescent="0.3">
      <c r="A272" s="168"/>
      <c r="B272" s="168"/>
      <c r="C272" s="218"/>
      <c r="E272" s="168"/>
      <c r="F272" s="168"/>
      <c r="G272" s="168"/>
      <c r="H272" s="168"/>
      <c r="I272" s="168"/>
      <c r="J272" s="168"/>
      <c r="K272" s="168"/>
      <c r="L272" s="168"/>
      <c r="M272" s="168"/>
      <c r="N272" s="168"/>
      <c r="O272" s="168"/>
      <c r="P272" s="168"/>
      <c r="Q272" s="168"/>
      <c r="R272" s="168"/>
      <c r="S272" s="168"/>
      <c r="T272" s="168"/>
      <c r="U272" s="168"/>
    </row>
    <row r="273" spans="1:21" x14ac:dyDescent="0.3">
      <c r="A273" s="168"/>
      <c r="B273" s="168"/>
      <c r="C273" s="218"/>
      <c r="E273" s="168"/>
      <c r="F273" s="168"/>
      <c r="G273" s="168"/>
      <c r="H273" s="168"/>
      <c r="I273" s="168"/>
      <c r="J273" s="168"/>
      <c r="K273" s="168"/>
      <c r="L273" s="168"/>
      <c r="M273" s="168"/>
      <c r="N273" s="168"/>
      <c r="O273" s="168"/>
      <c r="P273" s="168"/>
      <c r="Q273" s="168"/>
      <c r="R273" s="168"/>
      <c r="S273" s="168"/>
      <c r="T273" s="168"/>
      <c r="U273" s="168"/>
    </row>
    <row r="274" spans="1:21" x14ac:dyDescent="0.3">
      <c r="A274" s="168"/>
      <c r="B274" s="168"/>
      <c r="C274" s="218"/>
      <c r="E274" s="168"/>
      <c r="F274" s="168"/>
      <c r="G274" s="168"/>
      <c r="H274" s="168"/>
      <c r="I274" s="168"/>
      <c r="J274" s="168"/>
      <c r="K274" s="168"/>
      <c r="L274" s="168"/>
      <c r="M274" s="168"/>
      <c r="N274" s="168"/>
      <c r="O274" s="168"/>
      <c r="P274" s="168"/>
      <c r="Q274" s="168"/>
      <c r="R274" s="168"/>
      <c r="S274" s="168"/>
      <c r="T274" s="168"/>
      <c r="U274" s="168"/>
    </row>
    <row r="275" spans="1:21" x14ac:dyDescent="0.3">
      <c r="A275" s="168"/>
      <c r="B275" s="168"/>
      <c r="C275" s="218"/>
      <c r="E275" s="168"/>
      <c r="F275" s="168"/>
      <c r="G275" s="168"/>
      <c r="H275" s="168"/>
      <c r="I275" s="168"/>
      <c r="J275" s="168"/>
      <c r="K275" s="168"/>
      <c r="L275" s="168"/>
      <c r="M275" s="168"/>
      <c r="N275" s="168"/>
      <c r="O275" s="168"/>
      <c r="P275" s="168"/>
      <c r="Q275" s="168"/>
      <c r="R275" s="168"/>
      <c r="S275" s="168"/>
      <c r="T275" s="168"/>
      <c r="U275" s="168"/>
    </row>
    <row r="276" spans="1:21" x14ac:dyDescent="0.3">
      <c r="A276" s="168"/>
      <c r="B276" s="168"/>
      <c r="C276" s="218"/>
      <c r="E276" s="168"/>
      <c r="F276" s="168"/>
      <c r="G276" s="168"/>
      <c r="H276" s="168"/>
      <c r="I276" s="168"/>
      <c r="J276" s="168"/>
      <c r="K276" s="168"/>
      <c r="L276" s="168"/>
      <c r="M276" s="168"/>
      <c r="N276" s="168"/>
      <c r="O276" s="168"/>
      <c r="P276" s="168"/>
      <c r="Q276" s="168"/>
      <c r="R276" s="168"/>
      <c r="S276" s="168"/>
      <c r="T276" s="168"/>
      <c r="U276" s="168"/>
    </row>
    <row r="277" spans="1:21" x14ac:dyDescent="0.3">
      <c r="A277" s="168"/>
      <c r="B277" s="168"/>
      <c r="C277" s="218"/>
      <c r="E277" s="168"/>
      <c r="F277" s="168"/>
      <c r="G277" s="168"/>
      <c r="H277" s="168"/>
      <c r="I277" s="168"/>
      <c r="J277" s="168"/>
      <c r="K277" s="168"/>
      <c r="L277" s="168"/>
      <c r="M277" s="168"/>
      <c r="N277" s="168"/>
      <c r="O277" s="168"/>
      <c r="P277" s="168"/>
      <c r="Q277" s="168"/>
      <c r="R277" s="168"/>
      <c r="S277" s="168"/>
      <c r="T277" s="168"/>
      <c r="U277" s="168"/>
    </row>
    <row r="278" spans="1:21" x14ac:dyDescent="0.3">
      <c r="A278" s="168"/>
      <c r="B278" s="168"/>
      <c r="C278" s="218"/>
      <c r="E278" s="168"/>
      <c r="F278" s="168"/>
      <c r="G278" s="168"/>
      <c r="H278" s="168"/>
      <c r="I278" s="168"/>
      <c r="J278" s="168"/>
      <c r="K278" s="168"/>
      <c r="L278" s="168"/>
      <c r="M278" s="168"/>
      <c r="N278" s="168"/>
      <c r="O278" s="168"/>
      <c r="P278" s="168"/>
      <c r="Q278" s="168"/>
      <c r="R278" s="168"/>
      <c r="S278" s="168"/>
      <c r="T278" s="168"/>
      <c r="U278" s="168"/>
    </row>
    <row r="279" spans="1:21" x14ac:dyDescent="0.3">
      <c r="A279" s="168"/>
      <c r="B279" s="168"/>
      <c r="C279" s="218"/>
      <c r="E279" s="168"/>
      <c r="F279" s="168"/>
      <c r="G279" s="168"/>
      <c r="H279" s="168"/>
      <c r="I279" s="168"/>
      <c r="J279" s="168"/>
      <c r="K279" s="168"/>
      <c r="L279" s="168"/>
      <c r="M279" s="168"/>
      <c r="N279" s="168"/>
      <c r="O279" s="168"/>
      <c r="P279" s="168"/>
      <c r="Q279" s="168"/>
      <c r="R279" s="168"/>
      <c r="S279" s="168"/>
      <c r="T279" s="168"/>
      <c r="U279" s="168"/>
    </row>
    <row r="280" spans="1:21" x14ac:dyDescent="0.3">
      <c r="A280" s="168"/>
      <c r="B280" s="168"/>
      <c r="C280" s="218"/>
      <c r="E280" s="168"/>
      <c r="F280" s="168"/>
      <c r="G280" s="168"/>
      <c r="H280" s="168"/>
      <c r="I280" s="168"/>
      <c r="J280" s="168"/>
      <c r="K280" s="168"/>
      <c r="L280" s="168"/>
      <c r="M280" s="168"/>
      <c r="N280" s="168"/>
      <c r="O280" s="168"/>
      <c r="P280" s="168"/>
      <c r="Q280" s="168"/>
      <c r="R280" s="168"/>
      <c r="S280" s="168"/>
      <c r="T280" s="168"/>
      <c r="U280" s="168"/>
    </row>
    <row r="281" spans="1:21" x14ac:dyDescent="0.3">
      <c r="A281" s="168"/>
      <c r="B281" s="168"/>
      <c r="C281" s="218"/>
      <c r="E281" s="168"/>
      <c r="F281" s="168"/>
      <c r="G281" s="168"/>
      <c r="H281" s="168"/>
      <c r="I281" s="168"/>
      <c r="J281" s="168"/>
      <c r="K281" s="168"/>
      <c r="L281" s="168"/>
      <c r="M281" s="168"/>
      <c r="N281" s="168"/>
      <c r="O281" s="168"/>
      <c r="P281" s="168"/>
      <c r="Q281" s="168"/>
      <c r="R281" s="168"/>
      <c r="S281" s="168"/>
      <c r="T281" s="168"/>
      <c r="U281" s="168"/>
    </row>
    <row r="282" spans="1:21" x14ac:dyDescent="0.3">
      <c r="A282" s="168"/>
      <c r="B282" s="168"/>
      <c r="C282" s="218"/>
      <c r="E282" s="168"/>
      <c r="F282" s="168"/>
      <c r="G282" s="168"/>
      <c r="H282" s="168"/>
      <c r="I282" s="168"/>
      <c r="J282" s="168"/>
      <c r="K282" s="168"/>
      <c r="L282" s="168"/>
      <c r="M282" s="168"/>
      <c r="N282" s="168"/>
      <c r="O282" s="168"/>
      <c r="P282" s="168"/>
      <c r="Q282" s="168"/>
      <c r="R282" s="168"/>
      <c r="S282" s="168"/>
      <c r="T282" s="168"/>
      <c r="U282" s="168"/>
    </row>
    <row r="283" spans="1:21" x14ac:dyDescent="0.3">
      <c r="A283" s="168"/>
      <c r="B283" s="168"/>
      <c r="C283" s="218"/>
      <c r="E283" s="168"/>
      <c r="F283" s="168"/>
      <c r="G283" s="168"/>
      <c r="H283" s="168"/>
      <c r="I283" s="168"/>
      <c r="J283" s="168"/>
      <c r="K283" s="168"/>
      <c r="L283" s="168"/>
      <c r="M283" s="168"/>
      <c r="N283" s="168"/>
      <c r="O283" s="168"/>
      <c r="P283" s="168"/>
      <c r="Q283" s="168"/>
      <c r="R283" s="168"/>
      <c r="S283" s="168"/>
      <c r="T283" s="168"/>
      <c r="U283" s="168"/>
    </row>
    <row r="284" spans="1:21" x14ac:dyDescent="0.3">
      <c r="A284" s="168"/>
      <c r="B284" s="168"/>
      <c r="C284" s="218"/>
      <c r="E284" s="168"/>
      <c r="F284" s="168"/>
      <c r="G284" s="168"/>
      <c r="H284" s="168"/>
      <c r="I284" s="168"/>
      <c r="J284" s="168"/>
      <c r="K284" s="168"/>
      <c r="L284" s="168"/>
      <c r="M284" s="168"/>
      <c r="N284" s="168"/>
      <c r="O284" s="168"/>
      <c r="P284" s="168"/>
      <c r="Q284" s="168"/>
      <c r="R284" s="168"/>
      <c r="S284" s="168"/>
      <c r="T284" s="168"/>
      <c r="U284" s="168"/>
    </row>
    <row r="285" spans="1:21" x14ac:dyDescent="0.3">
      <c r="A285" s="168"/>
      <c r="B285" s="168"/>
      <c r="C285" s="218"/>
      <c r="E285" s="168"/>
      <c r="F285" s="168"/>
      <c r="G285" s="168"/>
      <c r="H285" s="168"/>
      <c r="I285" s="168"/>
      <c r="J285" s="168"/>
      <c r="K285" s="168"/>
      <c r="L285" s="168"/>
      <c r="M285" s="168"/>
      <c r="N285" s="168"/>
      <c r="O285" s="168"/>
      <c r="P285" s="168"/>
      <c r="Q285" s="168"/>
      <c r="R285" s="168"/>
      <c r="S285" s="168"/>
      <c r="T285" s="168"/>
      <c r="U285" s="168"/>
    </row>
    <row r="286" spans="1:21" x14ac:dyDescent="0.3">
      <c r="A286" s="168"/>
      <c r="B286" s="168"/>
      <c r="C286" s="218"/>
      <c r="E286" s="168"/>
      <c r="F286" s="168"/>
      <c r="G286" s="168"/>
      <c r="H286" s="168"/>
      <c r="I286" s="168"/>
      <c r="J286" s="168"/>
      <c r="K286" s="168"/>
      <c r="L286" s="168"/>
      <c r="M286" s="168"/>
      <c r="N286" s="168"/>
      <c r="O286" s="168"/>
      <c r="P286" s="168"/>
      <c r="Q286" s="168"/>
      <c r="R286" s="168"/>
      <c r="S286" s="168"/>
      <c r="T286" s="168"/>
      <c r="U286" s="168"/>
    </row>
    <row r="287" spans="1:21" x14ac:dyDescent="0.3">
      <c r="A287" s="168"/>
      <c r="B287" s="168"/>
      <c r="C287" s="218"/>
      <c r="E287" s="168"/>
      <c r="F287" s="168"/>
      <c r="G287" s="168"/>
      <c r="H287" s="168"/>
      <c r="I287" s="168"/>
      <c r="J287" s="168"/>
      <c r="K287" s="168"/>
      <c r="L287" s="168"/>
      <c r="M287" s="168"/>
      <c r="N287" s="168"/>
      <c r="O287" s="168"/>
      <c r="P287" s="168"/>
      <c r="Q287" s="168"/>
      <c r="R287" s="168"/>
      <c r="S287" s="168"/>
      <c r="T287" s="168"/>
      <c r="U287" s="168"/>
    </row>
    <row r="288" spans="1:21" x14ac:dyDescent="0.3">
      <c r="A288" s="168"/>
      <c r="B288" s="168"/>
      <c r="C288" s="218"/>
      <c r="E288" s="168"/>
      <c r="F288" s="168"/>
      <c r="G288" s="168"/>
      <c r="H288" s="168"/>
      <c r="I288" s="168"/>
      <c r="J288" s="168"/>
      <c r="K288" s="168"/>
      <c r="L288" s="168"/>
      <c r="M288" s="168"/>
      <c r="N288" s="168"/>
      <c r="O288" s="168"/>
      <c r="P288" s="168"/>
      <c r="Q288" s="168"/>
      <c r="R288" s="168"/>
      <c r="S288" s="168"/>
      <c r="T288" s="168"/>
      <c r="U288" s="168"/>
    </row>
    <row r="289" spans="1:21" x14ac:dyDescent="0.3">
      <c r="A289" s="168"/>
      <c r="B289" s="168"/>
      <c r="C289" s="218"/>
      <c r="E289" s="168"/>
      <c r="F289" s="168"/>
      <c r="G289" s="168"/>
      <c r="H289" s="168"/>
      <c r="I289" s="168"/>
      <c r="J289" s="168"/>
      <c r="K289" s="168"/>
      <c r="L289" s="168"/>
      <c r="M289" s="168"/>
      <c r="N289" s="168"/>
      <c r="O289" s="168"/>
      <c r="P289" s="168"/>
      <c r="Q289" s="168"/>
      <c r="R289" s="168"/>
      <c r="S289" s="168"/>
      <c r="T289" s="168"/>
      <c r="U289" s="168"/>
    </row>
    <row r="290" spans="1:21" x14ac:dyDescent="0.3">
      <c r="A290" s="168"/>
      <c r="B290" s="168"/>
      <c r="C290" s="218"/>
      <c r="E290" s="168"/>
      <c r="F290" s="168"/>
      <c r="G290" s="168"/>
      <c r="H290" s="168"/>
      <c r="I290" s="168"/>
      <c r="J290" s="168"/>
      <c r="K290" s="168"/>
      <c r="L290" s="168"/>
      <c r="M290" s="168"/>
      <c r="N290" s="168"/>
      <c r="O290" s="168"/>
      <c r="P290" s="168"/>
      <c r="Q290" s="168"/>
      <c r="R290" s="168"/>
      <c r="S290" s="168"/>
      <c r="T290" s="168"/>
      <c r="U290" s="168"/>
    </row>
    <row r="291" spans="1:21" x14ac:dyDescent="0.3">
      <c r="A291" s="168"/>
      <c r="B291" s="168"/>
      <c r="C291" s="218"/>
      <c r="E291" s="168"/>
      <c r="F291" s="168"/>
      <c r="G291" s="168"/>
      <c r="H291" s="168"/>
      <c r="I291" s="168"/>
      <c r="J291" s="168"/>
      <c r="K291" s="168"/>
      <c r="L291" s="168"/>
      <c r="M291" s="168"/>
      <c r="N291" s="168"/>
      <c r="O291" s="168"/>
      <c r="P291" s="168"/>
      <c r="Q291" s="168"/>
      <c r="R291" s="168"/>
      <c r="S291" s="168"/>
      <c r="T291" s="168"/>
      <c r="U291" s="168"/>
    </row>
    <row r="292" spans="1:21" x14ac:dyDescent="0.3">
      <c r="A292" s="168"/>
      <c r="B292" s="168"/>
      <c r="C292" s="218"/>
      <c r="E292" s="168"/>
      <c r="F292" s="168"/>
      <c r="G292" s="168"/>
      <c r="H292" s="168"/>
      <c r="I292" s="168"/>
      <c r="J292" s="168"/>
      <c r="K292" s="168"/>
      <c r="L292" s="168"/>
      <c r="M292" s="168"/>
      <c r="N292" s="168"/>
      <c r="O292" s="168"/>
      <c r="P292" s="168"/>
      <c r="Q292" s="168"/>
      <c r="R292" s="168"/>
      <c r="S292" s="168"/>
      <c r="T292" s="168"/>
      <c r="U292" s="168"/>
    </row>
    <row r="293" spans="1:21" x14ac:dyDescent="0.3">
      <c r="A293" s="168"/>
      <c r="B293" s="168"/>
      <c r="C293" s="218"/>
      <c r="E293" s="168"/>
      <c r="F293" s="168"/>
      <c r="G293" s="168"/>
      <c r="H293" s="168"/>
      <c r="I293" s="168"/>
      <c r="J293" s="168"/>
      <c r="K293" s="168"/>
      <c r="L293" s="168"/>
      <c r="M293" s="168"/>
      <c r="N293" s="168"/>
      <c r="O293" s="168"/>
      <c r="P293" s="168"/>
      <c r="Q293" s="168"/>
      <c r="R293" s="168"/>
      <c r="S293" s="168"/>
      <c r="T293" s="168"/>
      <c r="U293" s="168"/>
    </row>
    <row r="294" spans="1:21" x14ac:dyDescent="0.3">
      <c r="A294" s="168"/>
      <c r="B294" s="168"/>
      <c r="C294" s="218"/>
      <c r="E294" s="168"/>
      <c r="F294" s="168"/>
      <c r="G294" s="168"/>
      <c r="H294" s="168"/>
      <c r="I294" s="168"/>
      <c r="J294" s="168"/>
      <c r="K294" s="168"/>
      <c r="L294" s="168"/>
      <c r="M294" s="168"/>
      <c r="N294" s="168"/>
      <c r="O294" s="168"/>
      <c r="P294" s="168"/>
      <c r="Q294" s="168"/>
      <c r="R294" s="168"/>
      <c r="S294" s="168"/>
      <c r="T294" s="168"/>
      <c r="U294" s="168"/>
    </row>
    <row r="295" spans="1:21" x14ac:dyDescent="0.3">
      <c r="A295" s="168"/>
      <c r="B295" s="168"/>
      <c r="C295" s="218"/>
      <c r="E295" s="168"/>
      <c r="F295" s="168"/>
      <c r="G295" s="168"/>
      <c r="H295" s="168"/>
      <c r="I295" s="168"/>
      <c r="J295" s="168"/>
      <c r="K295" s="168"/>
      <c r="L295" s="168"/>
      <c r="M295" s="168"/>
      <c r="N295" s="168"/>
      <c r="O295" s="168"/>
      <c r="P295" s="168"/>
      <c r="Q295" s="168"/>
      <c r="R295" s="168"/>
      <c r="S295" s="168"/>
      <c r="T295" s="168"/>
      <c r="U295" s="168"/>
    </row>
    <row r="296" spans="1:21" x14ac:dyDescent="0.3">
      <c r="A296" s="168"/>
      <c r="B296" s="168"/>
      <c r="C296" s="218"/>
      <c r="E296" s="168"/>
      <c r="F296" s="168"/>
      <c r="G296" s="168"/>
      <c r="H296" s="168"/>
      <c r="I296" s="168"/>
      <c r="J296" s="168"/>
      <c r="K296" s="168"/>
      <c r="L296" s="168"/>
      <c r="M296" s="168"/>
      <c r="N296" s="168"/>
      <c r="O296" s="168"/>
      <c r="P296" s="168"/>
      <c r="Q296" s="168"/>
      <c r="R296" s="168"/>
      <c r="S296" s="168"/>
      <c r="T296" s="168"/>
      <c r="U296" s="168"/>
    </row>
    <row r="297" spans="1:21" x14ac:dyDescent="0.3">
      <c r="A297" s="168"/>
      <c r="B297" s="168"/>
      <c r="C297" s="218"/>
      <c r="E297" s="168"/>
      <c r="F297" s="168"/>
      <c r="G297" s="168"/>
      <c r="H297" s="168"/>
      <c r="I297" s="168"/>
      <c r="J297" s="168"/>
      <c r="K297" s="168"/>
      <c r="L297" s="168"/>
      <c r="M297" s="168"/>
      <c r="N297" s="168"/>
      <c r="O297" s="168"/>
      <c r="P297" s="168"/>
      <c r="Q297" s="168"/>
      <c r="R297" s="168"/>
      <c r="S297" s="168"/>
      <c r="T297" s="168"/>
      <c r="U297" s="168"/>
    </row>
    <row r="298" spans="1:21" x14ac:dyDescent="0.3">
      <c r="A298" s="168"/>
      <c r="B298" s="168"/>
      <c r="C298" s="218"/>
      <c r="E298" s="168"/>
      <c r="F298" s="168"/>
      <c r="G298" s="168"/>
      <c r="H298" s="168"/>
      <c r="I298" s="168"/>
      <c r="J298" s="168"/>
      <c r="K298" s="168"/>
      <c r="L298" s="168"/>
      <c r="M298" s="168"/>
      <c r="N298" s="168"/>
      <c r="O298" s="168"/>
      <c r="P298" s="168"/>
      <c r="Q298" s="168"/>
      <c r="R298" s="168"/>
      <c r="S298" s="168"/>
      <c r="T298" s="168"/>
      <c r="U298" s="168"/>
    </row>
    <row r="299" spans="1:21" x14ac:dyDescent="0.3">
      <c r="A299" s="168"/>
      <c r="B299" s="168"/>
      <c r="C299" s="218"/>
      <c r="E299" s="168"/>
      <c r="F299" s="168"/>
      <c r="G299" s="168"/>
      <c r="H299" s="168"/>
      <c r="I299" s="168"/>
      <c r="J299" s="168"/>
      <c r="K299" s="168"/>
      <c r="L299" s="168"/>
      <c r="M299" s="168"/>
      <c r="N299" s="168"/>
      <c r="O299" s="168"/>
      <c r="P299" s="168"/>
      <c r="Q299" s="168"/>
      <c r="R299" s="168"/>
      <c r="S299" s="168"/>
      <c r="T299" s="168"/>
      <c r="U299" s="168"/>
    </row>
    <row r="300" spans="1:21" x14ac:dyDescent="0.3">
      <c r="A300" s="168"/>
      <c r="B300" s="168"/>
      <c r="C300" s="218"/>
      <c r="E300" s="168"/>
      <c r="F300" s="168"/>
      <c r="G300" s="168"/>
      <c r="H300" s="168"/>
      <c r="I300" s="168"/>
      <c r="J300" s="168"/>
      <c r="K300" s="168"/>
      <c r="L300" s="168"/>
      <c r="M300" s="168"/>
      <c r="N300" s="168"/>
      <c r="O300" s="168"/>
      <c r="P300" s="168"/>
      <c r="Q300" s="168"/>
      <c r="R300" s="168"/>
      <c r="S300" s="168"/>
      <c r="T300" s="168"/>
      <c r="U300" s="168"/>
    </row>
    <row r="301" spans="1:21" x14ac:dyDescent="0.3">
      <c r="A301" s="168"/>
      <c r="B301" s="168"/>
      <c r="C301" s="218"/>
      <c r="E301" s="168"/>
      <c r="F301" s="168"/>
      <c r="G301" s="168"/>
      <c r="H301" s="168"/>
      <c r="I301" s="168"/>
      <c r="J301" s="168"/>
      <c r="K301" s="168"/>
      <c r="L301" s="168"/>
      <c r="M301" s="168"/>
      <c r="N301" s="168"/>
      <c r="O301" s="168"/>
      <c r="P301" s="168"/>
      <c r="Q301" s="168"/>
      <c r="R301" s="168"/>
      <c r="S301" s="168"/>
      <c r="T301" s="168"/>
      <c r="U301" s="168"/>
    </row>
    <row r="302" spans="1:21" x14ac:dyDescent="0.3">
      <c r="A302" s="168"/>
      <c r="B302" s="168"/>
      <c r="C302" s="218"/>
      <c r="E302" s="168"/>
      <c r="F302" s="168"/>
      <c r="G302" s="168"/>
      <c r="H302" s="168"/>
      <c r="I302" s="168"/>
      <c r="J302" s="168"/>
      <c r="K302" s="168"/>
      <c r="L302" s="168"/>
      <c r="M302" s="168"/>
      <c r="N302" s="168"/>
      <c r="O302" s="168"/>
      <c r="P302" s="168"/>
      <c r="Q302" s="168"/>
      <c r="R302" s="168"/>
      <c r="S302" s="168"/>
      <c r="T302" s="168"/>
      <c r="U302" s="168"/>
    </row>
    <row r="303" spans="1:21" x14ac:dyDescent="0.3">
      <c r="A303" s="168"/>
      <c r="B303" s="168"/>
      <c r="C303" s="218"/>
      <c r="E303" s="168"/>
      <c r="F303" s="168"/>
      <c r="G303" s="168"/>
      <c r="H303" s="168"/>
      <c r="I303" s="168"/>
      <c r="J303" s="168"/>
      <c r="K303" s="168"/>
      <c r="L303" s="168"/>
      <c r="M303" s="168"/>
      <c r="N303" s="168"/>
      <c r="O303" s="168"/>
      <c r="P303" s="168"/>
      <c r="Q303" s="168"/>
      <c r="R303" s="168"/>
      <c r="S303" s="168"/>
      <c r="T303" s="168"/>
      <c r="U303" s="168"/>
    </row>
    <row r="304" spans="1:21" x14ac:dyDescent="0.3">
      <c r="A304" s="168"/>
      <c r="B304" s="168"/>
      <c r="C304" s="218"/>
      <c r="E304" s="168"/>
      <c r="F304" s="168"/>
      <c r="G304" s="168"/>
      <c r="H304" s="168"/>
      <c r="I304" s="168"/>
      <c r="J304" s="168"/>
      <c r="K304" s="168"/>
      <c r="L304" s="168"/>
      <c r="M304" s="168"/>
      <c r="N304" s="168"/>
      <c r="O304" s="168"/>
      <c r="P304" s="168"/>
      <c r="Q304" s="168"/>
      <c r="R304" s="168"/>
      <c r="S304" s="168"/>
      <c r="T304" s="168"/>
      <c r="U304" s="168"/>
    </row>
    <row r="305" spans="1:21" x14ac:dyDescent="0.3">
      <c r="A305" s="168"/>
      <c r="B305" s="168"/>
      <c r="C305" s="218"/>
      <c r="E305" s="168"/>
      <c r="F305" s="168"/>
      <c r="G305" s="168"/>
      <c r="H305" s="168"/>
      <c r="I305" s="168"/>
      <c r="J305" s="168"/>
      <c r="K305" s="168"/>
      <c r="L305" s="168"/>
      <c r="M305" s="168"/>
      <c r="N305" s="168"/>
      <c r="O305" s="168"/>
      <c r="P305" s="168"/>
      <c r="Q305" s="168"/>
      <c r="R305" s="168"/>
      <c r="S305" s="168"/>
      <c r="T305" s="168"/>
      <c r="U305" s="168"/>
    </row>
    <row r="306" spans="1:21" x14ac:dyDescent="0.3">
      <c r="A306" s="168"/>
      <c r="B306" s="168"/>
      <c r="C306" s="218"/>
      <c r="E306" s="168"/>
      <c r="F306" s="168"/>
      <c r="G306" s="168"/>
      <c r="H306" s="168"/>
      <c r="I306" s="168"/>
      <c r="J306" s="168"/>
      <c r="K306" s="168"/>
      <c r="L306" s="168"/>
      <c r="M306" s="168"/>
      <c r="N306" s="168"/>
      <c r="O306" s="168"/>
      <c r="P306" s="168"/>
      <c r="Q306" s="168"/>
      <c r="R306" s="168"/>
      <c r="S306" s="168"/>
      <c r="T306" s="168"/>
      <c r="U306" s="168"/>
    </row>
    <row r="307" spans="1:21" x14ac:dyDescent="0.3">
      <c r="A307" s="168"/>
      <c r="B307" s="168"/>
      <c r="C307" s="218"/>
      <c r="E307" s="168"/>
      <c r="F307" s="168"/>
      <c r="G307" s="168"/>
      <c r="H307" s="168"/>
      <c r="I307" s="168"/>
      <c r="J307" s="168"/>
      <c r="K307" s="168"/>
      <c r="L307" s="168"/>
      <c r="M307" s="168"/>
      <c r="N307" s="168"/>
      <c r="O307" s="168"/>
      <c r="P307" s="168"/>
      <c r="Q307" s="168"/>
      <c r="R307" s="168"/>
      <c r="S307" s="168"/>
      <c r="T307" s="168"/>
      <c r="U307" s="168"/>
    </row>
    <row r="308" spans="1:21" x14ac:dyDescent="0.3">
      <c r="A308" s="168"/>
      <c r="B308" s="168"/>
      <c r="C308" s="218"/>
      <c r="E308" s="168"/>
      <c r="F308" s="168"/>
      <c r="G308" s="168"/>
      <c r="H308" s="168"/>
      <c r="I308" s="168"/>
      <c r="J308" s="168"/>
      <c r="K308" s="168"/>
      <c r="L308" s="168"/>
      <c r="M308" s="168"/>
      <c r="N308" s="168"/>
      <c r="O308" s="168"/>
      <c r="P308" s="168"/>
      <c r="Q308" s="168"/>
      <c r="R308" s="168"/>
      <c r="S308" s="168"/>
      <c r="T308" s="168"/>
      <c r="U308" s="168"/>
    </row>
    <row r="309" spans="1:21" x14ac:dyDescent="0.3">
      <c r="A309" s="168"/>
      <c r="B309" s="168"/>
      <c r="C309" s="218"/>
      <c r="E309" s="168"/>
      <c r="F309" s="168"/>
      <c r="G309" s="168"/>
      <c r="H309" s="168"/>
      <c r="I309" s="168"/>
      <c r="J309" s="168"/>
      <c r="K309" s="168"/>
      <c r="L309" s="168"/>
      <c r="M309" s="168"/>
      <c r="N309" s="168"/>
      <c r="O309" s="168"/>
      <c r="P309" s="168"/>
      <c r="Q309" s="168"/>
      <c r="R309" s="168"/>
      <c r="S309" s="168"/>
      <c r="T309" s="168"/>
      <c r="U309" s="168"/>
    </row>
    <row r="310" spans="1:21" x14ac:dyDescent="0.3">
      <c r="A310" s="168"/>
      <c r="B310" s="168"/>
      <c r="C310" s="218"/>
      <c r="E310" s="168"/>
      <c r="F310" s="168"/>
      <c r="G310" s="168"/>
      <c r="H310" s="168"/>
      <c r="I310" s="168"/>
      <c r="J310" s="168"/>
      <c r="K310" s="168"/>
      <c r="L310" s="168"/>
      <c r="M310" s="168"/>
      <c r="N310" s="168"/>
      <c r="O310" s="168"/>
      <c r="P310" s="168"/>
      <c r="Q310" s="168"/>
      <c r="R310" s="168"/>
      <c r="S310" s="168"/>
      <c r="T310" s="168"/>
      <c r="U310" s="168"/>
    </row>
    <row r="311" spans="1:21" x14ac:dyDescent="0.3">
      <c r="A311" s="168"/>
      <c r="B311" s="168"/>
      <c r="C311" s="218"/>
      <c r="E311" s="168"/>
      <c r="F311" s="168"/>
      <c r="G311" s="168"/>
      <c r="H311" s="168"/>
      <c r="I311" s="168"/>
      <c r="J311" s="168"/>
      <c r="K311" s="168"/>
      <c r="L311" s="168"/>
      <c r="M311" s="168"/>
      <c r="N311" s="168"/>
      <c r="O311" s="168"/>
      <c r="P311" s="168"/>
      <c r="Q311" s="168"/>
      <c r="R311" s="168"/>
      <c r="S311" s="168"/>
      <c r="T311" s="168"/>
      <c r="U311" s="168"/>
    </row>
    <row r="312" spans="1:21" x14ac:dyDescent="0.3">
      <c r="A312" s="168"/>
      <c r="B312" s="168"/>
      <c r="C312" s="218"/>
      <c r="E312" s="168"/>
      <c r="F312" s="168"/>
      <c r="G312" s="168"/>
      <c r="H312" s="168"/>
      <c r="I312" s="168"/>
      <c r="J312" s="168"/>
      <c r="K312" s="168"/>
      <c r="L312" s="168"/>
      <c r="M312" s="168"/>
      <c r="N312" s="168"/>
      <c r="O312" s="168"/>
      <c r="P312" s="168"/>
      <c r="Q312" s="168"/>
      <c r="R312" s="168"/>
      <c r="S312" s="168"/>
      <c r="T312" s="168"/>
      <c r="U312" s="168"/>
    </row>
    <row r="313" spans="1:21" x14ac:dyDescent="0.3">
      <c r="A313" s="168"/>
      <c r="B313" s="168"/>
      <c r="C313" s="218"/>
      <c r="E313" s="168"/>
      <c r="F313" s="168"/>
      <c r="G313" s="168"/>
      <c r="H313" s="168"/>
      <c r="I313" s="168"/>
      <c r="J313" s="168"/>
      <c r="K313" s="168"/>
      <c r="L313" s="168"/>
      <c r="M313" s="168"/>
      <c r="N313" s="168"/>
      <c r="O313" s="168"/>
      <c r="P313" s="168"/>
      <c r="Q313" s="168"/>
      <c r="R313" s="168"/>
      <c r="S313" s="168"/>
      <c r="T313" s="168"/>
      <c r="U313" s="168"/>
    </row>
    <row r="314" spans="1:21" x14ac:dyDescent="0.3">
      <c r="A314" s="168"/>
      <c r="B314" s="168"/>
      <c r="C314" s="218"/>
      <c r="E314" s="168"/>
      <c r="F314" s="168"/>
      <c r="G314" s="168"/>
      <c r="H314" s="168"/>
      <c r="I314" s="168"/>
      <c r="J314" s="168"/>
      <c r="K314" s="168"/>
      <c r="L314" s="168"/>
      <c r="M314" s="168"/>
      <c r="N314" s="168"/>
      <c r="O314" s="168"/>
      <c r="P314" s="168"/>
      <c r="Q314" s="168"/>
      <c r="R314" s="168"/>
      <c r="S314" s="168"/>
      <c r="T314" s="168"/>
      <c r="U314" s="168"/>
    </row>
    <row r="315" spans="1:21" x14ac:dyDescent="0.3">
      <c r="A315" s="168"/>
      <c r="B315" s="168"/>
      <c r="C315" s="218"/>
      <c r="E315" s="168"/>
      <c r="F315" s="168"/>
      <c r="G315" s="168"/>
      <c r="H315" s="168"/>
      <c r="I315" s="168"/>
      <c r="J315" s="168"/>
      <c r="K315" s="168"/>
      <c r="L315" s="168"/>
      <c r="M315" s="168"/>
      <c r="N315" s="168"/>
      <c r="O315" s="168"/>
      <c r="P315" s="168"/>
      <c r="Q315" s="168"/>
      <c r="R315" s="168"/>
      <c r="S315" s="168"/>
      <c r="T315" s="168"/>
      <c r="U315" s="168"/>
    </row>
    <row r="316" spans="1:21" x14ac:dyDescent="0.3">
      <c r="A316" s="168"/>
      <c r="B316" s="168"/>
      <c r="C316" s="218"/>
      <c r="E316" s="168"/>
      <c r="F316" s="168"/>
      <c r="G316" s="168"/>
      <c r="H316" s="168"/>
      <c r="I316" s="168"/>
      <c r="J316" s="168"/>
      <c r="K316" s="168"/>
      <c r="L316" s="168"/>
      <c r="M316" s="168"/>
      <c r="N316" s="168"/>
      <c r="O316" s="168"/>
      <c r="P316" s="168"/>
      <c r="Q316" s="168"/>
      <c r="R316" s="168"/>
      <c r="S316" s="168"/>
      <c r="T316" s="168"/>
      <c r="U316" s="168"/>
    </row>
    <row r="317" spans="1:21" x14ac:dyDescent="0.3">
      <c r="A317" s="168"/>
      <c r="B317" s="168"/>
      <c r="C317" s="218"/>
      <c r="E317" s="168"/>
      <c r="F317" s="168"/>
      <c r="G317" s="168"/>
      <c r="H317" s="168"/>
      <c r="I317" s="168"/>
      <c r="J317" s="168"/>
      <c r="K317" s="168"/>
      <c r="L317" s="168"/>
      <c r="M317" s="168"/>
      <c r="N317" s="168"/>
      <c r="O317" s="168"/>
      <c r="P317" s="168"/>
      <c r="Q317" s="168"/>
      <c r="R317" s="168"/>
      <c r="S317" s="168"/>
      <c r="T317" s="168"/>
      <c r="U317" s="168"/>
    </row>
    <row r="318" spans="1:21" x14ac:dyDescent="0.3">
      <c r="A318" s="168"/>
      <c r="B318" s="168"/>
      <c r="C318" s="218"/>
      <c r="E318" s="168"/>
      <c r="F318" s="168"/>
      <c r="G318" s="168"/>
      <c r="H318" s="168"/>
      <c r="I318" s="168"/>
      <c r="J318" s="168"/>
      <c r="K318" s="168"/>
      <c r="L318" s="168"/>
      <c r="M318" s="168"/>
      <c r="N318" s="168"/>
      <c r="O318" s="168"/>
      <c r="P318" s="168"/>
      <c r="Q318" s="168"/>
      <c r="R318" s="168"/>
      <c r="S318" s="168"/>
      <c r="T318" s="168"/>
      <c r="U318" s="168"/>
    </row>
    <row r="319" spans="1:21" x14ac:dyDescent="0.3">
      <c r="A319" s="168"/>
      <c r="B319" s="168"/>
      <c r="C319" s="218"/>
      <c r="E319" s="168"/>
      <c r="F319" s="168"/>
      <c r="G319" s="168"/>
      <c r="H319" s="168"/>
      <c r="I319" s="168"/>
      <c r="J319" s="168"/>
      <c r="K319" s="168"/>
      <c r="L319" s="168"/>
      <c r="M319" s="168"/>
      <c r="N319" s="168"/>
      <c r="O319" s="168"/>
      <c r="P319" s="168"/>
      <c r="Q319" s="168"/>
      <c r="R319" s="168"/>
      <c r="S319" s="168"/>
      <c r="T319" s="168"/>
      <c r="U319" s="168"/>
    </row>
    <row r="320" spans="1:21" x14ac:dyDescent="0.3">
      <c r="A320" s="168"/>
      <c r="B320" s="168"/>
      <c r="C320" s="218"/>
      <c r="E320" s="168"/>
      <c r="F320" s="168"/>
      <c r="G320" s="168"/>
      <c r="H320" s="168"/>
      <c r="I320" s="168"/>
      <c r="J320" s="168"/>
      <c r="K320" s="168"/>
      <c r="L320" s="168"/>
      <c r="M320" s="168"/>
      <c r="N320" s="168"/>
      <c r="O320" s="168"/>
      <c r="P320" s="168"/>
      <c r="Q320" s="168"/>
      <c r="R320" s="168"/>
      <c r="S320" s="168"/>
      <c r="T320" s="168"/>
      <c r="U320" s="168"/>
    </row>
    <row r="321" spans="1:21" x14ac:dyDescent="0.3">
      <c r="A321" s="168"/>
      <c r="B321" s="168"/>
      <c r="C321" s="218"/>
      <c r="E321" s="168"/>
      <c r="F321" s="168"/>
      <c r="G321" s="168"/>
      <c r="H321" s="168"/>
      <c r="I321" s="168"/>
      <c r="J321" s="168"/>
      <c r="K321" s="168"/>
      <c r="L321" s="168"/>
      <c r="M321" s="168"/>
      <c r="N321" s="168"/>
      <c r="O321" s="168"/>
      <c r="P321" s="168"/>
      <c r="Q321" s="168"/>
      <c r="R321" s="168"/>
      <c r="S321" s="168"/>
      <c r="T321" s="168"/>
      <c r="U321" s="168"/>
    </row>
    <row r="322" spans="1:21" x14ac:dyDescent="0.3">
      <c r="A322" s="168"/>
      <c r="B322" s="168"/>
      <c r="C322" s="218"/>
      <c r="E322" s="168"/>
      <c r="F322" s="168"/>
      <c r="G322" s="168"/>
      <c r="H322" s="168"/>
      <c r="I322" s="168"/>
      <c r="J322" s="168"/>
      <c r="K322" s="168"/>
      <c r="L322" s="168"/>
      <c r="M322" s="168"/>
      <c r="N322" s="168"/>
      <c r="O322" s="168"/>
      <c r="P322" s="168"/>
      <c r="Q322" s="168"/>
      <c r="R322" s="168"/>
      <c r="S322" s="168"/>
      <c r="T322" s="168"/>
      <c r="U322" s="168"/>
    </row>
    <row r="323" spans="1:21" x14ac:dyDescent="0.3">
      <c r="A323" s="168"/>
      <c r="B323" s="168"/>
      <c r="C323" s="218"/>
      <c r="E323" s="168"/>
      <c r="F323" s="168"/>
      <c r="G323" s="168"/>
      <c r="H323" s="168"/>
      <c r="I323" s="168"/>
      <c r="J323" s="168"/>
      <c r="K323" s="168"/>
      <c r="L323" s="168"/>
      <c r="M323" s="168"/>
      <c r="N323" s="168"/>
      <c r="O323" s="168"/>
      <c r="P323" s="168"/>
      <c r="Q323" s="168"/>
      <c r="R323" s="168"/>
      <c r="S323" s="168"/>
      <c r="T323" s="168"/>
      <c r="U323" s="168"/>
    </row>
    <row r="324" spans="1:21" x14ac:dyDescent="0.3">
      <c r="A324" s="168"/>
      <c r="B324" s="168"/>
      <c r="C324" s="218"/>
      <c r="E324" s="168"/>
      <c r="F324" s="168"/>
      <c r="G324" s="168"/>
      <c r="H324" s="168"/>
      <c r="I324" s="168"/>
      <c r="J324" s="168"/>
      <c r="K324" s="168"/>
      <c r="L324" s="168"/>
      <c r="M324" s="168"/>
      <c r="N324" s="168"/>
      <c r="O324" s="168"/>
      <c r="P324" s="168"/>
      <c r="Q324" s="168"/>
      <c r="R324" s="168"/>
      <c r="S324" s="168"/>
      <c r="T324" s="168"/>
      <c r="U324" s="168"/>
    </row>
    <row r="325" spans="1:21" x14ac:dyDescent="0.3">
      <c r="A325" s="168"/>
      <c r="B325" s="168"/>
      <c r="C325" s="218"/>
      <c r="E325" s="168"/>
      <c r="F325" s="168"/>
      <c r="G325" s="168"/>
      <c r="H325" s="168"/>
      <c r="I325" s="168"/>
      <c r="J325" s="168"/>
      <c r="K325" s="168"/>
      <c r="L325" s="168"/>
      <c r="M325" s="168"/>
      <c r="N325" s="168"/>
      <c r="O325" s="168"/>
      <c r="P325" s="168"/>
      <c r="Q325" s="168"/>
      <c r="R325" s="168"/>
      <c r="S325" s="168"/>
      <c r="T325" s="168"/>
      <c r="U325" s="168"/>
    </row>
    <row r="326" spans="1:21" x14ac:dyDescent="0.3">
      <c r="A326" s="168"/>
      <c r="B326" s="168"/>
      <c r="C326" s="218"/>
      <c r="E326" s="168"/>
      <c r="F326" s="168"/>
      <c r="G326" s="168"/>
      <c r="H326" s="168"/>
      <c r="I326" s="168"/>
      <c r="J326" s="168"/>
      <c r="K326" s="168"/>
      <c r="L326" s="168"/>
      <c r="M326" s="168"/>
      <c r="N326" s="168"/>
      <c r="O326" s="168"/>
      <c r="P326" s="168"/>
      <c r="Q326" s="168"/>
      <c r="R326" s="168"/>
      <c r="S326" s="168"/>
      <c r="T326" s="168"/>
      <c r="U326" s="168"/>
    </row>
    <row r="327" spans="1:21" x14ac:dyDescent="0.3">
      <c r="A327" s="168"/>
      <c r="B327" s="168"/>
      <c r="C327" s="218"/>
      <c r="E327" s="168"/>
      <c r="F327" s="168"/>
      <c r="G327" s="168"/>
      <c r="H327" s="168"/>
      <c r="I327" s="168"/>
      <c r="J327" s="168"/>
      <c r="K327" s="168"/>
      <c r="L327" s="168"/>
      <c r="M327" s="168"/>
      <c r="N327" s="168"/>
      <c r="O327" s="168"/>
      <c r="P327" s="168"/>
      <c r="Q327" s="168"/>
      <c r="R327" s="168"/>
      <c r="S327" s="168"/>
      <c r="T327" s="168"/>
      <c r="U327" s="168"/>
    </row>
    <row r="328" spans="1:21" x14ac:dyDescent="0.3">
      <c r="A328" s="168"/>
      <c r="B328" s="168"/>
      <c r="C328" s="218"/>
      <c r="E328" s="168"/>
      <c r="F328" s="168"/>
      <c r="G328" s="168"/>
      <c r="H328" s="168"/>
      <c r="I328" s="168"/>
      <c r="J328" s="168"/>
      <c r="K328" s="168"/>
      <c r="L328" s="168"/>
      <c r="M328" s="168"/>
      <c r="N328" s="168"/>
      <c r="O328" s="168"/>
      <c r="P328" s="168"/>
      <c r="Q328" s="168"/>
      <c r="R328" s="168"/>
      <c r="S328" s="168"/>
      <c r="T328" s="168"/>
      <c r="U328" s="168"/>
    </row>
    <row r="329" spans="1:21" x14ac:dyDescent="0.3">
      <c r="A329" s="168"/>
      <c r="B329" s="168"/>
      <c r="C329" s="218"/>
      <c r="E329" s="168"/>
      <c r="F329" s="168"/>
      <c r="G329" s="168"/>
      <c r="H329" s="168"/>
      <c r="I329" s="168"/>
      <c r="J329" s="168"/>
      <c r="K329" s="168"/>
      <c r="L329" s="168"/>
      <c r="M329" s="168"/>
      <c r="N329" s="168"/>
      <c r="O329" s="168"/>
      <c r="P329" s="168"/>
      <c r="Q329" s="168"/>
      <c r="R329" s="168"/>
      <c r="S329" s="168"/>
      <c r="T329" s="168"/>
      <c r="U329" s="168"/>
    </row>
    <row r="330" spans="1:21" x14ac:dyDescent="0.3">
      <c r="A330" s="168"/>
      <c r="B330" s="168"/>
      <c r="C330" s="218"/>
      <c r="E330" s="168"/>
      <c r="F330" s="168"/>
      <c r="G330" s="168"/>
      <c r="H330" s="168"/>
      <c r="I330" s="168"/>
      <c r="J330" s="168"/>
      <c r="K330" s="168"/>
      <c r="L330" s="168"/>
      <c r="M330" s="168"/>
      <c r="N330" s="168"/>
      <c r="O330" s="168"/>
      <c r="P330" s="168"/>
      <c r="Q330" s="168"/>
      <c r="R330" s="168"/>
      <c r="S330" s="168"/>
      <c r="T330" s="168"/>
      <c r="U330" s="168"/>
    </row>
    <row r="331" spans="1:21" x14ac:dyDescent="0.3">
      <c r="A331" s="168"/>
      <c r="B331" s="168"/>
      <c r="C331" s="218"/>
      <c r="E331" s="168"/>
      <c r="F331" s="168"/>
      <c r="G331" s="168"/>
      <c r="H331" s="168"/>
      <c r="I331" s="168"/>
      <c r="J331" s="168"/>
      <c r="K331" s="168"/>
      <c r="L331" s="168"/>
      <c r="M331" s="168"/>
      <c r="N331" s="168"/>
      <c r="O331" s="168"/>
      <c r="P331" s="168"/>
      <c r="Q331" s="168"/>
      <c r="R331" s="168"/>
      <c r="S331" s="168"/>
      <c r="T331" s="168"/>
      <c r="U331" s="168"/>
    </row>
    <row r="332" spans="1:21" x14ac:dyDescent="0.3">
      <c r="A332" s="168"/>
      <c r="B332" s="168"/>
      <c r="C332" s="218"/>
      <c r="E332" s="168"/>
      <c r="F332" s="168"/>
      <c r="G332" s="168"/>
      <c r="H332" s="168"/>
      <c r="I332" s="168"/>
      <c r="J332" s="168"/>
      <c r="K332" s="168"/>
      <c r="L332" s="168"/>
      <c r="M332" s="168"/>
      <c r="N332" s="168"/>
      <c r="O332" s="168"/>
      <c r="P332" s="168"/>
      <c r="Q332" s="168"/>
      <c r="R332" s="168"/>
      <c r="S332" s="168"/>
      <c r="T332" s="168"/>
      <c r="U332" s="168"/>
    </row>
    <row r="333" spans="1:21" x14ac:dyDescent="0.3">
      <c r="A333" s="168"/>
      <c r="B333" s="168"/>
      <c r="C333" s="218"/>
      <c r="E333" s="168"/>
      <c r="F333" s="168"/>
      <c r="G333" s="168"/>
      <c r="H333" s="168"/>
      <c r="I333" s="168"/>
      <c r="J333" s="168"/>
      <c r="K333" s="168"/>
      <c r="L333" s="168"/>
      <c r="M333" s="168"/>
      <c r="N333" s="168"/>
      <c r="O333" s="168"/>
      <c r="P333" s="168"/>
      <c r="Q333" s="168"/>
      <c r="R333" s="168"/>
      <c r="S333" s="168"/>
      <c r="T333" s="168"/>
      <c r="U333" s="168"/>
    </row>
    <row r="334" spans="1:21" x14ac:dyDescent="0.3">
      <c r="A334" s="168"/>
      <c r="B334" s="168"/>
      <c r="C334" s="218"/>
      <c r="E334" s="168"/>
      <c r="F334" s="168"/>
      <c r="G334" s="168"/>
      <c r="H334" s="168"/>
      <c r="I334" s="168"/>
      <c r="J334" s="168"/>
      <c r="K334" s="168"/>
      <c r="L334" s="168"/>
      <c r="M334" s="168"/>
      <c r="N334" s="168"/>
      <c r="O334" s="168"/>
      <c r="P334" s="168"/>
      <c r="Q334" s="168"/>
      <c r="R334" s="168"/>
      <c r="S334" s="168"/>
      <c r="T334" s="168"/>
      <c r="U334" s="168"/>
    </row>
    <row r="335" spans="1:21" x14ac:dyDescent="0.3">
      <c r="A335" s="168"/>
      <c r="B335" s="168"/>
      <c r="C335" s="218"/>
      <c r="E335" s="168"/>
      <c r="F335" s="168"/>
      <c r="G335" s="168"/>
      <c r="H335" s="168"/>
      <c r="I335" s="168"/>
      <c r="J335" s="168"/>
      <c r="K335" s="168"/>
      <c r="L335" s="168"/>
      <c r="M335" s="168"/>
      <c r="N335" s="168"/>
      <c r="O335" s="168"/>
      <c r="P335" s="168"/>
      <c r="Q335" s="168"/>
      <c r="R335" s="168"/>
      <c r="S335" s="168"/>
      <c r="T335" s="168"/>
      <c r="U335" s="168"/>
    </row>
    <row r="336" spans="1:21" x14ac:dyDescent="0.3">
      <c r="A336" s="168"/>
      <c r="B336" s="168"/>
      <c r="C336" s="218"/>
      <c r="E336" s="168"/>
      <c r="F336" s="168"/>
      <c r="G336" s="168"/>
      <c r="H336" s="168"/>
      <c r="I336" s="168"/>
      <c r="J336" s="168"/>
      <c r="K336" s="168"/>
      <c r="L336" s="168"/>
      <c r="M336" s="168"/>
      <c r="N336" s="168"/>
      <c r="O336" s="168"/>
      <c r="P336" s="168"/>
      <c r="Q336" s="168"/>
      <c r="R336" s="168"/>
      <c r="S336" s="168"/>
      <c r="T336" s="168"/>
      <c r="U336" s="168"/>
    </row>
    <row r="337" spans="1:21" x14ac:dyDescent="0.3">
      <c r="A337" s="168"/>
      <c r="B337" s="168"/>
      <c r="C337" s="218"/>
      <c r="E337" s="168"/>
      <c r="F337" s="168"/>
      <c r="G337" s="168"/>
      <c r="H337" s="168"/>
      <c r="I337" s="168"/>
      <c r="J337" s="168"/>
      <c r="K337" s="168"/>
      <c r="L337" s="168"/>
      <c r="M337" s="168"/>
      <c r="N337" s="168"/>
      <c r="O337" s="168"/>
      <c r="P337" s="168"/>
      <c r="Q337" s="168"/>
      <c r="R337" s="168"/>
      <c r="S337" s="168"/>
      <c r="T337" s="168"/>
      <c r="U337" s="168"/>
    </row>
    <row r="338" spans="1:21" x14ac:dyDescent="0.3">
      <c r="A338" s="168"/>
      <c r="B338" s="168"/>
      <c r="C338" s="218"/>
      <c r="E338" s="168"/>
      <c r="F338" s="168"/>
      <c r="G338" s="168"/>
      <c r="H338" s="168"/>
      <c r="I338" s="168"/>
      <c r="J338" s="168"/>
      <c r="K338" s="168"/>
      <c r="L338" s="168"/>
      <c r="M338" s="168"/>
      <c r="N338" s="168"/>
      <c r="O338" s="168"/>
      <c r="P338" s="168"/>
      <c r="Q338" s="168"/>
      <c r="R338" s="168"/>
      <c r="S338" s="168"/>
      <c r="T338" s="168"/>
      <c r="U338" s="168"/>
    </row>
    <row r="339" spans="1:21" x14ac:dyDescent="0.3">
      <c r="A339" s="168"/>
      <c r="B339" s="168"/>
      <c r="C339" s="218"/>
      <c r="E339" s="168"/>
      <c r="F339" s="168"/>
      <c r="G339" s="168"/>
      <c r="H339" s="168"/>
      <c r="I339" s="168"/>
      <c r="J339" s="168"/>
      <c r="K339" s="168"/>
      <c r="L339" s="168"/>
      <c r="M339" s="168"/>
      <c r="N339" s="168"/>
      <c r="O339" s="168"/>
      <c r="P339" s="168"/>
      <c r="Q339" s="168"/>
      <c r="R339" s="168"/>
      <c r="S339" s="168"/>
      <c r="T339" s="168"/>
      <c r="U339" s="168"/>
    </row>
    <row r="340" spans="1:21" x14ac:dyDescent="0.3">
      <c r="A340" s="168"/>
      <c r="B340" s="168"/>
      <c r="C340" s="218"/>
      <c r="E340" s="168"/>
      <c r="F340" s="168"/>
      <c r="G340" s="168"/>
      <c r="H340" s="168"/>
      <c r="I340" s="168"/>
      <c r="J340" s="168"/>
      <c r="K340" s="168"/>
      <c r="L340" s="168"/>
      <c r="M340" s="168"/>
      <c r="N340" s="168"/>
      <c r="O340" s="168"/>
      <c r="P340" s="168"/>
      <c r="Q340" s="168"/>
      <c r="R340" s="168"/>
      <c r="S340" s="168"/>
      <c r="T340" s="168"/>
      <c r="U340" s="168"/>
    </row>
    <row r="341" spans="1:21" x14ac:dyDescent="0.3">
      <c r="A341" s="168"/>
      <c r="B341" s="168"/>
      <c r="C341" s="218"/>
      <c r="E341" s="168"/>
      <c r="F341" s="168"/>
      <c r="G341" s="168"/>
      <c r="H341" s="168"/>
      <c r="I341" s="168"/>
      <c r="J341" s="168"/>
      <c r="K341" s="168"/>
      <c r="L341" s="168"/>
      <c r="M341" s="168"/>
      <c r="N341" s="168"/>
      <c r="O341" s="168"/>
      <c r="P341" s="168"/>
      <c r="Q341" s="168"/>
      <c r="R341" s="168"/>
      <c r="S341" s="168"/>
      <c r="T341" s="168"/>
      <c r="U341" s="168"/>
    </row>
    <row r="342" spans="1:21" x14ac:dyDescent="0.3">
      <c r="A342" s="168"/>
      <c r="B342" s="168"/>
      <c r="C342" s="218"/>
      <c r="E342" s="168"/>
      <c r="F342" s="168"/>
      <c r="G342" s="168"/>
      <c r="H342" s="168"/>
      <c r="I342" s="168"/>
      <c r="J342" s="168"/>
      <c r="K342" s="168"/>
      <c r="L342" s="168"/>
      <c r="M342" s="168"/>
      <c r="N342" s="168"/>
      <c r="O342" s="168"/>
      <c r="P342" s="168"/>
      <c r="Q342" s="168"/>
      <c r="R342" s="168"/>
      <c r="S342" s="168"/>
      <c r="T342" s="168"/>
      <c r="U342" s="168"/>
    </row>
    <row r="343" spans="1:21" x14ac:dyDescent="0.3">
      <c r="A343" s="168"/>
      <c r="B343" s="168"/>
      <c r="C343" s="218"/>
      <c r="E343" s="168"/>
      <c r="F343" s="168"/>
      <c r="G343" s="168"/>
      <c r="H343" s="168"/>
      <c r="I343" s="168"/>
      <c r="J343" s="168"/>
      <c r="K343" s="168"/>
      <c r="L343" s="168"/>
      <c r="M343" s="168"/>
      <c r="N343" s="168"/>
      <c r="O343" s="168"/>
      <c r="P343" s="168"/>
      <c r="Q343" s="168"/>
      <c r="R343" s="168"/>
      <c r="S343" s="168"/>
      <c r="T343" s="168"/>
      <c r="U343" s="168"/>
    </row>
    <row r="344" spans="1:21" x14ac:dyDescent="0.3">
      <c r="A344" s="168"/>
      <c r="B344" s="168"/>
      <c r="C344" s="218"/>
      <c r="E344" s="168"/>
      <c r="F344" s="168"/>
      <c r="G344" s="168"/>
      <c r="H344" s="168"/>
      <c r="I344" s="168"/>
      <c r="J344" s="168"/>
      <c r="K344" s="168"/>
      <c r="L344" s="168"/>
      <c r="M344" s="168"/>
      <c r="N344" s="168"/>
      <c r="O344" s="168"/>
      <c r="P344" s="168"/>
      <c r="Q344" s="168"/>
      <c r="R344" s="168"/>
      <c r="S344" s="168"/>
      <c r="T344" s="168"/>
      <c r="U344" s="168"/>
    </row>
    <row r="345" spans="1:21" x14ac:dyDescent="0.3">
      <c r="A345" s="168"/>
      <c r="B345" s="168"/>
      <c r="C345" s="218"/>
      <c r="E345" s="168"/>
      <c r="F345" s="168"/>
      <c r="G345" s="168"/>
      <c r="H345" s="168"/>
      <c r="I345" s="168"/>
      <c r="J345" s="168"/>
      <c r="K345" s="168"/>
      <c r="L345" s="168"/>
      <c r="M345" s="168"/>
      <c r="N345" s="168"/>
      <c r="O345" s="168"/>
      <c r="P345" s="168"/>
      <c r="Q345" s="168"/>
      <c r="R345" s="168"/>
      <c r="S345" s="168"/>
      <c r="T345" s="168"/>
      <c r="U345" s="168"/>
    </row>
    <row r="346" spans="1:21" x14ac:dyDescent="0.3">
      <c r="A346" s="168"/>
      <c r="B346" s="168"/>
      <c r="C346" s="218"/>
      <c r="E346" s="168"/>
      <c r="F346" s="168"/>
      <c r="G346" s="168"/>
      <c r="H346" s="168"/>
      <c r="I346" s="168"/>
      <c r="J346" s="168"/>
      <c r="K346" s="168"/>
      <c r="L346" s="168"/>
      <c r="M346" s="168"/>
      <c r="N346" s="168"/>
      <c r="O346" s="168"/>
      <c r="P346" s="168"/>
      <c r="Q346" s="168"/>
      <c r="R346" s="168"/>
      <c r="S346" s="168"/>
      <c r="T346" s="168"/>
      <c r="U346" s="168"/>
    </row>
    <row r="347" spans="1:21" x14ac:dyDescent="0.3">
      <c r="A347" s="168"/>
      <c r="B347" s="168"/>
      <c r="C347" s="218"/>
      <c r="E347" s="168"/>
      <c r="F347" s="168"/>
      <c r="G347" s="168"/>
      <c r="H347" s="168"/>
      <c r="I347" s="168"/>
      <c r="J347" s="168"/>
      <c r="K347" s="168"/>
      <c r="L347" s="168"/>
      <c r="M347" s="168"/>
      <c r="N347" s="168"/>
      <c r="O347" s="168"/>
      <c r="P347" s="168"/>
      <c r="Q347" s="168"/>
      <c r="R347" s="168"/>
      <c r="S347" s="168"/>
      <c r="T347" s="168"/>
      <c r="U347" s="168"/>
    </row>
    <row r="348" spans="1:21" x14ac:dyDescent="0.3">
      <c r="A348" s="168"/>
      <c r="B348" s="168"/>
      <c r="C348" s="218"/>
      <c r="E348" s="168"/>
      <c r="F348" s="168"/>
      <c r="G348" s="168"/>
      <c r="H348" s="168"/>
      <c r="I348" s="168"/>
      <c r="J348" s="168"/>
      <c r="K348" s="168"/>
      <c r="L348" s="168"/>
      <c r="M348" s="168"/>
      <c r="N348" s="168"/>
      <c r="O348" s="168"/>
      <c r="P348" s="168"/>
      <c r="Q348" s="168"/>
      <c r="R348" s="168"/>
      <c r="S348" s="168"/>
      <c r="T348" s="168"/>
      <c r="U348" s="168"/>
    </row>
    <row r="349" spans="1:21" x14ac:dyDescent="0.3">
      <c r="A349" s="168"/>
      <c r="B349" s="168"/>
      <c r="C349" s="218"/>
      <c r="E349" s="168"/>
      <c r="F349" s="168"/>
      <c r="G349" s="168"/>
      <c r="H349" s="168"/>
      <c r="I349" s="168"/>
      <c r="J349" s="168"/>
      <c r="K349" s="168"/>
      <c r="L349" s="168"/>
      <c r="M349" s="168"/>
      <c r="N349" s="168"/>
      <c r="O349" s="168"/>
      <c r="P349" s="168"/>
      <c r="Q349" s="168"/>
      <c r="R349" s="168"/>
      <c r="S349" s="168"/>
      <c r="T349" s="168"/>
      <c r="U349" s="168"/>
    </row>
    <row r="350" spans="1:21" x14ac:dyDescent="0.3">
      <c r="A350" s="168"/>
      <c r="B350" s="168"/>
      <c r="C350" s="218"/>
      <c r="E350" s="168"/>
      <c r="F350" s="168"/>
      <c r="G350" s="168"/>
      <c r="H350" s="168"/>
      <c r="I350" s="168"/>
      <c r="J350" s="168"/>
      <c r="K350" s="168"/>
      <c r="L350" s="168"/>
      <c r="M350" s="168"/>
      <c r="N350" s="168"/>
      <c r="O350" s="168"/>
      <c r="P350" s="168"/>
      <c r="Q350" s="168"/>
      <c r="R350" s="168"/>
      <c r="S350" s="168"/>
      <c r="T350" s="168"/>
      <c r="U350" s="168"/>
    </row>
    <row r="351" spans="1:21" x14ac:dyDescent="0.3">
      <c r="A351" s="168"/>
      <c r="B351" s="168"/>
      <c r="C351" s="218"/>
      <c r="E351" s="168"/>
      <c r="F351" s="168"/>
      <c r="G351" s="168"/>
      <c r="H351" s="168"/>
      <c r="I351" s="168"/>
      <c r="J351" s="168"/>
      <c r="K351" s="168"/>
      <c r="L351" s="168"/>
      <c r="M351" s="168"/>
      <c r="N351" s="168"/>
      <c r="O351" s="168"/>
      <c r="P351" s="168"/>
      <c r="Q351" s="168"/>
      <c r="R351" s="168"/>
      <c r="S351" s="168"/>
      <c r="T351" s="168"/>
      <c r="U351" s="168"/>
    </row>
    <row r="352" spans="1:21" x14ac:dyDescent="0.3">
      <c r="A352" s="168"/>
      <c r="B352" s="168"/>
      <c r="C352" s="218"/>
      <c r="E352" s="168"/>
      <c r="F352" s="168"/>
      <c r="G352" s="168"/>
      <c r="H352" s="168"/>
      <c r="I352" s="168"/>
      <c r="J352" s="168"/>
      <c r="K352" s="168"/>
      <c r="L352" s="168"/>
      <c r="M352" s="168"/>
      <c r="N352" s="168"/>
      <c r="O352" s="168"/>
      <c r="P352" s="168"/>
      <c r="Q352" s="168"/>
      <c r="R352" s="168"/>
      <c r="S352" s="168"/>
      <c r="T352" s="168"/>
      <c r="U352" s="168"/>
    </row>
    <row r="353" spans="1:21" x14ac:dyDescent="0.3">
      <c r="A353" s="168"/>
      <c r="B353" s="168"/>
      <c r="C353" s="218"/>
      <c r="E353" s="168"/>
      <c r="F353" s="168"/>
      <c r="G353" s="168"/>
      <c r="H353" s="168"/>
      <c r="I353" s="168"/>
      <c r="J353" s="168"/>
      <c r="K353" s="168"/>
      <c r="L353" s="168"/>
      <c r="M353" s="168"/>
      <c r="N353" s="168"/>
      <c r="O353" s="168"/>
      <c r="P353" s="168"/>
      <c r="Q353" s="168"/>
      <c r="R353" s="168"/>
      <c r="S353" s="168"/>
      <c r="T353" s="168"/>
      <c r="U353" s="168"/>
    </row>
    <row r="354" spans="1:21" x14ac:dyDescent="0.3">
      <c r="A354" s="168"/>
      <c r="B354" s="168"/>
      <c r="C354" s="218"/>
      <c r="E354" s="168"/>
      <c r="F354" s="168"/>
      <c r="G354" s="168"/>
      <c r="H354" s="168"/>
      <c r="I354" s="168"/>
      <c r="J354" s="168"/>
      <c r="K354" s="168"/>
      <c r="L354" s="168"/>
      <c r="M354" s="168"/>
      <c r="N354" s="168"/>
      <c r="O354" s="168"/>
      <c r="P354" s="168"/>
      <c r="Q354" s="168"/>
      <c r="R354" s="168"/>
      <c r="S354" s="168"/>
      <c r="T354" s="168"/>
      <c r="U354" s="168"/>
    </row>
    <row r="355" spans="1:21" x14ac:dyDescent="0.3">
      <c r="A355" s="168"/>
      <c r="B355" s="168"/>
      <c r="C355" s="218"/>
      <c r="E355" s="168"/>
      <c r="F355" s="168"/>
      <c r="G355" s="168"/>
      <c r="H355" s="168"/>
      <c r="I355" s="168"/>
      <c r="J355" s="168"/>
      <c r="K355" s="168"/>
      <c r="L355" s="168"/>
      <c r="M355" s="168"/>
      <c r="N355" s="168"/>
      <c r="O355" s="168"/>
      <c r="P355" s="168"/>
      <c r="Q355" s="168"/>
      <c r="R355" s="168"/>
      <c r="S355" s="168"/>
      <c r="T355" s="168"/>
      <c r="U355" s="168"/>
    </row>
    <row r="356" spans="1:21" x14ac:dyDescent="0.3">
      <c r="A356" s="168"/>
      <c r="B356" s="168"/>
      <c r="C356" s="218"/>
      <c r="E356" s="168"/>
      <c r="F356" s="168"/>
      <c r="G356" s="168"/>
      <c r="H356" s="168"/>
      <c r="I356" s="168"/>
      <c r="J356" s="168"/>
      <c r="K356" s="168"/>
      <c r="L356" s="168"/>
      <c r="M356" s="168"/>
      <c r="N356" s="168"/>
      <c r="O356" s="168"/>
      <c r="P356" s="168"/>
      <c r="Q356" s="168"/>
      <c r="R356" s="168"/>
      <c r="S356" s="168"/>
      <c r="T356" s="168"/>
      <c r="U356" s="168"/>
    </row>
    <row r="357" spans="1:21" x14ac:dyDescent="0.3">
      <c r="A357" s="168"/>
      <c r="B357" s="168"/>
      <c r="C357" s="218"/>
      <c r="E357" s="168"/>
      <c r="F357" s="168"/>
      <c r="G357" s="168"/>
      <c r="H357" s="168"/>
      <c r="I357" s="168"/>
      <c r="J357" s="168"/>
      <c r="K357" s="168"/>
      <c r="L357" s="168"/>
      <c r="M357" s="168"/>
      <c r="N357" s="168"/>
      <c r="O357" s="168"/>
      <c r="P357" s="168"/>
      <c r="Q357" s="168"/>
      <c r="R357" s="168"/>
      <c r="S357" s="168"/>
      <c r="T357" s="168"/>
      <c r="U357" s="168"/>
    </row>
    <row r="358" spans="1:21" x14ac:dyDescent="0.3">
      <c r="A358" s="168"/>
      <c r="B358" s="168"/>
      <c r="C358" s="218"/>
      <c r="E358" s="168"/>
      <c r="F358" s="168"/>
      <c r="G358" s="168"/>
      <c r="H358" s="168"/>
      <c r="I358" s="168"/>
      <c r="J358" s="168"/>
      <c r="K358" s="168"/>
      <c r="L358" s="168"/>
      <c r="M358" s="168"/>
      <c r="N358" s="168"/>
      <c r="O358" s="168"/>
      <c r="P358" s="168"/>
      <c r="Q358" s="168"/>
      <c r="R358" s="168"/>
      <c r="S358" s="168"/>
      <c r="T358" s="168"/>
      <c r="U358" s="168"/>
    </row>
    <row r="359" spans="1:21" x14ac:dyDescent="0.3">
      <c r="A359" s="168"/>
      <c r="B359" s="168"/>
      <c r="C359" s="218"/>
      <c r="E359" s="168"/>
      <c r="F359" s="168"/>
      <c r="G359" s="168"/>
      <c r="H359" s="168"/>
      <c r="I359" s="168"/>
      <c r="J359" s="168"/>
      <c r="K359" s="168"/>
      <c r="L359" s="168"/>
      <c r="M359" s="168"/>
      <c r="N359" s="168"/>
      <c r="O359" s="168"/>
      <c r="P359" s="168"/>
      <c r="Q359" s="168"/>
      <c r="R359" s="168"/>
      <c r="S359" s="168"/>
      <c r="T359" s="168"/>
      <c r="U359" s="168"/>
    </row>
    <row r="360" spans="1:21" x14ac:dyDescent="0.3">
      <c r="A360" s="168"/>
      <c r="B360" s="168"/>
      <c r="C360" s="218"/>
      <c r="E360" s="168"/>
      <c r="F360" s="168"/>
      <c r="G360" s="168"/>
      <c r="H360" s="168"/>
      <c r="I360" s="168"/>
      <c r="J360" s="168"/>
      <c r="K360" s="168"/>
      <c r="L360" s="168"/>
      <c r="M360" s="168"/>
      <c r="N360" s="168"/>
      <c r="O360" s="168"/>
      <c r="P360" s="168"/>
      <c r="Q360" s="168"/>
      <c r="R360" s="168"/>
      <c r="S360" s="168"/>
      <c r="T360" s="168"/>
      <c r="U360" s="168"/>
    </row>
    <row r="361" spans="1:21" x14ac:dyDescent="0.3">
      <c r="A361" s="168"/>
      <c r="B361" s="168"/>
      <c r="C361" s="218"/>
      <c r="E361" s="168"/>
      <c r="F361" s="168"/>
      <c r="G361" s="168"/>
      <c r="H361" s="168"/>
      <c r="I361" s="168"/>
      <c r="J361" s="168"/>
      <c r="K361" s="168"/>
      <c r="L361" s="168"/>
      <c r="M361" s="168"/>
      <c r="N361" s="168"/>
      <c r="O361" s="168"/>
      <c r="P361" s="168"/>
      <c r="Q361" s="168"/>
      <c r="R361" s="168"/>
      <c r="S361" s="168"/>
      <c r="T361" s="168"/>
      <c r="U361" s="168"/>
    </row>
    <row r="362" spans="1:21" x14ac:dyDescent="0.3">
      <c r="A362" s="168"/>
      <c r="B362" s="168"/>
      <c r="C362" s="218"/>
      <c r="E362" s="168"/>
      <c r="F362" s="168"/>
      <c r="G362" s="168"/>
      <c r="H362" s="168"/>
      <c r="I362" s="168"/>
      <c r="J362" s="168"/>
      <c r="K362" s="168"/>
      <c r="L362" s="168"/>
      <c r="M362" s="168"/>
      <c r="N362" s="168"/>
      <c r="O362" s="168"/>
      <c r="P362" s="168"/>
      <c r="Q362" s="168"/>
      <c r="R362" s="168"/>
      <c r="S362" s="168"/>
      <c r="T362" s="168"/>
      <c r="U362" s="168"/>
    </row>
    <row r="363" spans="1:21" x14ac:dyDescent="0.3">
      <c r="A363" s="168"/>
      <c r="B363" s="168"/>
      <c r="C363" s="218"/>
      <c r="E363" s="168"/>
      <c r="F363" s="168"/>
      <c r="G363" s="168"/>
      <c r="H363" s="168"/>
      <c r="I363" s="168"/>
      <c r="J363" s="168"/>
      <c r="K363" s="168"/>
      <c r="L363" s="168"/>
      <c r="M363" s="168"/>
      <c r="N363" s="168"/>
      <c r="O363" s="168"/>
      <c r="P363" s="168"/>
      <c r="Q363" s="168"/>
      <c r="R363" s="168"/>
      <c r="S363" s="168"/>
      <c r="T363" s="168"/>
      <c r="U363" s="168"/>
    </row>
    <row r="364" spans="1:21" x14ac:dyDescent="0.3">
      <c r="A364" s="168"/>
      <c r="B364" s="168"/>
      <c r="C364" s="218"/>
      <c r="E364" s="168"/>
      <c r="F364" s="168"/>
      <c r="G364" s="168"/>
      <c r="H364" s="168"/>
      <c r="I364" s="168"/>
      <c r="J364" s="168"/>
      <c r="K364" s="168"/>
      <c r="L364" s="168"/>
      <c r="M364" s="168"/>
      <c r="N364" s="168"/>
      <c r="O364" s="168"/>
      <c r="P364" s="168"/>
      <c r="Q364" s="168"/>
      <c r="R364" s="168"/>
      <c r="S364" s="168"/>
      <c r="T364" s="168"/>
      <c r="U364" s="168"/>
    </row>
    <row r="365" spans="1:21" x14ac:dyDescent="0.3">
      <c r="A365" s="168"/>
      <c r="B365" s="168"/>
      <c r="C365" s="218"/>
      <c r="E365" s="168"/>
      <c r="F365" s="168"/>
      <c r="G365" s="168"/>
      <c r="H365" s="168"/>
      <c r="I365" s="168"/>
      <c r="J365" s="168"/>
      <c r="K365" s="168"/>
      <c r="L365" s="168"/>
      <c r="M365" s="168"/>
      <c r="N365" s="168"/>
      <c r="O365" s="168"/>
      <c r="P365" s="168"/>
      <c r="Q365" s="168"/>
      <c r="R365" s="168"/>
      <c r="S365" s="168"/>
      <c r="T365" s="168"/>
      <c r="U365" s="168"/>
    </row>
    <row r="366" spans="1:21" x14ac:dyDescent="0.3">
      <c r="A366" s="168"/>
      <c r="B366" s="168"/>
      <c r="C366" s="218"/>
      <c r="E366" s="168"/>
      <c r="F366" s="168"/>
      <c r="G366" s="168"/>
      <c r="H366" s="168"/>
      <c r="I366" s="168"/>
      <c r="J366" s="168"/>
      <c r="K366" s="168"/>
      <c r="L366" s="168"/>
      <c r="M366" s="168"/>
      <c r="N366" s="168"/>
      <c r="O366" s="168"/>
      <c r="P366" s="168"/>
      <c r="Q366" s="168"/>
      <c r="R366" s="168"/>
      <c r="S366" s="168"/>
      <c r="T366" s="168"/>
      <c r="U366" s="168"/>
    </row>
    <row r="367" spans="1:21" x14ac:dyDescent="0.3">
      <c r="A367" s="168"/>
      <c r="B367" s="168"/>
      <c r="C367" s="218"/>
      <c r="E367" s="168"/>
      <c r="F367" s="168"/>
      <c r="G367" s="168"/>
      <c r="H367" s="168"/>
      <c r="I367" s="168"/>
      <c r="J367" s="168"/>
      <c r="K367" s="168"/>
      <c r="L367" s="168"/>
      <c r="M367" s="168"/>
      <c r="N367" s="168"/>
      <c r="O367" s="168"/>
      <c r="P367" s="168"/>
      <c r="Q367" s="168"/>
      <c r="R367" s="168"/>
      <c r="S367" s="168"/>
      <c r="T367" s="168"/>
      <c r="U367" s="168"/>
    </row>
    <row r="368" spans="1:21" x14ac:dyDescent="0.3">
      <c r="A368" s="168"/>
      <c r="B368" s="168"/>
      <c r="C368" s="218"/>
      <c r="E368" s="168"/>
      <c r="F368" s="168"/>
      <c r="G368" s="168"/>
      <c r="H368" s="168"/>
      <c r="I368" s="168"/>
      <c r="J368" s="168"/>
      <c r="K368" s="168"/>
      <c r="L368" s="168"/>
      <c r="M368" s="168"/>
      <c r="N368" s="168"/>
      <c r="O368" s="168"/>
      <c r="P368" s="168"/>
      <c r="Q368" s="168"/>
      <c r="R368" s="168"/>
      <c r="S368" s="168"/>
      <c r="T368" s="168"/>
      <c r="U368" s="168"/>
    </row>
    <row r="369" spans="1:21" x14ac:dyDescent="0.3">
      <c r="A369" s="168"/>
      <c r="B369" s="168"/>
      <c r="C369" s="218"/>
      <c r="E369" s="168"/>
      <c r="F369" s="168"/>
      <c r="G369" s="168"/>
      <c r="H369" s="168"/>
      <c r="I369" s="168"/>
      <c r="J369" s="168"/>
      <c r="K369" s="168"/>
      <c r="L369" s="168"/>
      <c r="M369" s="168"/>
      <c r="N369" s="168"/>
      <c r="O369" s="168"/>
      <c r="P369" s="168"/>
      <c r="Q369" s="168"/>
      <c r="R369" s="168"/>
      <c r="S369" s="168"/>
      <c r="T369" s="168"/>
      <c r="U369" s="168"/>
    </row>
    <row r="370" spans="1:21" x14ac:dyDescent="0.3">
      <c r="A370" s="168"/>
      <c r="B370" s="168"/>
      <c r="C370" s="218"/>
      <c r="E370" s="168"/>
      <c r="F370" s="168"/>
      <c r="G370" s="168"/>
      <c r="H370" s="168"/>
      <c r="I370" s="168"/>
      <c r="J370" s="168"/>
      <c r="K370" s="168"/>
      <c r="L370" s="168"/>
      <c r="M370" s="168"/>
      <c r="N370" s="168"/>
      <c r="O370" s="168"/>
      <c r="P370" s="168"/>
      <c r="Q370" s="168"/>
      <c r="R370" s="168"/>
      <c r="S370" s="168"/>
      <c r="T370" s="168"/>
      <c r="U370" s="168"/>
    </row>
    <row r="371" spans="1:21" x14ac:dyDescent="0.3">
      <c r="A371" s="168"/>
      <c r="B371" s="168"/>
      <c r="C371" s="218"/>
      <c r="E371" s="168"/>
      <c r="F371" s="168"/>
      <c r="G371" s="168"/>
      <c r="H371" s="168"/>
      <c r="I371" s="168"/>
      <c r="J371" s="168"/>
      <c r="K371" s="168"/>
      <c r="L371" s="168"/>
      <c r="M371" s="168"/>
      <c r="N371" s="168"/>
      <c r="O371" s="168"/>
      <c r="P371" s="168"/>
      <c r="Q371" s="168"/>
      <c r="R371" s="168"/>
      <c r="S371" s="168"/>
      <c r="T371" s="168"/>
      <c r="U371" s="168"/>
    </row>
    <row r="372" spans="1:21" x14ac:dyDescent="0.3">
      <c r="A372" s="168"/>
      <c r="B372" s="168"/>
      <c r="C372" s="218"/>
      <c r="E372" s="168"/>
      <c r="F372" s="168"/>
      <c r="G372" s="168"/>
      <c r="H372" s="168"/>
      <c r="I372" s="168"/>
      <c r="J372" s="168"/>
      <c r="K372" s="168"/>
      <c r="L372" s="168"/>
      <c r="M372" s="168"/>
      <c r="N372" s="168"/>
      <c r="O372" s="168"/>
      <c r="P372" s="168"/>
      <c r="Q372" s="168"/>
      <c r="R372" s="168"/>
      <c r="S372" s="168"/>
      <c r="T372" s="168"/>
      <c r="U372" s="168"/>
    </row>
    <row r="373" spans="1:21" x14ac:dyDescent="0.3">
      <c r="A373" s="168"/>
      <c r="B373" s="168"/>
      <c r="C373" s="218"/>
      <c r="E373" s="168"/>
      <c r="F373" s="168"/>
      <c r="G373" s="168"/>
      <c r="H373" s="168"/>
      <c r="I373" s="168"/>
      <c r="J373" s="168"/>
      <c r="K373" s="168"/>
      <c r="L373" s="168"/>
      <c r="M373" s="168"/>
      <c r="N373" s="168"/>
      <c r="O373" s="168"/>
      <c r="P373" s="168"/>
      <c r="Q373" s="168"/>
      <c r="R373" s="168"/>
      <c r="S373" s="168"/>
      <c r="T373" s="168"/>
      <c r="U373" s="168"/>
    </row>
    <row r="374" spans="1:21" x14ac:dyDescent="0.3">
      <c r="A374" s="168"/>
      <c r="B374" s="168"/>
      <c r="C374" s="218"/>
      <c r="E374" s="168"/>
      <c r="F374" s="168"/>
      <c r="G374" s="168"/>
      <c r="H374" s="168"/>
      <c r="I374" s="168"/>
      <c r="J374" s="168"/>
      <c r="K374" s="168"/>
      <c r="L374" s="168"/>
      <c r="M374" s="168"/>
      <c r="N374" s="168"/>
      <c r="O374" s="168"/>
      <c r="P374" s="168"/>
      <c r="Q374" s="168"/>
      <c r="R374" s="168"/>
      <c r="S374" s="168"/>
      <c r="T374" s="168"/>
      <c r="U374" s="168"/>
    </row>
    <row r="375" spans="1:21" x14ac:dyDescent="0.3">
      <c r="A375" s="168"/>
      <c r="B375" s="168"/>
      <c r="C375" s="218"/>
      <c r="E375" s="168"/>
      <c r="F375" s="168"/>
      <c r="G375" s="168"/>
      <c r="H375" s="168"/>
      <c r="I375" s="168"/>
      <c r="J375" s="168"/>
      <c r="K375" s="168"/>
      <c r="L375" s="168"/>
      <c r="M375" s="168"/>
      <c r="N375" s="168"/>
      <c r="O375" s="168"/>
      <c r="P375" s="168"/>
      <c r="Q375" s="168"/>
      <c r="R375" s="168"/>
      <c r="S375" s="168"/>
      <c r="T375" s="168"/>
      <c r="U375" s="168"/>
    </row>
    <row r="376" spans="1:21" x14ac:dyDescent="0.3">
      <c r="A376" s="168"/>
      <c r="B376" s="168"/>
      <c r="C376" s="218"/>
      <c r="E376" s="168"/>
      <c r="F376" s="168"/>
      <c r="G376" s="168"/>
      <c r="H376" s="168"/>
      <c r="I376" s="168"/>
      <c r="J376" s="168"/>
      <c r="K376" s="168"/>
      <c r="L376" s="168"/>
      <c r="M376" s="168"/>
      <c r="N376" s="168"/>
      <c r="O376" s="168"/>
      <c r="P376" s="168"/>
      <c r="Q376" s="168"/>
      <c r="R376" s="168"/>
      <c r="S376" s="168"/>
      <c r="T376" s="168"/>
      <c r="U376" s="168"/>
    </row>
    <row r="377" spans="1:21" x14ac:dyDescent="0.3">
      <c r="A377" s="168"/>
      <c r="B377" s="168"/>
      <c r="C377" s="218"/>
      <c r="E377" s="168"/>
      <c r="F377" s="168"/>
      <c r="G377" s="168"/>
      <c r="H377" s="168"/>
      <c r="I377" s="168"/>
      <c r="J377" s="168"/>
      <c r="K377" s="168"/>
      <c r="L377" s="168"/>
      <c r="M377" s="168"/>
      <c r="N377" s="168"/>
      <c r="O377" s="168"/>
      <c r="P377" s="168"/>
      <c r="Q377" s="168"/>
      <c r="R377" s="168"/>
      <c r="S377" s="168"/>
      <c r="T377" s="168"/>
      <c r="U377" s="168"/>
    </row>
    <row r="378" spans="1:21" x14ac:dyDescent="0.3">
      <c r="A378" s="168"/>
      <c r="B378" s="168"/>
      <c r="C378" s="218"/>
      <c r="E378" s="168"/>
      <c r="F378" s="168"/>
      <c r="G378" s="168"/>
      <c r="H378" s="168"/>
      <c r="I378" s="168"/>
      <c r="J378" s="168"/>
      <c r="K378" s="168"/>
      <c r="L378" s="168"/>
      <c r="M378" s="168"/>
      <c r="N378" s="168"/>
      <c r="O378" s="168"/>
      <c r="P378" s="168"/>
      <c r="Q378" s="168"/>
      <c r="R378" s="168"/>
      <c r="S378" s="168"/>
      <c r="T378" s="168"/>
      <c r="U378" s="168"/>
    </row>
    <row r="379" spans="1:21" x14ac:dyDescent="0.3">
      <c r="A379" s="168"/>
      <c r="B379" s="168"/>
      <c r="C379" s="218"/>
      <c r="E379" s="168"/>
      <c r="F379" s="168"/>
      <c r="G379" s="168"/>
      <c r="H379" s="168"/>
      <c r="I379" s="168"/>
      <c r="J379" s="168"/>
      <c r="K379" s="168"/>
      <c r="L379" s="168"/>
      <c r="M379" s="168"/>
      <c r="N379" s="168"/>
      <c r="O379" s="168"/>
      <c r="P379" s="168"/>
      <c r="Q379" s="168"/>
      <c r="R379" s="168"/>
      <c r="S379" s="168"/>
      <c r="T379" s="168"/>
      <c r="U379" s="168"/>
    </row>
    <row r="380" spans="1:21" x14ac:dyDescent="0.3">
      <c r="A380" s="168"/>
      <c r="B380" s="168"/>
      <c r="C380" s="218"/>
      <c r="E380" s="168"/>
      <c r="F380" s="168"/>
      <c r="G380" s="168"/>
      <c r="H380" s="168"/>
      <c r="I380" s="168"/>
      <c r="J380" s="168"/>
      <c r="K380" s="168"/>
      <c r="L380" s="168"/>
      <c r="M380" s="168"/>
      <c r="N380" s="168"/>
      <c r="O380" s="168"/>
      <c r="P380" s="168"/>
      <c r="Q380" s="168"/>
      <c r="R380" s="168"/>
      <c r="S380" s="168"/>
      <c r="T380" s="168"/>
      <c r="U380" s="168"/>
    </row>
    <row r="381" spans="1:21" x14ac:dyDescent="0.3">
      <c r="A381" s="168"/>
      <c r="B381" s="168"/>
      <c r="C381" s="218"/>
      <c r="E381" s="168"/>
      <c r="F381" s="168"/>
      <c r="G381" s="168"/>
      <c r="H381" s="168"/>
      <c r="I381" s="168"/>
      <c r="J381" s="168"/>
      <c r="K381" s="168"/>
      <c r="L381" s="168"/>
      <c r="M381" s="168"/>
      <c r="N381" s="168"/>
      <c r="O381" s="168"/>
      <c r="P381" s="168"/>
      <c r="Q381" s="168"/>
      <c r="R381" s="168"/>
      <c r="S381" s="168"/>
      <c r="T381" s="168"/>
      <c r="U381" s="168"/>
    </row>
    <row r="382" spans="1:21" x14ac:dyDescent="0.3">
      <c r="A382" s="168"/>
      <c r="B382" s="168"/>
      <c r="C382" s="218"/>
      <c r="E382" s="168"/>
      <c r="F382" s="168"/>
      <c r="G382" s="168"/>
      <c r="H382" s="168"/>
      <c r="I382" s="168"/>
      <c r="J382" s="168"/>
      <c r="K382" s="168"/>
      <c r="L382" s="168"/>
      <c r="M382" s="168"/>
      <c r="N382" s="168"/>
      <c r="O382" s="168"/>
      <c r="P382" s="168"/>
      <c r="Q382" s="168"/>
      <c r="R382" s="168"/>
      <c r="S382" s="168"/>
      <c r="T382" s="168"/>
      <c r="U382" s="16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24" priority="2"/>
  </conditionalFormatting>
  <conditionalFormatting sqref="C22">
    <cfRule type="duplicateValues" dxfId="23" priority="1"/>
  </conditionalFormatting>
  <pageMargins left="0.24" right="0.23" top="0.38" bottom="0.74803149606299213" header="0.23" footer="0.31496062992125984"/>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74"/>
  <sheetViews>
    <sheetView workbookViewId="0">
      <pane ySplit="4" topLeftCell="A654" activePane="bottomLeft" state="frozen"/>
      <selection pane="bottomLeft" sqref="A1:G1"/>
    </sheetView>
  </sheetViews>
  <sheetFormatPr defaultColWidth="9.109375" defaultRowHeight="15.6" x14ac:dyDescent="0.3"/>
  <cols>
    <col min="1" max="1" width="5.88671875" style="336" customWidth="1"/>
    <col min="2" max="2" width="25.33203125" style="336" customWidth="1"/>
    <col min="3" max="3" width="28.5546875" style="338" customWidth="1"/>
    <col min="4" max="4" width="18" style="339" customWidth="1"/>
    <col min="5" max="5" width="49.6640625" style="338" customWidth="1"/>
    <col min="6" max="6" width="9.5546875" style="340" customWidth="1"/>
    <col min="7" max="7" width="9.6640625" style="337" customWidth="1"/>
    <col min="8" max="8" width="5.5546875" style="336" hidden="1" customWidth="1"/>
    <col min="9" max="16384" width="9.109375" style="337"/>
  </cols>
  <sheetData>
    <row r="1" spans="1:8" x14ac:dyDescent="0.3">
      <c r="A1" s="456" t="s">
        <v>511</v>
      </c>
      <c r="B1" s="456"/>
      <c r="C1" s="456"/>
      <c r="D1" s="456"/>
      <c r="E1" s="456"/>
      <c r="F1" s="456"/>
      <c r="G1" s="456"/>
    </row>
    <row r="2" spans="1:8" x14ac:dyDescent="0.3">
      <c r="G2" s="341"/>
    </row>
    <row r="3" spans="1:8" ht="29.25" customHeight="1" x14ac:dyDescent="0.3">
      <c r="A3" s="457" t="s">
        <v>512</v>
      </c>
      <c r="B3" s="458" t="s">
        <v>513</v>
      </c>
      <c r="C3" s="460" t="s">
        <v>514</v>
      </c>
      <c r="D3" s="457" t="s">
        <v>515</v>
      </c>
      <c r="E3" s="457" t="s">
        <v>516</v>
      </c>
      <c r="F3" s="461" t="s">
        <v>517</v>
      </c>
      <c r="G3" s="462" t="s">
        <v>518</v>
      </c>
      <c r="H3" s="342"/>
    </row>
    <row r="4" spans="1:8" ht="31.2" x14ac:dyDescent="0.3">
      <c r="A4" s="457"/>
      <c r="B4" s="459"/>
      <c r="C4" s="460"/>
      <c r="D4" s="457"/>
      <c r="E4" s="457"/>
      <c r="F4" s="461"/>
      <c r="G4" s="463"/>
      <c r="H4" s="395" t="s">
        <v>501</v>
      </c>
    </row>
    <row r="5" spans="1:8" x14ac:dyDescent="0.3">
      <c r="A5" s="343">
        <v>1</v>
      </c>
      <c r="B5" s="344" t="s">
        <v>519</v>
      </c>
      <c r="C5" s="394" t="s">
        <v>520</v>
      </c>
      <c r="D5" s="394" t="s">
        <v>521</v>
      </c>
      <c r="E5" s="345" t="s">
        <v>522</v>
      </c>
      <c r="F5" s="346" t="s">
        <v>523</v>
      </c>
      <c r="G5" s="347">
        <v>1</v>
      </c>
      <c r="H5" s="348">
        <v>1</v>
      </c>
    </row>
    <row r="6" spans="1:8" x14ac:dyDescent="0.3">
      <c r="A6" s="343">
        <v>2</v>
      </c>
      <c r="B6" s="344" t="s">
        <v>519</v>
      </c>
      <c r="C6" s="394" t="s">
        <v>520</v>
      </c>
      <c r="D6" s="394" t="s">
        <v>521</v>
      </c>
      <c r="E6" s="345" t="s">
        <v>524</v>
      </c>
      <c r="F6" s="346" t="s">
        <v>523</v>
      </c>
      <c r="G6" s="393">
        <v>1</v>
      </c>
      <c r="H6" s="348">
        <v>1</v>
      </c>
    </row>
    <row r="7" spans="1:8" x14ac:dyDescent="0.3">
      <c r="A7" s="343">
        <v>3</v>
      </c>
      <c r="B7" s="344" t="s">
        <v>519</v>
      </c>
      <c r="C7" s="394" t="s">
        <v>520</v>
      </c>
      <c r="D7" s="394" t="s">
        <v>521</v>
      </c>
      <c r="E7" s="345" t="s">
        <v>525</v>
      </c>
      <c r="F7" s="346" t="s">
        <v>523</v>
      </c>
      <c r="G7" s="393">
        <v>1</v>
      </c>
      <c r="H7" s="348">
        <v>1</v>
      </c>
    </row>
    <row r="8" spans="1:8" x14ac:dyDescent="0.3">
      <c r="A8" s="343">
        <v>4</v>
      </c>
      <c r="B8" s="344" t="s">
        <v>519</v>
      </c>
      <c r="C8" s="394" t="s">
        <v>520</v>
      </c>
      <c r="D8" s="394" t="s">
        <v>521</v>
      </c>
      <c r="E8" s="345" t="s">
        <v>526</v>
      </c>
      <c r="F8" s="346" t="s">
        <v>523</v>
      </c>
      <c r="G8" s="393">
        <v>1</v>
      </c>
      <c r="H8" s="348">
        <v>1</v>
      </c>
    </row>
    <row r="9" spans="1:8" x14ac:dyDescent="0.3">
      <c r="A9" s="343">
        <v>5</v>
      </c>
      <c r="B9" s="344" t="s">
        <v>519</v>
      </c>
      <c r="C9" s="394" t="s">
        <v>520</v>
      </c>
      <c r="D9" s="394" t="s">
        <v>521</v>
      </c>
      <c r="E9" s="345" t="s">
        <v>527</v>
      </c>
      <c r="F9" s="346" t="s">
        <v>523</v>
      </c>
      <c r="G9" s="393">
        <v>1</v>
      </c>
      <c r="H9" s="348">
        <v>1</v>
      </c>
    </row>
    <row r="10" spans="1:8" x14ac:dyDescent="0.3">
      <c r="A10" s="343">
        <v>6</v>
      </c>
      <c r="B10" s="344" t="s">
        <v>519</v>
      </c>
      <c r="C10" s="394" t="s">
        <v>520</v>
      </c>
      <c r="D10" s="394" t="s">
        <v>521</v>
      </c>
      <c r="E10" s="345" t="s">
        <v>528</v>
      </c>
      <c r="F10" s="346" t="s">
        <v>523</v>
      </c>
      <c r="G10" s="393">
        <v>1</v>
      </c>
      <c r="H10" s="348">
        <v>1</v>
      </c>
    </row>
    <row r="11" spans="1:8" x14ac:dyDescent="0.3">
      <c r="A11" s="343">
        <v>7</v>
      </c>
      <c r="B11" s="344" t="s">
        <v>519</v>
      </c>
      <c r="C11" s="394" t="s">
        <v>520</v>
      </c>
      <c r="D11" s="394" t="s">
        <v>521</v>
      </c>
      <c r="E11" s="345" t="s">
        <v>529</v>
      </c>
      <c r="F11" s="346" t="s">
        <v>523</v>
      </c>
      <c r="G11" s="393">
        <v>1</v>
      </c>
      <c r="H11" s="348">
        <v>1</v>
      </c>
    </row>
    <row r="12" spans="1:8" x14ac:dyDescent="0.3">
      <c r="A12" s="343">
        <v>8</v>
      </c>
      <c r="B12" s="344" t="s">
        <v>519</v>
      </c>
      <c r="C12" s="394" t="s">
        <v>520</v>
      </c>
      <c r="D12" s="394" t="s">
        <v>521</v>
      </c>
      <c r="E12" s="345" t="s">
        <v>530</v>
      </c>
      <c r="F12" s="346" t="s">
        <v>523</v>
      </c>
      <c r="G12" s="393">
        <v>1</v>
      </c>
      <c r="H12" s="348">
        <v>1</v>
      </c>
    </row>
    <row r="13" spans="1:8" x14ac:dyDescent="0.3">
      <c r="A13" s="343">
        <v>9</v>
      </c>
      <c r="B13" s="344" t="s">
        <v>519</v>
      </c>
      <c r="C13" s="394" t="s">
        <v>520</v>
      </c>
      <c r="D13" s="394" t="s">
        <v>521</v>
      </c>
      <c r="E13" s="345" t="s">
        <v>531</v>
      </c>
      <c r="F13" s="346" t="s">
        <v>523</v>
      </c>
      <c r="G13" s="349">
        <v>1</v>
      </c>
      <c r="H13" s="348">
        <v>1</v>
      </c>
    </row>
    <row r="14" spans="1:8" x14ac:dyDescent="0.3">
      <c r="A14" s="343">
        <v>10</v>
      </c>
      <c r="B14" s="344" t="s">
        <v>519</v>
      </c>
      <c r="C14" s="394" t="s">
        <v>520</v>
      </c>
      <c r="D14" s="394" t="s">
        <v>521</v>
      </c>
      <c r="E14" s="345" t="s">
        <v>532</v>
      </c>
      <c r="F14" s="346" t="s">
        <v>523</v>
      </c>
      <c r="G14" s="349">
        <v>1</v>
      </c>
      <c r="H14" s="348">
        <v>1</v>
      </c>
    </row>
    <row r="15" spans="1:8" x14ac:dyDescent="0.3">
      <c r="A15" s="343">
        <v>11</v>
      </c>
      <c r="B15" s="344" t="s">
        <v>519</v>
      </c>
      <c r="C15" s="394" t="s">
        <v>520</v>
      </c>
      <c r="D15" s="394" t="s">
        <v>521</v>
      </c>
      <c r="E15" s="345" t="s">
        <v>533</v>
      </c>
      <c r="F15" s="346" t="s">
        <v>523</v>
      </c>
      <c r="G15" s="393">
        <v>1</v>
      </c>
      <c r="H15" s="348">
        <v>1</v>
      </c>
    </row>
    <row r="16" spans="1:8" x14ac:dyDescent="0.3">
      <c r="A16" s="343">
        <v>12</v>
      </c>
      <c r="B16" s="344" t="s">
        <v>519</v>
      </c>
      <c r="C16" s="394" t="s">
        <v>520</v>
      </c>
      <c r="D16" s="394" t="s">
        <v>521</v>
      </c>
      <c r="E16" s="345" t="s">
        <v>534</v>
      </c>
      <c r="F16" s="346" t="s">
        <v>523</v>
      </c>
      <c r="G16" s="393">
        <v>1</v>
      </c>
      <c r="H16" s="348">
        <v>1</v>
      </c>
    </row>
    <row r="17" spans="1:8" x14ac:dyDescent="0.3">
      <c r="A17" s="343">
        <v>13</v>
      </c>
      <c r="B17" s="344" t="s">
        <v>519</v>
      </c>
      <c r="C17" s="394" t="s">
        <v>520</v>
      </c>
      <c r="D17" s="394" t="s">
        <v>521</v>
      </c>
      <c r="E17" s="345" t="s">
        <v>535</v>
      </c>
      <c r="F17" s="346" t="s">
        <v>523</v>
      </c>
      <c r="G17" s="393">
        <v>1</v>
      </c>
      <c r="H17" s="348">
        <v>1</v>
      </c>
    </row>
    <row r="18" spans="1:8" x14ac:dyDescent="0.3">
      <c r="A18" s="343">
        <v>14</v>
      </c>
      <c r="B18" s="344" t="s">
        <v>519</v>
      </c>
      <c r="C18" s="394" t="s">
        <v>520</v>
      </c>
      <c r="D18" s="350" t="s">
        <v>536</v>
      </c>
      <c r="E18" s="345" t="s">
        <v>537</v>
      </c>
      <c r="F18" s="346" t="s">
        <v>523</v>
      </c>
      <c r="G18" s="393">
        <v>1</v>
      </c>
      <c r="H18" s="348">
        <v>1</v>
      </c>
    </row>
    <row r="19" spans="1:8" x14ac:dyDescent="0.3">
      <c r="A19" s="343">
        <v>15</v>
      </c>
      <c r="B19" s="344" t="s">
        <v>519</v>
      </c>
      <c r="C19" s="394" t="s">
        <v>520</v>
      </c>
      <c r="D19" s="350" t="s">
        <v>536</v>
      </c>
      <c r="E19" s="345" t="s">
        <v>538</v>
      </c>
      <c r="F19" s="346" t="s">
        <v>523</v>
      </c>
      <c r="G19" s="393">
        <v>1</v>
      </c>
      <c r="H19" s="348">
        <v>1</v>
      </c>
    </row>
    <row r="20" spans="1:8" x14ac:dyDescent="0.3">
      <c r="A20" s="343">
        <v>16</v>
      </c>
      <c r="B20" s="344" t="s">
        <v>519</v>
      </c>
      <c r="C20" s="394" t="s">
        <v>520</v>
      </c>
      <c r="D20" s="350" t="s">
        <v>536</v>
      </c>
      <c r="E20" s="345" t="s">
        <v>539</v>
      </c>
      <c r="F20" s="346" t="s">
        <v>523</v>
      </c>
      <c r="G20" s="393">
        <v>1</v>
      </c>
      <c r="H20" s="348">
        <v>1</v>
      </c>
    </row>
    <row r="21" spans="1:8" x14ac:dyDescent="0.3">
      <c r="A21" s="343">
        <v>17</v>
      </c>
      <c r="B21" s="344" t="s">
        <v>519</v>
      </c>
      <c r="C21" s="394" t="s">
        <v>520</v>
      </c>
      <c r="D21" s="350" t="s">
        <v>536</v>
      </c>
      <c r="E21" s="345" t="s">
        <v>540</v>
      </c>
      <c r="F21" s="346" t="s">
        <v>523</v>
      </c>
      <c r="G21" s="393">
        <v>1</v>
      </c>
      <c r="H21" s="348">
        <v>1</v>
      </c>
    </row>
    <row r="22" spans="1:8" x14ac:dyDescent="0.3">
      <c r="A22" s="343">
        <v>18</v>
      </c>
      <c r="B22" s="344" t="s">
        <v>519</v>
      </c>
      <c r="C22" s="394" t="s">
        <v>520</v>
      </c>
      <c r="D22" s="350" t="s">
        <v>536</v>
      </c>
      <c r="E22" s="345" t="s">
        <v>541</v>
      </c>
      <c r="F22" s="346" t="s">
        <v>523</v>
      </c>
      <c r="G22" s="393">
        <v>1</v>
      </c>
      <c r="H22" s="348"/>
    </row>
    <row r="23" spans="1:8" x14ac:dyDescent="0.3">
      <c r="A23" s="343">
        <v>19</v>
      </c>
      <c r="B23" s="344" t="s">
        <v>519</v>
      </c>
      <c r="C23" s="394" t="s">
        <v>520</v>
      </c>
      <c r="D23" s="350" t="s">
        <v>536</v>
      </c>
      <c r="E23" s="345" t="s">
        <v>542</v>
      </c>
      <c r="F23" s="346" t="s">
        <v>523</v>
      </c>
      <c r="G23" s="393">
        <v>1</v>
      </c>
      <c r="H23" s="348">
        <v>1</v>
      </c>
    </row>
    <row r="24" spans="1:8" x14ac:dyDescent="0.3">
      <c r="A24" s="343">
        <v>20</v>
      </c>
      <c r="B24" s="344" t="s">
        <v>519</v>
      </c>
      <c r="C24" s="394" t="s">
        <v>520</v>
      </c>
      <c r="D24" s="350" t="s">
        <v>536</v>
      </c>
      <c r="E24" s="345" t="s">
        <v>543</v>
      </c>
      <c r="F24" s="346" t="s">
        <v>523</v>
      </c>
      <c r="G24" s="393">
        <v>1</v>
      </c>
      <c r="H24" s="348">
        <v>1</v>
      </c>
    </row>
    <row r="25" spans="1:8" x14ac:dyDescent="0.3">
      <c r="A25" s="343">
        <v>21</v>
      </c>
      <c r="B25" s="344" t="s">
        <v>519</v>
      </c>
      <c r="C25" s="394" t="s">
        <v>520</v>
      </c>
      <c r="D25" s="350" t="s">
        <v>536</v>
      </c>
      <c r="E25" s="345" t="s">
        <v>544</v>
      </c>
      <c r="F25" s="346" t="s">
        <v>523</v>
      </c>
      <c r="G25" s="393">
        <v>1</v>
      </c>
      <c r="H25" s="348">
        <v>1</v>
      </c>
    </row>
    <row r="26" spans="1:8" x14ac:dyDescent="0.3">
      <c r="A26" s="343">
        <v>22</v>
      </c>
      <c r="B26" s="344" t="s">
        <v>519</v>
      </c>
      <c r="C26" s="394" t="s">
        <v>520</v>
      </c>
      <c r="D26" s="350" t="s">
        <v>536</v>
      </c>
      <c r="E26" s="345" t="s">
        <v>545</v>
      </c>
      <c r="F26" s="346" t="s">
        <v>523</v>
      </c>
      <c r="G26" s="393">
        <v>1</v>
      </c>
      <c r="H26" s="348">
        <v>1</v>
      </c>
    </row>
    <row r="27" spans="1:8" x14ac:dyDescent="0.3">
      <c r="A27" s="343">
        <v>23</v>
      </c>
      <c r="B27" s="344" t="s">
        <v>519</v>
      </c>
      <c r="C27" s="394" t="s">
        <v>520</v>
      </c>
      <c r="D27" s="350" t="s">
        <v>536</v>
      </c>
      <c r="E27" s="345" t="s">
        <v>546</v>
      </c>
      <c r="F27" s="346" t="s">
        <v>523</v>
      </c>
      <c r="G27" s="393">
        <v>1</v>
      </c>
      <c r="H27" s="348">
        <v>1</v>
      </c>
    </row>
    <row r="28" spans="1:8" x14ac:dyDescent="0.3">
      <c r="A28" s="343">
        <v>24</v>
      </c>
      <c r="B28" s="344" t="s">
        <v>519</v>
      </c>
      <c r="C28" s="394" t="s">
        <v>520</v>
      </c>
      <c r="D28" s="350" t="s">
        <v>536</v>
      </c>
      <c r="E28" s="345" t="s">
        <v>547</v>
      </c>
      <c r="F28" s="346" t="s">
        <v>523</v>
      </c>
      <c r="G28" s="393">
        <v>1</v>
      </c>
      <c r="H28" s="348">
        <v>1</v>
      </c>
    </row>
    <row r="29" spans="1:8" x14ac:dyDescent="0.3">
      <c r="A29" s="343">
        <v>25</v>
      </c>
      <c r="B29" s="344" t="s">
        <v>519</v>
      </c>
      <c r="C29" s="394" t="s">
        <v>520</v>
      </c>
      <c r="D29" s="350" t="s">
        <v>536</v>
      </c>
      <c r="E29" s="345" t="s">
        <v>548</v>
      </c>
      <c r="F29" s="346" t="s">
        <v>523</v>
      </c>
      <c r="G29" s="393">
        <v>1</v>
      </c>
      <c r="H29" s="348">
        <v>1</v>
      </c>
    </row>
    <row r="30" spans="1:8" x14ac:dyDescent="0.3">
      <c r="A30" s="343">
        <v>26</v>
      </c>
      <c r="B30" s="344" t="s">
        <v>519</v>
      </c>
      <c r="C30" s="394" t="s">
        <v>520</v>
      </c>
      <c r="D30" s="350" t="s">
        <v>536</v>
      </c>
      <c r="E30" s="345" t="s">
        <v>549</v>
      </c>
      <c r="F30" s="346" t="s">
        <v>523</v>
      </c>
      <c r="G30" s="393">
        <v>1</v>
      </c>
      <c r="H30" s="348">
        <v>1</v>
      </c>
    </row>
    <row r="31" spans="1:8" x14ac:dyDescent="0.3">
      <c r="A31" s="343">
        <v>27</v>
      </c>
      <c r="B31" s="344" t="s">
        <v>519</v>
      </c>
      <c r="C31" s="394" t="s">
        <v>520</v>
      </c>
      <c r="D31" s="350" t="s">
        <v>536</v>
      </c>
      <c r="E31" s="345" t="s">
        <v>550</v>
      </c>
      <c r="F31" s="346" t="s">
        <v>523</v>
      </c>
      <c r="G31" s="393">
        <v>1</v>
      </c>
      <c r="H31" s="348">
        <v>1</v>
      </c>
    </row>
    <row r="32" spans="1:8" x14ac:dyDescent="0.3">
      <c r="A32" s="343">
        <v>28</v>
      </c>
      <c r="B32" s="344" t="s">
        <v>519</v>
      </c>
      <c r="C32" s="394" t="s">
        <v>520</v>
      </c>
      <c r="D32" s="350" t="s">
        <v>536</v>
      </c>
      <c r="E32" s="345" t="s">
        <v>551</v>
      </c>
      <c r="F32" s="346" t="s">
        <v>523</v>
      </c>
      <c r="G32" s="393">
        <v>1</v>
      </c>
      <c r="H32" s="348">
        <v>1</v>
      </c>
    </row>
    <row r="33" spans="1:8" x14ac:dyDescent="0.3">
      <c r="A33" s="343">
        <v>29</v>
      </c>
      <c r="B33" s="344" t="s">
        <v>519</v>
      </c>
      <c r="C33" s="394" t="s">
        <v>520</v>
      </c>
      <c r="D33" s="350" t="s">
        <v>536</v>
      </c>
      <c r="E33" s="345" t="s">
        <v>552</v>
      </c>
      <c r="F33" s="346" t="s">
        <v>523</v>
      </c>
      <c r="G33" s="393">
        <v>1</v>
      </c>
      <c r="H33" s="348">
        <v>1</v>
      </c>
    </row>
    <row r="34" spans="1:8" x14ac:dyDescent="0.3">
      <c r="A34" s="343">
        <v>30</v>
      </c>
      <c r="B34" s="344" t="s">
        <v>519</v>
      </c>
      <c r="C34" s="394" t="s">
        <v>520</v>
      </c>
      <c r="D34" s="350" t="s">
        <v>536</v>
      </c>
      <c r="E34" s="345" t="s">
        <v>553</v>
      </c>
      <c r="F34" s="346" t="s">
        <v>523</v>
      </c>
      <c r="G34" s="393">
        <v>2</v>
      </c>
      <c r="H34" s="348">
        <v>2</v>
      </c>
    </row>
    <row r="35" spans="1:8" x14ac:dyDescent="0.3">
      <c r="A35" s="343">
        <v>31</v>
      </c>
      <c r="B35" s="351" t="s">
        <v>554</v>
      </c>
      <c r="C35" s="394" t="s">
        <v>555</v>
      </c>
      <c r="D35" s="394" t="s">
        <v>556</v>
      </c>
      <c r="E35" s="351" t="s">
        <v>557</v>
      </c>
      <c r="F35" s="348" t="s">
        <v>558</v>
      </c>
      <c r="G35" s="348">
        <v>1</v>
      </c>
      <c r="H35" s="348">
        <v>1</v>
      </c>
    </row>
    <row r="36" spans="1:8" x14ac:dyDescent="0.3">
      <c r="A36" s="343">
        <v>32</v>
      </c>
      <c r="B36" s="351" t="s">
        <v>554</v>
      </c>
      <c r="C36" s="394" t="s">
        <v>555</v>
      </c>
      <c r="D36" s="394" t="s">
        <v>556</v>
      </c>
      <c r="E36" s="351" t="s">
        <v>559</v>
      </c>
      <c r="F36" s="348" t="s">
        <v>558</v>
      </c>
      <c r="G36" s="348">
        <v>1</v>
      </c>
      <c r="H36" s="348">
        <v>1</v>
      </c>
    </row>
    <row r="37" spans="1:8" x14ac:dyDescent="0.3">
      <c r="A37" s="343">
        <v>33</v>
      </c>
      <c r="B37" s="351" t="s">
        <v>560</v>
      </c>
      <c r="C37" s="352" t="s">
        <v>561</v>
      </c>
      <c r="D37" s="353">
        <v>1</v>
      </c>
      <c r="E37" s="352">
        <v>1</v>
      </c>
      <c r="F37" s="348" t="s">
        <v>558</v>
      </c>
      <c r="G37" s="354">
        <v>1</v>
      </c>
      <c r="H37" s="355"/>
    </row>
    <row r="38" spans="1:8" x14ac:dyDescent="0.3">
      <c r="A38" s="343">
        <v>34</v>
      </c>
      <c r="B38" s="351" t="s">
        <v>560</v>
      </c>
      <c r="C38" s="352" t="s">
        <v>562</v>
      </c>
      <c r="D38" s="353">
        <v>107</v>
      </c>
      <c r="E38" s="352">
        <v>2</v>
      </c>
      <c r="F38" s="348" t="s">
        <v>558</v>
      </c>
      <c r="G38" s="354">
        <v>1</v>
      </c>
      <c r="H38" s="355"/>
    </row>
    <row r="39" spans="1:8" x14ac:dyDescent="0.3">
      <c r="A39" s="343">
        <v>35</v>
      </c>
      <c r="B39" s="351" t="s">
        <v>560</v>
      </c>
      <c r="C39" s="352" t="s">
        <v>562</v>
      </c>
      <c r="D39" s="353">
        <v>107</v>
      </c>
      <c r="E39" s="352"/>
      <c r="F39" s="348" t="s">
        <v>558</v>
      </c>
      <c r="G39" s="354">
        <v>1</v>
      </c>
      <c r="H39" s="355"/>
    </row>
    <row r="40" spans="1:8" x14ac:dyDescent="0.3">
      <c r="A40" s="343">
        <v>36</v>
      </c>
      <c r="B40" s="351" t="s">
        <v>560</v>
      </c>
      <c r="C40" s="352" t="s">
        <v>562</v>
      </c>
      <c r="D40" s="353">
        <v>107</v>
      </c>
      <c r="E40" s="352">
        <v>3</v>
      </c>
      <c r="F40" s="348" t="s">
        <v>558</v>
      </c>
      <c r="G40" s="354">
        <v>1</v>
      </c>
      <c r="H40" s="355"/>
    </row>
    <row r="41" spans="1:8" x14ac:dyDescent="0.3">
      <c r="A41" s="343">
        <v>37</v>
      </c>
      <c r="B41" s="351" t="s">
        <v>560</v>
      </c>
      <c r="C41" s="352" t="s">
        <v>562</v>
      </c>
      <c r="D41" s="353">
        <v>102</v>
      </c>
      <c r="E41" s="352">
        <v>4</v>
      </c>
      <c r="F41" s="348" t="s">
        <v>558</v>
      </c>
      <c r="G41" s="354">
        <v>1</v>
      </c>
      <c r="H41" s="355">
        <v>1</v>
      </c>
    </row>
    <row r="42" spans="1:8" x14ac:dyDescent="0.3">
      <c r="A42" s="343">
        <v>38</v>
      </c>
      <c r="B42" s="351" t="s">
        <v>560</v>
      </c>
      <c r="C42" s="352" t="s">
        <v>562</v>
      </c>
      <c r="D42" s="353">
        <v>102</v>
      </c>
      <c r="E42" s="352">
        <v>5</v>
      </c>
      <c r="F42" s="348" t="s">
        <v>558</v>
      </c>
      <c r="G42" s="354">
        <v>1</v>
      </c>
      <c r="H42" s="355">
        <v>1</v>
      </c>
    </row>
    <row r="43" spans="1:8" x14ac:dyDescent="0.3">
      <c r="A43" s="343">
        <v>39</v>
      </c>
      <c r="B43" s="351" t="s">
        <v>560</v>
      </c>
      <c r="C43" s="352" t="s">
        <v>562</v>
      </c>
      <c r="D43" s="353">
        <v>102</v>
      </c>
      <c r="E43" s="352"/>
      <c r="F43" s="348" t="s">
        <v>558</v>
      </c>
      <c r="G43" s="354">
        <v>1</v>
      </c>
      <c r="H43" s="355"/>
    </row>
    <row r="44" spans="1:8" x14ac:dyDescent="0.3">
      <c r="A44" s="343">
        <v>40</v>
      </c>
      <c r="B44" s="351" t="s">
        <v>560</v>
      </c>
      <c r="C44" s="352" t="s">
        <v>562</v>
      </c>
      <c r="D44" s="353">
        <v>102</v>
      </c>
      <c r="E44" s="352">
        <v>9</v>
      </c>
      <c r="F44" s="348" t="s">
        <v>558</v>
      </c>
      <c r="G44" s="354">
        <v>1</v>
      </c>
      <c r="H44" s="355">
        <v>1</v>
      </c>
    </row>
    <row r="45" spans="1:8" x14ac:dyDescent="0.3">
      <c r="A45" s="343">
        <v>41</v>
      </c>
      <c r="B45" s="351" t="s">
        <v>560</v>
      </c>
      <c r="C45" s="352" t="s">
        <v>562</v>
      </c>
      <c r="D45" s="353">
        <v>102</v>
      </c>
      <c r="E45" s="352"/>
      <c r="F45" s="348" t="s">
        <v>558</v>
      </c>
      <c r="G45" s="354">
        <v>1</v>
      </c>
      <c r="H45" s="355"/>
    </row>
    <row r="46" spans="1:8" x14ac:dyDescent="0.3">
      <c r="A46" s="343">
        <v>42</v>
      </c>
      <c r="B46" s="351" t="s">
        <v>560</v>
      </c>
      <c r="C46" s="352" t="s">
        <v>562</v>
      </c>
      <c r="D46" s="353">
        <v>102</v>
      </c>
      <c r="E46" s="352">
        <v>10</v>
      </c>
      <c r="F46" s="348" t="s">
        <v>558</v>
      </c>
      <c r="G46" s="354">
        <v>1</v>
      </c>
      <c r="H46" s="355"/>
    </row>
    <row r="47" spans="1:8" x14ac:dyDescent="0.3">
      <c r="A47" s="343">
        <v>43</v>
      </c>
      <c r="B47" s="351" t="s">
        <v>560</v>
      </c>
      <c r="C47" s="352" t="s">
        <v>562</v>
      </c>
      <c r="D47" s="353">
        <v>102</v>
      </c>
      <c r="E47" s="352">
        <v>11</v>
      </c>
      <c r="F47" s="348" t="s">
        <v>558</v>
      </c>
      <c r="G47" s="354">
        <v>1</v>
      </c>
      <c r="H47" s="355"/>
    </row>
    <row r="48" spans="1:8" x14ac:dyDescent="0.3">
      <c r="A48" s="343">
        <v>44</v>
      </c>
      <c r="B48" s="351" t="s">
        <v>560</v>
      </c>
      <c r="C48" s="352" t="s">
        <v>562</v>
      </c>
      <c r="D48" s="353">
        <v>108</v>
      </c>
      <c r="E48" s="352">
        <v>12</v>
      </c>
      <c r="F48" s="348" t="s">
        <v>558</v>
      </c>
      <c r="G48" s="354">
        <v>1</v>
      </c>
      <c r="H48" s="355">
        <v>1</v>
      </c>
    </row>
    <row r="49" spans="1:8" x14ac:dyDescent="0.3">
      <c r="A49" s="343">
        <v>45</v>
      </c>
      <c r="B49" s="351" t="s">
        <v>560</v>
      </c>
      <c r="C49" s="352" t="s">
        <v>562</v>
      </c>
      <c r="D49" s="353">
        <v>108</v>
      </c>
      <c r="E49" s="352"/>
      <c r="F49" s="348" t="s">
        <v>558</v>
      </c>
      <c r="G49" s="354">
        <v>1</v>
      </c>
      <c r="H49" s="355"/>
    </row>
    <row r="50" spans="1:8" x14ac:dyDescent="0.3">
      <c r="A50" s="343">
        <v>46</v>
      </c>
      <c r="B50" s="351" t="s">
        <v>560</v>
      </c>
      <c r="C50" s="352" t="s">
        <v>561</v>
      </c>
      <c r="D50" s="353">
        <v>6</v>
      </c>
      <c r="E50" s="352">
        <v>13</v>
      </c>
      <c r="F50" s="348" t="s">
        <v>558</v>
      </c>
      <c r="G50" s="354">
        <v>1</v>
      </c>
      <c r="H50" s="355"/>
    </row>
    <row r="51" spans="1:8" x14ac:dyDescent="0.3">
      <c r="A51" s="343">
        <v>47</v>
      </c>
      <c r="B51" s="351" t="s">
        <v>560</v>
      </c>
      <c r="C51" s="352" t="s">
        <v>561</v>
      </c>
      <c r="D51" s="353">
        <v>6</v>
      </c>
      <c r="E51" s="352"/>
      <c r="F51" s="348" t="s">
        <v>558</v>
      </c>
      <c r="G51" s="354">
        <v>1</v>
      </c>
      <c r="H51" s="355"/>
    </row>
    <row r="52" spans="1:8" x14ac:dyDescent="0.3">
      <c r="A52" s="343">
        <v>48</v>
      </c>
      <c r="B52" s="351" t="s">
        <v>560</v>
      </c>
      <c r="C52" s="352" t="s">
        <v>561</v>
      </c>
      <c r="D52" s="353">
        <v>1</v>
      </c>
      <c r="E52" s="352">
        <v>14</v>
      </c>
      <c r="F52" s="348" t="s">
        <v>558</v>
      </c>
      <c r="G52" s="354">
        <v>1</v>
      </c>
      <c r="H52" s="355"/>
    </row>
    <row r="53" spans="1:8" x14ac:dyDescent="0.3">
      <c r="A53" s="343">
        <v>49</v>
      </c>
      <c r="B53" s="351" t="s">
        <v>560</v>
      </c>
      <c r="C53" s="352" t="s">
        <v>561</v>
      </c>
      <c r="D53" s="353">
        <v>1</v>
      </c>
      <c r="E53" s="352"/>
      <c r="F53" s="348" t="s">
        <v>558</v>
      </c>
      <c r="G53" s="354">
        <v>1</v>
      </c>
      <c r="H53" s="355"/>
    </row>
    <row r="54" spans="1:8" x14ac:dyDescent="0.3">
      <c r="A54" s="343">
        <v>50</v>
      </c>
      <c r="B54" s="351" t="s">
        <v>560</v>
      </c>
      <c r="C54" s="352" t="s">
        <v>561</v>
      </c>
      <c r="D54" s="353">
        <v>3</v>
      </c>
      <c r="E54" s="352">
        <v>16</v>
      </c>
      <c r="F54" s="348" t="s">
        <v>558</v>
      </c>
      <c r="G54" s="354">
        <v>1</v>
      </c>
      <c r="H54" s="355"/>
    </row>
    <row r="55" spans="1:8" x14ac:dyDescent="0.3">
      <c r="A55" s="343">
        <v>51</v>
      </c>
      <c r="B55" s="351" t="s">
        <v>560</v>
      </c>
      <c r="C55" s="352" t="s">
        <v>561</v>
      </c>
      <c r="D55" s="353">
        <v>3</v>
      </c>
      <c r="E55" s="352"/>
      <c r="F55" s="348" t="s">
        <v>558</v>
      </c>
      <c r="G55" s="354">
        <v>1</v>
      </c>
      <c r="H55" s="355"/>
    </row>
    <row r="56" spans="1:8" x14ac:dyDescent="0.3">
      <c r="A56" s="343">
        <v>52</v>
      </c>
      <c r="B56" s="351" t="s">
        <v>560</v>
      </c>
      <c r="C56" s="352" t="s">
        <v>561</v>
      </c>
      <c r="D56" s="353">
        <v>3</v>
      </c>
      <c r="E56" s="352">
        <v>17</v>
      </c>
      <c r="F56" s="348" t="s">
        <v>558</v>
      </c>
      <c r="G56" s="354">
        <v>1</v>
      </c>
      <c r="H56" s="355"/>
    </row>
    <row r="57" spans="1:8" x14ac:dyDescent="0.3">
      <c r="A57" s="343">
        <v>53</v>
      </c>
      <c r="B57" s="351" t="s">
        <v>560</v>
      </c>
      <c r="C57" s="352" t="s">
        <v>561</v>
      </c>
      <c r="D57" s="353">
        <v>3</v>
      </c>
      <c r="E57" s="352"/>
      <c r="F57" s="348" t="s">
        <v>558</v>
      </c>
      <c r="G57" s="354">
        <v>1</v>
      </c>
      <c r="H57" s="355"/>
    </row>
    <row r="58" spans="1:8" x14ac:dyDescent="0.3">
      <c r="A58" s="343">
        <v>54</v>
      </c>
      <c r="B58" s="351" t="s">
        <v>560</v>
      </c>
      <c r="C58" s="352" t="s">
        <v>561</v>
      </c>
      <c r="D58" s="353">
        <v>1</v>
      </c>
      <c r="E58" s="352">
        <v>20</v>
      </c>
      <c r="F58" s="348" t="s">
        <v>558</v>
      </c>
      <c r="G58" s="354">
        <v>1</v>
      </c>
      <c r="H58" s="355">
        <v>1</v>
      </c>
    </row>
    <row r="59" spans="1:8" x14ac:dyDescent="0.3">
      <c r="A59" s="343">
        <v>55</v>
      </c>
      <c r="B59" s="351" t="s">
        <v>560</v>
      </c>
      <c r="C59" s="352" t="s">
        <v>561</v>
      </c>
      <c r="D59" s="353">
        <v>1</v>
      </c>
      <c r="E59" s="352"/>
      <c r="F59" s="348" t="s">
        <v>558</v>
      </c>
      <c r="G59" s="354">
        <v>1</v>
      </c>
      <c r="H59" s="355">
        <v>1</v>
      </c>
    </row>
    <row r="60" spans="1:8" x14ac:dyDescent="0.3">
      <c r="A60" s="343">
        <v>56</v>
      </c>
      <c r="B60" s="351" t="s">
        <v>560</v>
      </c>
      <c r="C60" s="352" t="s">
        <v>561</v>
      </c>
      <c r="D60" s="353">
        <v>1</v>
      </c>
      <c r="E60" s="352">
        <v>23</v>
      </c>
      <c r="F60" s="348" t="s">
        <v>558</v>
      </c>
      <c r="G60" s="354">
        <v>1</v>
      </c>
      <c r="H60" s="355">
        <v>1</v>
      </c>
    </row>
    <row r="61" spans="1:8" x14ac:dyDescent="0.3">
      <c r="A61" s="343">
        <v>57</v>
      </c>
      <c r="B61" s="351" t="s">
        <v>560</v>
      </c>
      <c r="C61" s="352" t="s">
        <v>562</v>
      </c>
      <c r="D61" s="353">
        <v>117</v>
      </c>
      <c r="E61" s="352">
        <v>29</v>
      </c>
      <c r="F61" s="348" t="s">
        <v>558</v>
      </c>
      <c r="G61" s="354">
        <v>1</v>
      </c>
      <c r="H61" s="355">
        <v>1</v>
      </c>
    </row>
    <row r="62" spans="1:8" x14ac:dyDescent="0.3">
      <c r="A62" s="343">
        <v>58</v>
      </c>
      <c r="B62" s="351" t="s">
        <v>560</v>
      </c>
      <c r="C62" s="352" t="s">
        <v>562</v>
      </c>
      <c r="D62" s="353"/>
      <c r="E62" s="352"/>
      <c r="F62" s="348" t="s">
        <v>558</v>
      </c>
      <c r="G62" s="354">
        <v>1</v>
      </c>
      <c r="H62" s="355"/>
    </row>
    <row r="63" spans="1:8" x14ac:dyDescent="0.3">
      <c r="A63" s="343">
        <v>59</v>
      </c>
      <c r="B63" s="351" t="s">
        <v>560</v>
      </c>
      <c r="C63" s="352" t="s">
        <v>561</v>
      </c>
      <c r="D63" s="353">
        <v>2</v>
      </c>
      <c r="E63" s="352">
        <v>30</v>
      </c>
      <c r="F63" s="348" t="s">
        <v>558</v>
      </c>
      <c r="G63" s="354">
        <v>1</v>
      </c>
      <c r="H63" s="355"/>
    </row>
    <row r="64" spans="1:8" x14ac:dyDescent="0.3">
      <c r="A64" s="343">
        <v>60</v>
      </c>
      <c r="B64" s="351" t="s">
        <v>560</v>
      </c>
      <c r="C64" s="352" t="s">
        <v>561</v>
      </c>
      <c r="D64" s="353">
        <v>2</v>
      </c>
      <c r="E64" s="352"/>
      <c r="F64" s="348" t="s">
        <v>558</v>
      </c>
      <c r="G64" s="354">
        <v>1</v>
      </c>
      <c r="H64" s="355"/>
    </row>
    <row r="65" spans="1:8" x14ac:dyDescent="0.3">
      <c r="A65" s="343">
        <v>61</v>
      </c>
      <c r="B65" s="351" t="s">
        <v>560</v>
      </c>
      <c r="C65" s="352" t="s">
        <v>561</v>
      </c>
      <c r="D65" s="353" t="s">
        <v>563</v>
      </c>
      <c r="E65" s="352">
        <v>32</v>
      </c>
      <c r="F65" s="348" t="s">
        <v>558</v>
      </c>
      <c r="G65" s="354">
        <v>1</v>
      </c>
      <c r="H65" s="355">
        <v>1</v>
      </c>
    </row>
    <row r="66" spans="1:8" x14ac:dyDescent="0.3">
      <c r="A66" s="343">
        <v>62</v>
      </c>
      <c r="B66" s="351" t="s">
        <v>560</v>
      </c>
      <c r="C66" s="352" t="s">
        <v>561</v>
      </c>
      <c r="D66" s="353" t="s">
        <v>563</v>
      </c>
      <c r="E66" s="352">
        <v>33</v>
      </c>
      <c r="F66" s="348" t="s">
        <v>558</v>
      </c>
      <c r="G66" s="354">
        <v>1</v>
      </c>
      <c r="H66" s="355">
        <v>1</v>
      </c>
    </row>
    <row r="67" spans="1:8" x14ac:dyDescent="0.3">
      <c r="A67" s="343">
        <v>63</v>
      </c>
      <c r="B67" s="351" t="s">
        <v>560</v>
      </c>
      <c r="C67" s="352" t="s">
        <v>561</v>
      </c>
      <c r="D67" s="353" t="s">
        <v>563</v>
      </c>
      <c r="E67" s="352"/>
      <c r="F67" s="348" t="s">
        <v>558</v>
      </c>
      <c r="G67" s="354">
        <v>1</v>
      </c>
      <c r="H67" s="355"/>
    </row>
    <row r="68" spans="1:8" x14ac:dyDescent="0.3">
      <c r="A68" s="343">
        <v>64</v>
      </c>
      <c r="B68" s="351" t="s">
        <v>560</v>
      </c>
      <c r="C68" s="352" t="s">
        <v>562</v>
      </c>
      <c r="D68" s="353">
        <v>108</v>
      </c>
      <c r="E68" s="352">
        <v>42</v>
      </c>
      <c r="F68" s="348" t="s">
        <v>558</v>
      </c>
      <c r="G68" s="354">
        <v>1</v>
      </c>
      <c r="H68" s="355"/>
    </row>
    <row r="69" spans="1:8" x14ac:dyDescent="0.3">
      <c r="A69" s="343">
        <v>65</v>
      </c>
      <c r="B69" s="351" t="s">
        <v>560</v>
      </c>
      <c r="C69" s="352" t="s">
        <v>562</v>
      </c>
      <c r="D69" s="353">
        <v>108</v>
      </c>
      <c r="E69" s="352">
        <v>43</v>
      </c>
      <c r="F69" s="348" t="s">
        <v>558</v>
      </c>
      <c r="G69" s="354">
        <v>1</v>
      </c>
      <c r="H69" s="355"/>
    </row>
    <row r="70" spans="1:8" x14ac:dyDescent="0.3">
      <c r="A70" s="343">
        <v>66</v>
      </c>
      <c r="B70" s="351" t="s">
        <v>560</v>
      </c>
      <c r="C70" s="352" t="s">
        <v>561</v>
      </c>
      <c r="D70" s="353">
        <v>6</v>
      </c>
      <c r="E70" s="352">
        <v>44</v>
      </c>
      <c r="F70" s="348" t="s">
        <v>558</v>
      </c>
      <c r="G70" s="354">
        <v>1</v>
      </c>
      <c r="H70" s="355"/>
    </row>
    <row r="71" spans="1:8" x14ac:dyDescent="0.3">
      <c r="A71" s="343">
        <v>67</v>
      </c>
      <c r="B71" s="351" t="s">
        <v>560</v>
      </c>
      <c r="C71" s="352" t="s">
        <v>561</v>
      </c>
      <c r="D71" s="353">
        <v>2</v>
      </c>
      <c r="E71" s="352">
        <v>46</v>
      </c>
      <c r="F71" s="348" t="s">
        <v>558</v>
      </c>
      <c r="G71" s="354">
        <v>1</v>
      </c>
      <c r="H71" s="355">
        <v>1</v>
      </c>
    </row>
    <row r="72" spans="1:8" x14ac:dyDescent="0.3">
      <c r="A72" s="343">
        <v>68</v>
      </c>
      <c r="B72" s="351" t="s">
        <v>560</v>
      </c>
      <c r="C72" s="352" t="s">
        <v>561</v>
      </c>
      <c r="D72" s="353">
        <v>2</v>
      </c>
      <c r="E72" s="352"/>
      <c r="F72" s="348" t="s">
        <v>558</v>
      </c>
      <c r="G72" s="354">
        <v>1</v>
      </c>
      <c r="H72" s="355"/>
    </row>
    <row r="73" spans="1:8" x14ac:dyDescent="0.3">
      <c r="A73" s="343">
        <v>69</v>
      </c>
      <c r="B73" s="351" t="s">
        <v>560</v>
      </c>
      <c r="C73" s="352" t="s">
        <v>561</v>
      </c>
      <c r="D73" s="353">
        <v>6</v>
      </c>
      <c r="E73" s="352">
        <v>48</v>
      </c>
      <c r="F73" s="348" t="s">
        <v>558</v>
      </c>
      <c r="G73" s="354">
        <v>1</v>
      </c>
      <c r="H73" s="355">
        <v>1</v>
      </c>
    </row>
    <row r="74" spans="1:8" x14ac:dyDescent="0.3">
      <c r="A74" s="343">
        <v>70</v>
      </c>
      <c r="B74" s="351" t="s">
        <v>560</v>
      </c>
      <c r="C74" s="352" t="s">
        <v>561</v>
      </c>
      <c r="D74" s="353">
        <v>6</v>
      </c>
      <c r="E74" s="352"/>
      <c r="F74" s="348" t="s">
        <v>558</v>
      </c>
      <c r="G74" s="354">
        <v>1</v>
      </c>
      <c r="H74" s="355"/>
    </row>
    <row r="75" spans="1:8" x14ac:dyDescent="0.3">
      <c r="A75" s="343">
        <v>71</v>
      </c>
      <c r="B75" s="351" t="s">
        <v>560</v>
      </c>
      <c r="C75" s="352" t="s">
        <v>561</v>
      </c>
      <c r="D75" s="353" t="s">
        <v>563</v>
      </c>
      <c r="E75" s="352">
        <v>49</v>
      </c>
      <c r="F75" s="348" t="s">
        <v>558</v>
      </c>
      <c r="G75" s="354">
        <v>1</v>
      </c>
      <c r="H75" s="355">
        <v>1</v>
      </c>
    </row>
    <row r="76" spans="1:8" x14ac:dyDescent="0.3">
      <c r="A76" s="343">
        <v>72</v>
      </c>
      <c r="B76" s="351" t="s">
        <v>560</v>
      </c>
      <c r="C76" s="352" t="s">
        <v>561</v>
      </c>
      <c r="D76" s="353" t="s">
        <v>563</v>
      </c>
      <c r="E76" s="352"/>
      <c r="F76" s="348" t="s">
        <v>558</v>
      </c>
      <c r="G76" s="354">
        <v>1</v>
      </c>
      <c r="H76" s="355"/>
    </row>
    <row r="77" spans="1:8" x14ac:dyDescent="0.3">
      <c r="A77" s="343">
        <v>73</v>
      </c>
      <c r="B77" s="351" t="s">
        <v>560</v>
      </c>
      <c r="C77" s="352" t="s">
        <v>561</v>
      </c>
      <c r="D77" s="353">
        <v>6</v>
      </c>
      <c r="E77" s="352">
        <v>50</v>
      </c>
      <c r="F77" s="348" t="s">
        <v>558</v>
      </c>
      <c r="G77" s="354">
        <v>1</v>
      </c>
      <c r="H77" s="355"/>
    </row>
    <row r="78" spans="1:8" x14ac:dyDescent="0.3">
      <c r="A78" s="343">
        <v>74</v>
      </c>
      <c r="B78" s="351" t="s">
        <v>560</v>
      </c>
      <c r="C78" s="352" t="s">
        <v>561</v>
      </c>
      <c r="D78" s="353">
        <v>1</v>
      </c>
      <c r="E78" s="352">
        <v>51</v>
      </c>
      <c r="F78" s="348" t="s">
        <v>558</v>
      </c>
      <c r="G78" s="354">
        <v>1</v>
      </c>
      <c r="H78" s="355">
        <v>1</v>
      </c>
    </row>
    <row r="79" spans="1:8" x14ac:dyDescent="0.3">
      <c r="A79" s="343">
        <v>75</v>
      </c>
      <c r="B79" s="351" t="s">
        <v>560</v>
      </c>
      <c r="C79" s="352" t="s">
        <v>561</v>
      </c>
      <c r="D79" s="353">
        <v>1</v>
      </c>
      <c r="E79" s="352"/>
      <c r="F79" s="348" t="s">
        <v>558</v>
      </c>
      <c r="G79" s="354">
        <v>1</v>
      </c>
      <c r="H79" s="355"/>
    </row>
    <row r="80" spans="1:8" x14ac:dyDescent="0.3">
      <c r="A80" s="343">
        <v>76</v>
      </c>
      <c r="B80" s="351" t="s">
        <v>560</v>
      </c>
      <c r="C80" s="352" t="s">
        <v>561</v>
      </c>
      <c r="D80" s="353">
        <v>3</v>
      </c>
      <c r="E80" s="352">
        <v>54</v>
      </c>
      <c r="F80" s="348" t="s">
        <v>558</v>
      </c>
      <c r="G80" s="354">
        <v>1</v>
      </c>
      <c r="H80" s="355">
        <v>1</v>
      </c>
    </row>
    <row r="81" spans="1:8" x14ac:dyDescent="0.3">
      <c r="A81" s="343">
        <v>77</v>
      </c>
      <c r="B81" s="351" t="s">
        <v>560</v>
      </c>
      <c r="C81" s="352" t="s">
        <v>561</v>
      </c>
      <c r="D81" s="353">
        <v>3</v>
      </c>
      <c r="E81" s="352"/>
      <c r="F81" s="348" t="s">
        <v>558</v>
      </c>
      <c r="G81" s="354">
        <v>1</v>
      </c>
      <c r="H81" s="355"/>
    </row>
    <row r="82" spans="1:8" x14ac:dyDescent="0.3">
      <c r="A82" s="343">
        <v>78</v>
      </c>
      <c r="B82" s="351" t="s">
        <v>560</v>
      </c>
      <c r="C82" s="352" t="s">
        <v>561</v>
      </c>
      <c r="D82" s="353">
        <v>6</v>
      </c>
      <c r="E82" s="352">
        <v>61</v>
      </c>
      <c r="F82" s="348" t="s">
        <v>558</v>
      </c>
      <c r="G82" s="354">
        <v>1</v>
      </c>
      <c r="H82" s="355"/>
    </row>
    <row r="83" spans="1:8" x14ac:dyDescent="0.3">
      <c r="A83" s="343">
        <v>79</v>
      </c>
      <c r="B83" s="351" t="s">
        <v>560</v>
      </c>
      <c r="C83" s="352" t="s">
        <v>562</v>
      </c>
      <c r="D83" s="353">
        <v>107</v>
      </c>
      <c r="E83" s="352">
        <v>67</v>
      </c>
      <c r="F83" s="348" t="s">
        <v>558</v>
      </c>
      <c r="G83" s="354">
        <v>1</v>
      </c>
      <c r="H83" s="355">
        <v>1</v>
      </c>
    </row>
    <row r="84" spans="1:8" x14ac:dyDescent="0.3">
      <c r="A84" s="343">
        <v>80</v>
      </c>
      <c r="B84" s="351" t="s">
        <v>560</v>
      </c>
      <c r="C84" s="352" t="s">
        <v>562</v>
      </c>
      <c r="D84" s="353">
        <v>107</v>
      </c>
      <c r="E84" s="352"/>
      <c r="F84" s="348" t="s">
        <v>558</v>
      </c>
      <c r="G84" s="354">
        <v>1</v>
      </c>
      <c r="H84" s="355"/>
    </row>
    <row r="85" spans="1:8" x14ac:dyDescent="0.3">
      <c r="A85" s="343">
        <v>81</v>
      </c>
      <c r="B85" s="351" t="s">
        <v>560</v>
      </c>
      <c r="C85" s="352" t="s">
        <v>562</v>
      </c>
      <c r="D85" s="353">
        <v>102</v>
      </c>
      <c r="E85" s="352">
        <v>68</v>
      </c>
      <c r="F85" s="348" t="s">
        <v>558</v>
      </c>
      <c r="G85" s="354">
        <v>1</v>
      </c>
      <c r="H85" s="355">
        <v>1</v>
      </c>
    </row>
    <row r="86" spans="1:8" x14ac:dyDescent="0.3">
      <c r="A86" s="343">
        <v>82</v>
      </c>
      <c r="B86" s="351" t="s">
        <v>560</v>
      </c>
      <c r="C86" s="352" t="s">
        <v>562</v>
      </c>
      <c r="D86" s="353">
        <v>102</v>
      </c>
      <c r="E86" s="352"/>
      <c r="F86" s="348" t="s">
        <v>558</v>
      </c>
      <c r="G86" s="354">
        <v>1</v>
      </c>
      <c r="H86" s="355"/>
    </row>
    <row r="87" spans="1:8" x14ac:dyDescent="0.3">
      <c r="A87" s="343">
        <v>83</v>
      </c>
      <c r="B87" s="351" t="s">
        <v>560</v>
      </c>
      <c r="C87" s="352" t="s">
        <v>562</v>
      </c>
      <c r="D87" s="353">
        <v>117</v>
      </c>
      <c r="E87" s="352">
        <v>74</v>
      </c>
      <c r="F87" s="348" t="s">
        <v>558</v>
      </c>
      <c r="G87" s="354">
        <v>1</v>
      </c>
      <c r="H87" s="355"/>
    </row>
    <row r="88" spans="1:8" x14ac:dyDescent="0.3">
      <c r="A88" s="343">
        <v>84</v>
      </c>
      <c r="B88" s="351" t="s">
        <v>560</v>
      </c>
      <c r="C88" s="352" t="s">
        <v>562</v>
      </c>
      <c r="D88" s="353">
        <v>117</v>
      </c>
      <c r="E88" s="352"/>
      <c r="F88" s="348" t="s">
        <v>558</v>
      </c>
      <c r="G88" s="354">
        <v>1</v>
      </c>
      <c r="H88" s="355"/>
    </row>
    <row r="89" spans="1:8" x14ac:dyDescent="0.3">
      <c r="A89" s="343">
        <v>85</v>
      </c>
      <c r="B89" s="351" t="s">
        <v>560</v>
      </c>
      <c r="C89" s="352" t="s">
        <v>562</v>
      </c>
      <c r="D89" s="353">
        <v>107</v>
      </c>
      <c r="E89" s="352">
        <v>83</v>
      </c>
      <c r="F89" s="348" t="s">
        <v>558</v>
      </c>
      <c r="G89" s="354">
        <v>1</v>
      </c>
      <c r="H89" s="355"/>
    </row>
    <row r="90" spans="1:8" x14ac:dyDescent="0.3">
      <c r="A90" s="343">
        <v>86</v>
      </c>
      <c r="B90" s="351" t="s">
        <v>560</v>
      </c>
      <c r="C90" s="352" t="s">
        <v>562</v>
      </c>
      <c r="D90" s="353">
        <v>107</v>
      </c>
      <c r="E90" s="352"/>
      <c r="F90" s="348" t="s">
        <v>558</v>
      </c>
      <c r="G90" s="354">
        <v>1</v>
      </c>
      <c r="H90" s="355"/>
    </row>
    <row r="91" spans="1:8" x14ac:dyDescent="0.3">
      <c r="A91" s="343">
        <v>87</v>
      </c>
      <c r="B91" s="351" t="s">
        <v>560</v>
      </c>
      <c r="C91" s="352" t="s">
        <v>561</v>
      </c>
      <c r="D91" s="353">
        <v>1</v>
      </c>
      <c r="E91" s="352">
        <v>85</v>
      </c>
      <c r="F91" s="348" t="s">
        <v>558</v>
      </c>
      <c r="G91" s="354">
        <v>1</v>
      </c>
      <c r="H91" s="355"/>
    </row>
    <row r="92" spans="1:8" x14ac:dyDescent="0.3">
      <c r="A92" s="343">
        <v>88</v>
      </c>
      <c r="B92" s="351" t="s">
        <v>560</v>
      </c>
      <c r="C92" s="352" t="s">
        <v>562</v>
      </c>
      <c r="D92" s="353">
        <v>107</v>
      </c>
      <c r="E92" s="352">
        <v>86</v>
      </c>
      <c r="F92" s="348" t="s">
        <v>558</v>
      </c>
      <c r="G92" s="354">
        <v>1</v>
      </c>
      <c r="H92" s="355">
        <v>1</v>
      </c>
    </row>
    <row r="93" spans="1:8" x14ac:dyDescent="0.3">
      <c r="A93" s="343">
        <v>89</v>
      </c>
      <c r="B93" s="351" t="s">
        <v>560</v>
      </c>
      <c r="C93" s="352" t="s">
        <v>562</v>
      </c>
      <c r="D93" s="353">
        <v>107</v>
      </c>
      <c r="E93" s="352"/>
      <c r="F93" s="348" t="s">
        <v>558</v>
      </c>
      <c r="G93" s="354">
        <v>1</v>
      </c>
      <c r="H93" s="355"/>
    </row>
    <row r="94" spans="1:8" x14ac:dyDescent="0.3">
      <c r="A94" s="343">
        <v>90</v>
      </c>
      <c r="B94" s="351" t="s">
        <v>560</v>
      </c>
      <c r="C94" s="352" t="s">
        <v>562</v>
      </c>
      <c r="D94" s="353">
        <v>117</v>
      </c>
      <c r="E94" s="352">
        <v>88</v>
      </c>
      <c r="F94" s="348" t="s">
        <v>558</v>
      </c>
      <c r="G94" s="354">
        <v>1</v>
      </c>
      <c r="H94" s="355">
        <v>1</v>
      </c>
    </row>
    <row r="95" spans="1:8" x14ac:dyDescent="0.3">
      <c r="A95" s="343">
        <v>91</v>
      </c>
      <c r="B95" s="351" t="s">
        <v>560</v>
      </c>
      <c r="C95" s="352" t="s">
        <v>562</v>
      </c>
      <c r="D95" s="353">
        <v>117</v>
      </c>
      <c r="E95" s="352"/>
      <c r="F95" s="348" t="s">
        <v>558</v>
      </c>
      <c r="G95" s="354">
        <v>1</v>
      </c>
      <c r="H95" s="355"/>
    </row>
    <row r="96" spans="1:8" x14ac:dyDescent="0.3">
      <c r="A96" s="343">
        <v>92</v>
      </c>
      <c r="B96" s="351" t="s">
        <v>560</v>
      </c>
      <c r="C96" s="352" t="s">
        <v>561</v>
      </c>
      <c r="D96" s="353">
        <v>4</v>
      </c>
      <c r="E96" s="352">
        <v>89</v>
      </c>
      <c r="F96" s="348" t="s">
        <v>558</v>
      </c>
      <c r="G96" s="354">
        <v>1</v>
      </c>
      <c r="H96" s="355"/>
    </row>
    <row r="97" spans="1:8" x14ac:dyDescent="0.3">
      <c r="A97" s="343">
        <v>93</v>
      </c>
      <c r="B97" s="351" t="s">
        <v>560</v>
      </c>
      <c r="C97" s="352" t="s">
        <v>561</v>
      </c>
      <c r="D97" s="353">
        <v>4</v>
      </c>
      <c r="E97" s="352"/>
      <c r="F97" s="348" t="s">
        <v>558</v>
      </c>
      <c r="G97" s="354">
        <v>1</v>
      </c>
      <c r="H97" s="355"/>
    </row>
    <row r="98" spans="1:8" x14ac:dyDescent="0.3">
      <c r="A98" s="343">
        <v>94</v>
      </c>
      <c r="B98" s="351" t="s">
        <v>560</v>
      </c>
      <c r="C98" s="352" t="s">
        <v>561</v>
      </c>
      <c r="D98" s="353">
        <v>2</v>
      </c>
      <c r="E98" s="352">
        <v>92</v>
      </c>
      <c r="F98" s="348" t="s">
        <v>558</v>
      </c>
      <c r="G98" s="354">
        <v>1</v>
      </c>
      <c r="H98" s="355"/>
    </row>
    <row r="99" spans="1:8" x14ac:dyDescent="0.3">
      <c r="A99" s="343">
        <v>95</v>
      </c>
      <c r="B99" s="351" t="s">
        <v>560</v>
      </c>
      <c r="C99" s="352" t="s">
        <v>561</v>
      </c>
      <c r="D99" s="353">
        <v>2</v>
      </c>
      <c r="E99" s="352"/>
      <c r="F99" s="348" t="s">
        <v>558</v>
      </c>
      <c r="G99" s="354">
        <v>1</v>
      </c>
      <c r="H99" s="355"/>
    </row>
    <row r="100" spans="1:8" x14ac:dyDescent="0.3">
      <c r="A100" s="343">
        <v>96</v>
      </c>
      <c r="B100" s="351" t="s">
        <v>560</v>
      </c>
      <c r="C100" s="352" t="s">
        <v>562</v>
      </c>
      <c r="D100" s="353">
        <v>2</v>
      </c>
      <c r="E100" s="352"/>
      <c r="F100" s="348" t="s">
        <v>558</v>
      </c>
      <c r="G100" s="354">
        <v>1</v>
      </c>
      <c r="H100" s="355"/>
    </row>
    <row r="101" spans="1:8" x14ac:dyDescent="0.3">
      <c r="A101" s="343">
        <v>97</v>
      </c>
      <c r="B101" s="351" t="s">
        <v>560</v>
      </c>
      <c r="C101" s="352" t="s">
        <v>562</v>
      </c>
      <c r="D101" s="353">
        <v>108</v>
      </c>
      <c r="E101" s="352">
        <v>106</v>
      </c>
      <c r="F101" s="348" t="s">
        <v>558</v>
      </c>
      <c r="G101" s="354">
        <v>1</v>
      </c>
      <c r="H101" s="355">
        <v>1</v>
      </c>
    </row>
    <row r="102" spans="1:8" x14ac:dyDescent="0.3">
      <c r="A102" s="343">
        <v>98</v>
      </c>
      <c r="B102" s="351" t="s">
        <v>560</v>
      </c>
      <c r="C102" s="352" t="s">
        <v>562</v>
      </c>
      <c r="D102" s="353">
        <v>117</v>
      </c>
      <c r="E102" s="352">
        <v>108</v>
      </c>
      <c r="F102" s="348" t="s">
        <v>558</v>
      </c>
      <c r="G102" s="354">
        <v>1</v>
      </c>
      <c r="H102" s="355"/>
    </row>
    <row r="103" spans="1:8" x14ac:dyDescent="0.3">
      <c r="A103" s="343">
        <v>99</v>
      </c>
      <c r="B103" s="351" t="s">
        <v>560</v>
      </c>
      <c r="C103" s="352" t="s">
        <v>562</v>
      </c>
      <c r="D103" s="353">
        <v>117</v>
      </c>
      <c r="E103" s="352">
        <v>118</v>
      </c>
      <c r="F103" s="348" t="s">
        <v>558</v>
      </c>
      <c r="G103" s="354">
        <v>1</v>
      </c>
      <c r="H103" s="355"/>
    </row>
    <row r="104" spans="1:8" x14ac:dyDescent="0.3">
      <c r="A104" s="343">
        <v>100</v>
      </c>
      <c r="B104" s="351" t="s">
        <v>560</v>
      </c>
      <c r="C104" s="352" t="s">
        <v>562</v>
      </c>
      <c r="D104" s="353">
        <v>102</v>
      </c>
      <c r="E104" s="352">
        <v>120</v>
      </c>
      <c r="F104" s="348" t="s">
        <v>558</v>
      </c>
      <c r="G104" s="354">
        <v>1</v>
      </c>
      <c r="H104" s="355"/>
    </row>
    <row r="105" spans="1:8" x14ac:dyDescent="0.3">
      <c r="A105" s="343">
        <v>101</v>
      </c>
      <c r="B105" s="351" t="s">
        <v>560</v>
      </c>
      <c r="C105" s="352" t="s">
        <v>562</v>
      </c>
      <c r="D105" s="353">
        <v>102</v>
      </c>
      <c r="E105" s="352"/>
      <c r="F105" s="348" t="s">
        <v>558</v>
      </c>
      <c r="G105" s="354">
        <v>1</v>
      </c>
      <c r="H105" s="355"/>
    </row>
    <row r="106" spans="1:8" x14ac:dyDescent="0.3">
      <c r="A106" s="343">
        <v>102</v>
      </c>
      <c r="B106" s="351" t="s">
        <v>560</v>
      </c>
      <c r="C106" s="352" t="s">
        <v>561</v>
      </c>
      <c r="D106" s="353"/>
      <c r="E106" s="352">
        <v>121</v>
      </c>
      <c r="F106" s="348" t="s">
        <v>558</v>
      </c>
      <c r="G106" s="354">
        <v>1</v>
      </c>
      <c r="H106" s="355">
        <v>1</v>
      </c>
    </row>
    <row r="107" spans="1:8" x14ac:dyDescent="0.3">
      <c r="A107" s="343">
        <v>103</v>
      </c>
      <c r="B107" s="351" t="s">
        <v>560</v>
      </c>
      <c r="C107" s="352" t="s">
        <v>561</v>
      </c>
      <c r="D107" s="353"/>
      <c r="E107" s="352"/>
      <c r="F107" s="348" t="s">
        <v>558</v>
      </c>
      <c r="G107" s="354">
        <v>1</v>
      </c>
      <c r="H107" s="355"/>
    </row>
    <row r="108" spans="1:8" x14ac:dyDescent="0.3">
      <c r="A108" s="343">
        <v>104</v>
      </c>
      <c r="B108" s="351" t="s">
        <v>560</v>
      </c>
      <c r="C108" s="352" t="s">
        <v>562</v>
      </c>
      <c r="D108" s="353">
        <v>119</v>
      </c>
      <c r="E108" s="352">
        <v>123</v>
      </c>
      <c r="F108" s="348" t="s">
        <v>558</v>
      </c>
      <c r="G108" s="354">
        <v>1</v>
      </c>
      <c r="H108" s="355">
        <v>1</v>
      </c>
    </row>
    <row r="109" spans="1:8" x14ac:dyDescent="0.3">
      <c r="A109" s="343">
        <v>105</v>
      </c>
      <c r="B109" s="351" t="s">
        <v>560</v>
      </c>
      <c r="C109" s="352" t="s">
        <v>562</v>
      </c>
      <c r="D109" s="353">
        <v>119</v>
      </c>
      <c r="E109" s="352"/>
      <c r="F109" s="348" t="s">
        <v>558</v>
      </c>
      <c r="G109" s="354">
        <v>1</v>
      </c>
      <c r="H109" s="355"/>
    </row>
    <row r="110" spans="1:8" x14ac:dyDescent="0.3">
      <c r="A110" s="343">
        <v>106</v>
      </c>
      <c r="B110" s="351" t="s">
        <v>560</v>
      </c>
      <c r="C110" s="352" t="s">
        <v>562</v>
      </c>
      <c r="D110" s="353">
        <v>108</v>
      </c>
      <c r="E110" s="352">
        <v>125</v>
      </c>
      <c r="F110" s="348" t="s">
        <v>558</v>
      </c>
      <c r="G110" s="354">
        <v>1</v>
      </c>
      <c r="H110" s="355"/>
    </row>
    <row r="111" spans="1:8" x14ac:dyDescent="0.3">
      <c r="A111" s="343">
        <v>107</v>
      </c>
      <c r="B111" s="351" t="s">
        <v>560</v>
      </c>
      <c r="C111" s="352" t="s">
        <v>562</v>
      </c>
      <c r="D111" s="353">
        <v>119</v>
      </c>
      <c r="E111" s="352">
        <v>127</v>
      </c>
      <c r="F111" s="348" t="s">
        <v>558</v>
      </c>
      <c r="G111" s="354">
        <v>1</v>
      </c>
      <c r="H111" s="355">
        <v>1</v>
      </c>
    </row>
    <row r="112" spans="1:8" x14ac:dyDescent="0.3">
      <c r="A112" s="343">
        <v>108</v>
      </c>
      <c r="B112" s="351" t="s">
        <v>560</v>
      </c>
      <c r="C112" s="352" t="s">
        <v>562</v>
      </c>
      <c r="D112" s="353">
        <v>119</v>
      </c>
      <c r="E112" s="352"/>
      <c r="F112" s="348" t="s">
        <v>558</v>
      </c>
      <c r="G112" s="354">
        <v>1</v>
      </c>
      <c r="H112" s="355"/>
    </row>
    <row r="113" spans="1:8" x14ac:dyDescent="0.3">
      <c r="A113" s="343">
        <v>109</v>
      </c>
      <c r="B113" s="351" t="s">
        <v>560</v>
      </c>
      <c r="C113" s="352" t="s">
        <v>562</v>
      </c>
      <c r="D113" s="353"/>
      <c r="E113" s="352" t="s">
        <v>564</v>
      </c>
      <c r="F113" s="348" t="s">
        <v>558</v>
      </c>
      <c r="G113" s="354">
        <v>1</v>
      </c>
      <c r="H113" s="355"/>
    </row>
    <row r="114" spans="1:8" x14ac:dyDescent="0.3">
      <c r="A114" s="343">
        <v>110</v>
      </c>
      <c r="B114" s="351" t="s">
        <v>560</v>
      </c>
      <c r="C114" s="352" t="s">
        <v>562</v>
      </c>
      <c r="D114" s="353"/>
      <c r="E114" s="352" t="s">
        <v>565</v>
      </c>
      <c r="F114" s="348" t="s">
        <v>558</v>
      </c>
      <c r="G114" s="354">
        <v>1</v>
      </c>
      <c r="H114" s="355"/>
    </row>
    <row r="115" spans="1:8" x14ac:dyDescent="0.3">
      <c r="A115" s="343">
        <v>111</v>
      </c>
      <c r="B115" s="351" t="s">
        <v>560</v>
      </c>
      <c r="C115" s="352" t="s">
        <v>562</v>
      </c>
      <c r="D115" s="353">
        <v>116</v>
      </c>
      <c r="E115" s="352" t="s">
        <v>566</v>
      </c>
      <c r="F115" s="348" t="s">
        <v>558</v>
      </c>
      <c r="G115" s="354">
        <v>1</v>
      </c>
      <c r="H115" s="355">
        <v>1</v>
      </c>
    </row>
    <row r="116" spans="1:8" x14ac:dyDescent="0.3">
      <c r="A116" s="343">
        <v>112</v>
      </c>
      <c r="B116" s="351" t="s">
        <v>560</v>
      </c>
      <c r="C116" s="352" t="s">
        <v>562</v>
      </c>
      <c r="D116" s="353">
        <v>116</v>
      </c>
      <c r="E116" s="352"/>
      <c r="F116" s="348" t="s">
        <v>558</v>
      </c>
      <c r="G116" s="354">
        <v>1</v>
      </c>
      <c r="H116" s="355"/>
    </row>
    <row r="117" spans="1:8" x14ac:dyDescent="0.3">
      <c r="A117" s="343">
        <v>113</v>
      </c>
      <c r="B117" s="351" t="s">
        <v>560</v>
      </c>
      <c r="C117" s="352" t="s">
        <v>561</v>
      </c>
      <c r="D117" s="353" t="s">
        <v>563</v>
      </c>
      <c r="E117" s="352" t="s">
        <v>567</v>
      </c>
      <c r="F117" s="348" t="s">
        <v>558</v>
      </c>
      <c r="G117" s="354">
        <v>1</v>
      </c>
      <c r="H117" s="355">
        <v>1</v>
      </c>
    </row>
    <row r="118" spans="1:8" x14ac:dyDescent="0.3">
      <c r="A118" s="343">
        <v>115</v>
      </c>
      <c r="B118" s="351" t="s">
        <v>560</v>
      </c>
      <c r="C118" s="352" t="s">
        <v>568</v>
      </c>
      <c r="D118" s="356" t="s">
        <v>569</v>
      </c>
      <c r="E118" s="352">
        <v>58</v>
      </c>
      <c r="F118" s="348" t="s">
        <v>558</v>
      </c>
      <c r="G118" s="355">
        <v>1</v>
      </c>
      <c r="H118" s="355">
        <v>1</v>
      </c>
    </row>
    <row r="119" spans="1:8" x14ac:dyDescent="0.3">
      <c r="A119" s="343">
        <v>116</v>
      </c>
      <c r="B119" s="351" t="s">
        <v>560</v>
      </c>
      <c r="C119" s="352" t="s">
        <v>568</v>
      </c>
      <c r="D119" s="356" t="s">
        <v>569</v>
      </c>
      <c r="E119" s="352">
        <v>37</v>
      </c>
      <c r="F119" s="348" t="s">
        <v>558</v>
      </c>
      <c r="G119" s="355">
        <v>1</v>
      </c>
      <c r="H119" s="355">
        <v>1</v>
      </c>
    </row>
    <row r="120" spans="1:8" x14ac:dyDescent="0.3">
      <c r="A120" s="343">
        <v>117</v>
      </c>
      <c r="B120" s="351" t="s">
        <v>560</v>
      </c>
      <c r="C120" s="352" t="s">
        <v>568</v>
      </c>
      <c r="D120" s="356" t="s">
        <v>569</v>
      </c>
      <c r="E120" s="352">
        <v>45</v>
      </c>
      <c r="F120" s="348" t="s">
        <v>558</v>
      </c>
      <c r="G120" s="355">
        <v>1</v>
      </c>
      <c r="H120" s="355">
        <v>1</v>
      </c>
    </row>
    <row r="121" spans="1:8" x14ac:dyDescent="0.3">
      <c r="A121" s="343">
        <v>118</v>
      </c>
      <c r="B121" s="351" t="s">
        <v>560</v>
      </c>
      <c r="C121" s="352" t="s">
        <v>568</v>
      </c>
      <c r="D121" s="356" t="s">
        <v>569</v>
      </c>
      <c r="E121" s="352">
        <v>90</v>
      </c>
      <c r="F121" s="348" t="s">
        <v>558</v>
      </c>
      <c r="G121" s="355">
        <v>1</v>
      </c>
      <c r="H121" s="355">
        <v>1</v>
      </c>
    </row>
    <row r="122" spans="1:8" x14ac:dyDescent="0.3">
      <c r="A122" s="343">
        <v>119</v>
      </c>
      <c r="B122" s="351" t="s">
        <v>560</v>
      </c>
      <c r="C122" s="352" t="s">
        <v>568</v>
      </c>
      <c r="D122" s="356" t="s">
        <v>569</v>
      </c>
      <c r="E122" s="352">
        <v>99</v>
      </c>
      <c r="F122" s="348" t="s">
        <v>558</v>
      </c>
      <c r="G122" s="355">
        <v>1</v>
      </c>
      <c r="H122" s="355">
        <v>1</v>
      </c>
    </row>
    <row r="123" spans="1:8" x14ac:dyDescent="0.3">
      <c r="A123" s="343">
        <v>120</v>
      </c>
      <c r="B123" s="351" t="s">
        <v>560</v>
      </c>
      <c r="C123" s="352" t="s">
        <v>568</v>
      </c>
      <c r="D123" s="353" t="s">
        <v>570</v>
      </c>
      <c r="E123" s="352" t="s">
        <v>571</v>
      </c>
      <c r="F123" s="348" t="s">
        <v>558</v>
      </c>
      <c r="G123" s="355">
        <v>1</v>
      </c>
      <c r="H123" s="355">
        <v>1</v>
      </c>
    </row>
    <row r="124" spans="1:8" x14ac:dyDescent="0.3">
      <c r="A124" s="343">
        <v>121</v>
      </c>
      <c r="B124" s="351" t="s">
        <v>560</v>
      </c>
      <c r="C124" s="352" t="s">
        <v>568</v>
      </c>
      <c r="D124" s="353" t="s">
        <v>570</v>
      </c>
      <c r="E124" s="352" t="s">
        <v>572</v>
      </c>
      <c r="F124" s="348" t="s">
        <v>558</v>
      </c>
      <c r="G124" s="355">
        <v>1</v>
      </c>
      <c r="H124" s="355"/>
    </row>
    <row r="125" spans="1:8" x14ac:dyDescent="0.3">
      <c r="A125" s="343">
        <v>122</v>
      </c>
      <c r="B125" s="351" t="s">
        <v>560</v>
      </c>
      <c r="C125" s="352" t="s">
        <v>568</v>
      </c>
      <c r="D125" s="353" t="s">
        <v>570</v>
      </c>
      <c r="E125" s="352" t="s">
        <v>573</v>
      </c>
      <c r="F125" s="348" t="s">
        <v>558</v>
      </c>
      <c r="G125" s="355">
        <v>1</v>
      </c>
      <c r="H125" s="355"/>
    </row>
    <row r="126" spans="1:8" x14ac:dyDescent="0.3">
      <c r="A126" s="343">
        <v>123</v>
      </c>
      <c r="B126" s="351" t="s">
        <v>560</v>
      </c>
      <c r="C126" s="352" t="s">
        <v>568</v>
      </c>
      <c r="D126" s="353" t="s">
        <v>570</v>
      </c>
      <c r="E126" s="352" t="s">
        <v>574</v>
      </c>
      <c r="F126" s="348" t="s">
        <v>558</v>
      </c>
      <c r="G126" s="355">
        <v>1</v>
      </c>
      <c r="H126" s="355">
        <v>1</v>
      </c>
    </row>
    <row r="127" spans="1:8" x14ac:dyDescent="0.3">
      <c r="A127" s="343">
        <v>124</v>
      </c>
      <c r="B127" s="351" t="s">
        <v>560</v>
      </c>
      <c r="C127" s="352" t="s">
        <v>568</v>
      </c>
      <c r="D127" s="353" t="s">
        <v>570</v>
      </c>
      <c r="E127" s="352" t="s">
        <v>575</v>
      </c>
      <c r="F127" s="348" t="s">
        <v>558</v>
      </c>
      <c r="G127" s="355">
        <v>1</v>
      </c>
      <c r="H127" s="355"/>
    </row>
    <row r="128" spans="1:8" x14ac:dyDescent="0.3">
      <c r="A128" s="343">
        <v>125</v>
      </c>
      <c r="B128" s="351" t="s">
        <v>560</v>
      </c>
      <c r="C128" s="352" t="s">
        <v>568</v>
      </c>
      <c r="D128" s="353" t="s">
        <v>570</v>
      </c>
      <c r="E128" s="352" t="s">
        <v>576</v>
      </c>
      <c r="F128" s="348" t="s">
        <v>558</v>
      </c>
      <c r="G128" s="355">
        <v>1</v>
      </c>
      <c r="H128" s="355">
        <v>1</v>
      </c>
    </row>
    <row r="129" spans="1:8" x14ac:dyDescent="0.3">
      <c r="A129" s="343">
        <v>126</v>
      </c>
      <c r="B129" s="351" t="s">
        <v>560</v>
      </c>
      <c r="C129" s="352" t="s">
        <v>568</v>
      </c>
      <c r="D129" s="353" t="s">
        <v>570</v>
      </c>
      <c r="E129" s="352" t="s">
        <v>577</v>
      </c>
      <c r="F129" s="348" t="s">
        <v>558</v>
      </c>
      <c r="G129" s="355">
        <v>1</v>
      </c>
      <c r="H129" s="355"/>
    </row>
    <row r="130" spans="1:8" x14ac:dyDescent="0.3">
      <c r="A130" s="343">
        <v>127</v>
      </c>
      <c r="B130" s="351" t="s">
        <v>560</v>
      </c>
      <c r="C130" s="352" t="s">
        <v>568</v>
      </c>
      <c r="D130" s="353" t="s">
        <v>570</v>
      </c>
      <c r="E130" s="352" t="s">
        <v>578</v>
      </c>
      <c r="F130" s="348" t="s">
        <v>558</v>
      </c>
      <c r="G130" s="355">
        <v>1</v>
      </c>
      <c r="H130" s="355">
        <v>1</v>
      </c>
    </row>
    <row r="131" spans="1:8" x14ac:dyDescent="0.3">
      <c r="A131" s="343">
        <v>128</v>
      </c>
      <c r="B131" s="351" t="s">
        <v>560</v>
      </c>
      <c r="C131" s="352" t="s">
        <v>568</v>
      </c>
      <c r="D131" s="353" t="s">
        <v>579</v>
      </c>
      <c r="E131" s="352" t="s">
        <v>580</v>
      </c>
      <c r="F131" s="348" t="s">
        <v>558</v>
      </c>
      <c r="G131" s="355">
        <v>1</v>
      </c>
      <c r="H131" s="355">
        <v>1</v>
      </c>
    </row>
    <row r="132" spans="1:8" x14ac:dyDescent="0.3">
      <c r="A132" s="343">
        <v>129</v>
      </c>
      <c r="B132" s="351" t="s">
        <v>560</v>
      </c>
      <c r="C132" s="352" t="s">
        <v>568</v>
      </c>
      <c r="D132" s="353" t="s">
        <v>579</v>
      </c>
      <c r="E132" s="352" t="s">
        <v>581</v>
      </c>
      <c r="F132" s="348" t="s">
        <v>558</v>
      </c>
      <c r="G132" s="355">
        <v>1</v>
      </c>
      <c r="H132" s="355">
        <v>1</v>
      </c>
    </row>
    <row r="133" spans="1:8" x14ac:dyDescent="0.3">
      <c r="A133" s="343">
        <v>130</v>
      </c>
      <c r="B133" s="351" t="s">
        <v>560</v>
      </c>
      <c r="C133" s="352" t="s">
        <v>568</v>
      </c>
      <c r="D133" s="353" t="s">
        <v>579</v>
      </c>
      <c r="E133" s="352" t="s">
        <v>582</v>
      </c>
      <c r="F133" s="348" t="s">
        <v>558</v>
      </c>
      <c r="G133" s="355">
        <v>1</v>
      </c>
      <c r="H133" s="355">
        <v>1</v>
      </c>
    </row>
    <row r="134" spans="1:8" x14ac:dyDescent="0.3">
      <c r="A134" s="343">
        <v>131</v>
      </c>
      <c r="B134" s="351" t="s">
        <v>560</v>
      </c>
      <c r="C134" s="352" t="s">
        <v>568</v>
      </c>
      <c r="D134" s="353" t="s">
        <v>579</v>
      </c>
      <c r="E134" s="352" t="s">
        <v>583</v>
      </c>
      <c r="F134" s="348" t="s">
        <v>558</v>
      </c>
      <c r="G134" s="355">
        <v>1</v>
      </c>
      <c r="H134" s="355">
        <v>1</v>
      </c>
    </row>
    <row r="135" spans="1:8" x14ac:dyDescent="0.3">
      <c r="A135" s="343">
        <v>132</v>
      </c>
      <c r="B135" s="351" t="s">
        <v>560</v>
      </c>
      <c r="C135" s="352" t="s">
        <v>568</v>
      </c>
      <c r="D135" s="353" t="s">
        <v>579</v>
      </c>
      <c r="E135" s="352" t="s">
        <v>584</v>
      </c>
      <c r="F135" s="348" t="s">
        <v>558</v>
      </c>
      <c r="G135" s="355">
        <v>1</v>
      </c>
      <c r="H135" s="355">
        <v>1</v>
      </c>
    </row>
    <row r="136" spans="1:8" x14ac:dyDescent="0.3">
      <c r="A136" s="343">
        <v>133</v>
      </c>
      <c r="B136" s="351" t="s">
        <v>560</v>
      </c>
      <c r="C136" s="352" t="s">
        <v>568</v>
      </c>
      <c r="D136" s="353" t="s">
        <v>579</v>
      </c>
      <c r="E136" s="352" t="s">
        <v>585</v>
      </c>
      <c r="F136" s="348" t="s">
        <v>558</v>
      </c>
      <c r="G136" s="355">
        <v>1</v>
      </c>
      <c r="H136" s="355">
        <v>1</v>
      </c>
    </row>
    <row r="137" spans="1:8" x14ac:dyDescent="0.3">
      <c r="A137" s="343">
        <v>134</v>
      </c>
      <c r="B137" s="351" t="s">
        <v>560</v>
      </c>
      <c r="C137" s="352" t="s">
        <v>568</v>
      </c>
      <c r="D137" s="353" t="s">
        <v>579</v>
      </c>
      <c r="E137" s="352" t="s">
        <v>586</v>
      </c>
      <c r="F137" s="348" t="s">
        <v>558</v>
      </c>
      <c r="G137" s="355">
        <v>1</v>
      </c>
      <c r="H137" s="355">
        <v>1</v>
      </c>
    </row>
    <row r="138" spans="1:8" x14ac:dyDescent="0.3">
      <c r="A138" s="343">
        <v>135</v>
      </c>
      <c r="B138" s="351" t="s">
        <v>560</v>
      </c>
      <c r="C138" s="352" t="s">
        <v>568</v>
      </c>
      <c r="D138" s="353" t="s">
        <v>579</v>
      </c>
      <c r="E138" s="352" t="s">
        <v>587</v>
      </c>
      <c r="F138" s="348" t="s">
        <v>558</v>
      </c>
      <c r="G138" s="355">
        <v>1</v>
      </c>
      <c r="H138" s="355">
        <v>1</v>
      </c>
    </row>
    <row r="139" spans="1:8" x14ac:dyDescent="0.3">
      <c r="A139" s="343">
        <v>136</v>
      </c>
      <c r="B139" s="351" t="s">
        <v>560</v>
      </c>
      <c r="C139" s="352" t="s">
        <v>568</v>
      </c>
      <c r="D139" s="353" t="s">
        <v>579</v>
      </c>
      <c r="E139" s="352" t="s">
        <v>588</v>
      </c>
      <c r="F139" s="348" t="s">
        <v>558</v>
      </c>
      <c r="G139" s="355">
        <v>1</v>
      </c>
      <c r="H139" s="355">
        <v>1</v>
      </c>
    </row>
    <row r="140" spans="1:8" x14ac:dyDescent="0.3">
      <c r="A140" s="343">
        <v>137</v>
      </c>
      <c r="B140" s="351" t="s">
        <v>560</v>
      </c>
      <c r="C140" s="352" t="s">
        <v>568</v>
      </c>
      <c r="D140" s="353" t="s">
        <v>579</v>
      </c>
      <c r="E140" s="352" t="s">
        <v>589</v>
      </c>
      <c r="F140" s="348" t="s">
        <v>558</v>
      </c>
      <c r="G140" s="355">
        <v>1</v>
      </c>
      <c r="H140" s="355">
        <v>1</v>
      </c>
    </row>
    <row r="141" spans="1:8" x14ac:dyDescent="0.3">
      <c r="A141" s="343">
        <v>138</v>
      </c>
      <c r="B141" s="351" t="s">
        <v>560</v>
      </c>
      <c r="C141" s="352" t="s">
        <v>568</v>
      </c>
      <c r="D141" s="353" t="s">
        <v>579</v>
      </c>
      <c r="E141" s="352" t="s">
        <v>590</v>
      </c>
      <c r="F141" s="348" t="s">
        <v>558</v>
      </c>
      <c r="G141" s="355">
        <v>1</v>
      </c>
      <c r="H141" s="355">
        <v>1</v>
      </c>
    </row>
    <row r="142" spans="1:8" x14ac:dyDescent="0.3">
      <c r="A142" s="343">
        <v>139</v>
      </c>
      <c r="B142" s="351" t="s">
        <v>560</v>
      </c>
      <c r="C142" s="352" t="s">
        <v>568</v>
      </c>
      <c r="D142" s="353" t="s">
        <v>579</v>
      </c>
      <c r="E142" s="352" t="s">
        <v>591</v>
      </c>
      <c r="F142" s="348" t="s">
        <v>558</v>
      </c>
      <c r="G142" s="355">
        <v>1</v>
      </c>
      <c r="H142" s="355">
        <v>1</v>
      </c>
    </row>
    <row r="143" spans="1:8" x14ac:dyDescent="0.3">
      <c r="A143" s="343">
        <v>140</v>
      </c>
      <c r="B143" s="351" t="s">
        <v>560</v>
      </c>
      <c r="C143" s="352" t="s">
        <v>568</v>
      </c>
      <c r="D143" s="353" t="s">
        <v>579</v>
      </c>
      <c r="E143" s="352" t="s">
        <v>592</v>
      </c>
      <c r="F143" s="348" t="s">
        <v>558</v>
      </c>
      <c r="G143" s="355">
        <v>1</v>
      </c>
      <c r="H143" s="355">
        <v>1</v>
      </c>
    </row>
    <row r="144" spans="1:8" x14ac:dyDescent="0.3">
      <c r="A144" s="343">
        <v>141</v>
      </c>
      <c r="B144" s="357" t="s">
        <v>593</v>
      </c>
      <c r="C144" s="357" t="s">
        <v>594</v>
      </c>
      <c r="D144" s="358" t="s">
        <v>595</v>
      </c>
      <c r="E144" s="359" t="s">
        <v>596</v>
      </c>
      <c r="F144" s="348" t="s">
        <v>558</v>
      </c>
      <c r="G144" s="348">
        <v>1</v>
      </c>
      <c r="H144" s="360"/>
    </row>
    <row r="145" spans="1:8" x14ac:dyDescent="0.3">
      <c r="A145" s="343">
        <v>142</v>
      </c>
      <c r="B145" s="357" t="s">
        <v>593</v>
      </c>
      <c r="C145" s="357" t="s">
        <v>594</v>
      </c>
      <c r="D145" s="358" t="s">
        <v>597</v>
      </c>
      <c r="E145" s="359" t="s">
        <v>598</v>
      </c>
      <c r="F145" s="348" t="s">
        <v>558</v>
      </c>
      <c r="G145" s="348">
        <v>1</v>
      </c>
      <c r="H145" s="360">
        <v>1</v>
      </c>
    </row>
    <row r="146" spans="1:8" x14ac:dyDescent="0.3">
      <c r="A146" s="343">
        <v>143</v>
      </c>
      <c r="B146" s="357" t="s">
        <v>593</v>
      </c>
      <c r="C146" s="357" t="s">
        <v>599</v>
      </c>
      <c r="D146" s="358" t="s">
        <v>600</v>
      </c>
      <c r="E146" s="359" t="s">
        <v>601</v>
      </c>
      <c r="F146" s="348" t="s">
        <v>558</v>
      </c>
      <c r="G146" s="348">
        <v>1</v>
      </c>
      <c r="H146" s="360">
        <v>1</v>
      </c>
    </row>
    <row r="147" spans="1:8" x14ac:dyDescent="0.3">
      <c r="A147" s="343">
        <v>144</v>
      </c>
      <c r="B147" s="357" t="s">
        <v>593</v>
      </c>
      <c r="C147" s="357" t="s">
        <v>599</v>
      </c>
      <c r="D147" s="358" t="s">
        <v>600</v>
      </c>
      <c r="E147" s="361" t="s">
        <v>602</v>
      </c>
      <c r="F147" s="348" t="s">
        <v>558</v>
      </c>
      <c r="G147" s="348">
        <v>1</v>
      </c>
      <c r="H147" s="360">
        <v>1</v>
      </c>
    </row>
    <row r="148" spans="1:8" x14ac:dyDescent="0.3">
      <c r="A148" s="343">
        <v>145</v>
      </c>
      <c r="B148" s="357" t="s">
        <v>593</v>
      </c>
      <c r="C148" s="357" t="s">
        <v>599</v>
      </c>
      <c r="D148" s="358" t="s">
        <v>600</v>
      </c>
      <c r="E148" s="361" t="s">
        <v>603</v>
      </c>
      <c r="F148" s="348" t="s">
        <v>558</v>
      </c>
      <c r="G148" s="348">
        <v>1</v>
      </c>
      <c r="H148" s="360">
        <v>1</v>
      </c>
    </row>
    <row r="149" spans="1:8" x14ac:dyDescent="0.3">
      <c r="A149" s="343">
        <v>146</v>
      </c>
      <c r="B149" s="351" t="s">
        <v>604</v>
      </c>
      <c r="C149" s="351" t="s">
        <v>605</v>
      </c>
      <c r="D149" s="394" t="s">
        <v>606</v>
      </c>
      <c r="E149" s="351" t="s">
        <v>607</v>
      </c>
      <c r="F149" s="348" t="s">
        <v>558</v>
      </c>
      <c r="G149" s="348">
        <v>1</v>
      </c>
      <c r="H149" s="348"/>
    </row>
    <row r="150" spans="1:8" x14ac:dyDescent="0.3">
      <c r="A150" s="343">
        <v>147</v>
      </c>
      <c r="B150" s="351" t="s">
        <v>604</v>
      </c>
      <c r="C150" s="351" t="s">
        <v>608</v>
      </c>
      <c r="D150" s="394" t="s">
        <v>609</v>
      </c>
      <c r="E150" s="351" t="s">
        <v>610</v>
      </c>
      <c r="F150" s="348" t="s">
        <v>558</v>
      </c>
      <c r="G150" s="348">
        <v>1</v>
      </c>
      <c r="H150" s="348"/>
    </row>
    <row r="151" spans="1:8" x14ac:dyDescent="0.3">
      <c r="A151" s="343">
        <v>148</v>
      </c>
      <c r="B151" s="351" t="s">
        <v>604</v>
      </c>
      <c r="C151" s="351" t="s">
        <v>611</v>
      </c>
      <c r="D151" s="394" t="s">
        <v>612</v>
      </c>
      <c r="E151" s="351" t="s">
        <v>613</v>
      </c>
      <c r="F151" s="348" t="s">
        <v>558</v>
      </c>
      <c r="G151" s="348">
        <v>1</v>
      </c>
      <c r="H151" s="348"/>
    </row>
    <row r="152" spans="1:8" x14ac:dyDescent="0.3">
      <c r="A152" s="343">
        <v>149</v>
      </c>
      <c r="B152" s="351" t="s">
        <v>604</v>
      </c>
      <c r="C152" s="351" t="s">
        <v>614</v>
      </c>
      <c r="D152" s="394" t="s">
        <v>615</v>
      </c>
      <c r="E152" s="351" t="s">
        <v>616</v>
      </c>
      <c r="F152" s="348" t="s">
        <v>558</v>
      </c>
      <c r="G152" s="348">
        <v>1</v>
      </c>
      <c r="H152" s="348">
        <v>1</v>
      </c>
    </row>
    <row r="153" spans="1:8" x14ac:dyDescent="0.3">
      <c r="A153" s="343">
        <v>150</v>
      </c>
      <c r="B153" s="351" t="s">
        <v>604</v>
      </c>
      <c r="C153" s="351" t="s">
        <v>605</v>
      </c>
      <c r="D153" s="394" t="s">
        <v>606</v>
      </c>
      <c r="E153" s="351" t="s">
        <v>617</v>
      </c>
      <c r="F153" s="348" t="s">
        <v>558</v>
      </c>
      <c r="G153" s="348">
        <v>1</v>
      </c>
      <c r="H153" s="348"/>
    </row>
    <row r="154" spans="1:8" x14ac:dyDescent="0.3">
      <c r="A154" s="343">
        <v>151</v>
      </c>
      <c r="B154" s="351" t="s">
        <v>604</v>
      </c>
      <c r="C154" s="351" t="s">
        <v>618</v>
      </c>
      <c r="D154" s="394" t="s">
        <v>619</v>
      </c>
      <c r="E154" s="351" t="s">
        <v>620</v>
      </c>
      <c r="F154" s="348" t="s">
        <v>558</v>
      </c>
      <c r="G154" s="348">
        <v>1</v>
      </c>
      <c r="H154" s="348"/>
    </row>
    <row r="155" spans="1:8" x14ac:dyDescent="0.3">
      <c r="A155" s="343">
        <v>152</v>
      </c>
      <c r="B155" s="351" t="s">
        <v>604</v>
      </c>
      <c r="C155" s="351" t="s">
        <v>621</v>
      </c>
      <c r="D155" s="394" t="s">
        <v>622</v>
      </c>
      <c r="E155" s="351" t="s">
        <v>623</v>
      </c>
      <c r="F155" s="348" t="s">
        <v>558</v>
      </c>
      <c r="G155" s="348">
        <v>1</v>
      </c>
      <c r="H155" s="348"/>
    </row>
    <row r="156" spans="1:8" x14ac:dyDescent="0.3">
      <c r="A156" s="343">
        <v>153</v>
      </c>
      <c r="B156" s="351" t="s">
        <v>604</v>
      </c>
      <c r="C156" s="351" t="s">
        <v>608</v>
      </c>
      <c r="D156" s="394" t="s">
        <v>624</v>
      </c>
      <c r="E156" s="351" t="s">
        <v>625</v>
      </c>
      <c r="F156" s="393" t="s">
        <v>626</v>
      </c>
      <c r="G156" s="348">
        <v>1</v>
      </c>
      <c r="H156" s="348"/>
    </row>
    <row r="157" spans="1:8" x14ac:dyDescent="0.3">
      <c r="A157" s="343">
        <v>154</v>
      </c>
      <c r="B157" s="351" t="s">
        <v>604</v>
      </c>
      <c r="C157" s="351" t="s">
        <v>608</v>
      </c>
      <c r="D157" s="394" t="s">
        <v>624</v>
      </c>
      <c r="E157" s="351" t="s">
        <v>627</v>
      </c>
      <c r="F157" s="393" t="s">
        <v>626</v>
      </c>
      <c r="G157" s="348">
        <v>1</v>
      </c>
      <c r="H157" s="348"/>
    </row>
    <row r="158" spans="1:8" x14ac:dyDescent="0.3">
      <c r="A158" s="343">
        <v>155</v>
      </c>
      <c r="B158" s="351" t="s">
        <v>604</v>
      </c>
      <c r="C158" s="351" t="s">
        <v>618</v>
      </c>
      <c r="D158" s="394" t="s">
        <v>628</v>
      </c>
      <c r="E158" s="351" t="s">
        <v>629</v>
      </c>
      <c r="F158" s="393" t="s">
        <v>626</v>
      </c>
      <c r="G158" s="348">
        <v>1</v>
      </c>
      <c r="H158" s="348"/>
    </row>
    <row r="159" spans="1:8" x14ac:dyDescent="0.3">
      <c r="A159" s="343">
        <v>156</v>
      </c>
      <c r="B159" s="351" t="s">
        <v>604</v>
      </c>
      <c r="C159" s="351" t="s">
        <v>608</v>
      </c>
      <c r="D159" s="394" t="s">
        <v>630</v>
      </c>
      <c r="E159" s="351" t="s">
        <v>631</v>
      </c>
      <c r="F159" s="393" t="s">
        <v>626</v>
      </c>
      <c r="G159" s="348">
        <v>1</v>
      </c>
      <c r="H159" s="348"/>
    </row>
    <row r="160" spans="1:8" x14ac:dyDescent="0.3">
      <c r="A160" s="343">
        <v>157</v>
      </c>
      <c r="B160" s="351" t="s">
        <v>604</v>
      </c>
      <c r="C160" s="351" t="s">
        <v>618</v>
      </c>
      <c r="D160" s="394" t="s">
        <v>632</v>
      </c>
      <c r="E160" s="351" t="s">
        <v>633</v>
      </c>
      <c r="F160" s="393" t="s">
        <v>626</v>
      </c>
      <c r="G160" s="348">
        <v>1</v>
      </c>
      <c r="H160" s="348"/>
    </row>
    <row r="161" spans="1:8" x14ac:dyDescent="0.3">
      <c r="A161" s="343">
        <v>158</v>
      </c>
      <c r="B161" s="351" t="s">
        <v>604</v>
      </c>
      <c r="C161" s="351" t="s">
        <v>618</v>
      </c>
      <c r="D161" s="394" t="s">
        <v>632</v>
      </c>
      <c r="E161" s="351" t="s">
        <v>634</v>
      </c>
      <c r="F161" s="393" t="s">
        <v>626</v>
      </c>
      <c r="G161" s="348">
        <v>1</v>
      </c>
      <c r="H161" s="348">
        <v>1</v>
      </c>
    </row>
    <row r="162" spans="1:8" x14ac:dyDescent="0.3">
      <c r="A162" s="343">
        <v>159</v>
      </c>
      <c r="B162" s="351" t="s">
        <v>604</v>
      </c>
      <c r="C162" s="351" t="s">
        <v>618</v>
      </c>
      <c r="D162" s="394" t="s">
        <v>632</v>
      </c>
      <c r="E162" s="351" t="s">
        <v>635</v>
      </c>
      <c r="F162" s="393" t="s">
        <v>626</v>
      </c>
      <c r="G162" s="348">
        <v>1</v>
      </c>
      <c r="H162" s="348"/>
    </row>
    <row r="163" spans="1:8" x14ac:dyDescent="0.3">
      <c r="A163" s="343">
        <v>160</v>
      </c>
      <c r="B163" s="351" t="s">
        <v>604</v>
      </c>
      <c r="C163" s="351" t="s">
        <v>636</v>
      </c>
      <c r="D163" s="394" t="s">
        <v>622</v>
      </c>
      <c r="E163" s="351" t="s">
        <v>637</v>
      </c>
      <c r="F163" s="393" t="s">
        <v>626</v>
      </c>
      <c r="G163" s="348">
        <v>1</v>
      </c>
      <c r="H163" s="348"/>
    </row>
    <row r="164" spans="1:8" x14ac:dyDescent="0.3">
      <c r="A164" s="343">
        <v>161</v>
      </c>
      <c r="B164" s="362" t="s">
        <v>638</v>
      </c>
      <c r="C164" s="362" t="s">
        <v>599</v>
      </c>
      <c r="D164" s="363" t="s">
        <v>639</v>
      </c>
      <c r="E164" s="362" t="s">
        <v>640</v>
      </c>
      <c r="F164" s="51" t="s">
        <v>626</v>
      </c>
      <c r="G164" s="364">
        <v>1</v>
      </c>
      <c r="H164" s="337"/>
    </row>
    <row r="165" spans="1:8" x14ac:dyDescent="0.3">
      <c r="A165" s="343">
        <v>162</v>
      </c>
      <c r="B165" s="362" t="s">
        <v>638</v>
      </c>
      <c r="C165" s="362" t="s">
        <v>599</v>
      </c>
      <c r="D165" s="363" t="s">
        <v>639</v>
      </c>
      <c r="E165" s="362" t="s">
        <v>641</v>
      </c>
      <c r="F165" s="51" t="s">
        <v>626</v>
      </c>
      <c r="G165" s="364">
        <v>1</v>
      </c>
      <c r="H165" s="337"/>
    </row>
    <row r="166" spans="1:8" x14ac:dyDescent="0.3">
      <c r="A166" s="343">
        <v>163</v>
      </c>
      <c r="B166" s="362" t="s">
        <v>638</v>
      </c>
      <c r="C166" s="362" t="s">
        <v>642</v>
      </c>
      <c r="D166" s="363" t="s">
        <v>643</v>
      </c>
      <c r="E166" s="362" t="s">
        <v>644</v>
      </c>
      <c r="F166" s="51" t="s">
        <v>626</v>
      </c>
      <c r="G166" s="364">
        <v>1</v>
      </c>
      <c r="H166" s="337"/>
    </row>
    <row r="167" spans="1:8" x14ac:dyDescent="0.3">
      <c r="A167" s="343">
        <v>164</v>
      </c>
      <c r="B167" s="362" t="s">
        <v>638</v>
      </c>
      <c r="C167" s="362" t="s">
        <v>645</v>
      </c>
      <c r="D167" s="363" t="s">
        <v>646</v>
      </c>
      <c r="E167" s="362" t="s">
        <v>647</v>
      </c>
      <c r="F167" s="51" t="s">
        <v>626</v>
      </c>
      <c r="G167" s="364">
        <v>1</v>
      </c>
      <c r="H167" s="337"/>
    </row>
    <row r="168" spans="1:8" x14ac:dyDescent="0.3">
      <c r="A168" s="343">
        <v>165</v>
      </c>
      <c r="B168" s="351" t="s">
        <v>648</v>
      </c>
      <c r="C168" s="351" t="s">
        <v>649</v>
      </c>
      <c r="D168" s="394" t="s">
        <v>650</v>
      </c>
      <c r="E168" s="351" t="s">
        <v>651</v>
      </c>
      <c r="F168" s="393" t="s">
        <v>626</v>
      </c>
      <c r="G168" s="348">
        <v>1</v>
      </c>
      <c r="H168" s="337"/>
    </row>
    <row r="169" spans="1:8" x14ac:dyDescent="0.3">
      <c r="A169" s="343">
        <v>166</v>
      </c>
      <c r="B169" s="351" t="s">
        <v>648</v>
      </c>
      <c r="C169" s="351" t="s">
        <v>649</v>
      </c>
      <c r="D169" s="394" t="s">
        <v>650</v>
      </c>
      <c r="E169" s="351" t="s">
        <v>652</v>
      </c>
      <c r="F169" s="393" t="s">
        <v>626</v>
      </c>
      <c r="G169" s="348">
        <v>1</v>
      </c>
      <c r="H169" s="337"/>
    </row>
    <row r="170" spans="1:8" x14ac:dyDescent="0.3">
      <c r="A170" s="343">
        <v>167</v>
      </c>
      <c r="B170" s="351" t="s">
        <v>653</v>
      </c>
      <c r="C170" s="351" t="s">
        <v>654</v>
      </c>
      <c r="D170" s="394" t="s">
        <v>655</v>
      </c>
      <c r="E170" s="351" t="s">
        <v>656</v>
      </c>
      <c r="F170" s="393" t="s">
        <v>626</v>
      </c>
      <c r="G170" s="348">
        <v>1</v>
      </c>
      <c r="H170" s="348">
        <v>1</v>
      </c>
    </row>
    <row r="171" spans="1:8" x14ac:dyDescent="0.3">
      <c r="A171" s="343">
        <v>168</v>
      </c>
      <c r="B171" s="351" t="s">
        <v>653</v>
      </c>
      <c r="C171" s="351" t="s">
        <v>654</v>
      </c>
      <c r="D171" s="394" t="s">
        <v>655</v>
      </c>
      <c r="E171" s="351" t="s">
        <v>657</v>
      </c>
      <c r="F171" s="393" t="s">
        <v>626</v>
      </c>
      <c r="G171" s="348">
        <v>1</v>
      </c>
      <c r="H171" s="348">
        <v>1</v>
      </c>
    </row>
    <row r="172" spans="1:8" x14ac:dyDescent="0.3">
      <c r="A172" s="343">
        <v>169</v>
      </c>
      <c r="B172" s="351" t="s">
        <v>653</v>
      </c>
      <c r="C172" s="351" t="s">
        <v>654</v>
      </c>
      <c r="D172" s="394" t="s">
        <v>658</v>
      </c>
      <c r="E172" s="351" t="s">
        <v>659</v>
      </c>
      <c r="F172" s="393" t="s">
        <v>626</v>
      </c>
      <c r="G172" s="348">
        <v>1</v>
      </c>
      <c r="H172" s="348">
        <v>1</v>
      </c>
    </row>
    <row r="173" spans="1:8" x14ac:dyDescent="0.3">
      <c r="A173" s="343">
        <v>170</v>
      </c>
      <c r="B173" s="351" t="s">
        <v>653</v>
      </c>
      <c r="C173" s="351" t="s">
        <v>654</v>
      </c>
      <c r="D173" s="394" t="s">
        <v>660</v>
      </c>
      <c r="E173" s="351" t="s">
        <v>661</v>
      </c>
      <c r="F173" s="393" t="s">
        <v>626</v>
      </c>
      <c r="G173" s="348">
        <v>1</v>
      </c>
      <c r="H173" s="348"/>
    </row>
    <row r="174" spans="1:8" x14ac:dyDescent="0.3">
      <c r="A174" s="343">
        <v>171</v>
      </c>
      <c r="B174" s="351" t="s">
        <v>653</v>
      </c>
      <c r="C174" s="351" t="s">
        <v>662</v>
      </c>
      <c r="D174" s="394" t="s">
        <v>663</v>
      </c>
      <c r="E174" s="351" t="s">
        <v>664</v>
      </c>
      <c r="F174" s="393" t="s">
        <v>626</v>
      </c>
      <c r="G174" s="348">
        <v>1</v>
      </c>
      <c r="H174" s="348">
        <v>1</v>
      </c>
    </row>
    <row r="175" spans="1:8" x14ac:dyDescent="0.3">
      <c r="A175" s="343">
        <v>172</v>
      </c>
      <c r="B175" s="351" t="s">
        <v>653</v>
      </c>
      <c r="C175" s="351" t="s">
        <v>654</v>
      </c>
      <c r="D175" s="394" t="s">
        <v>655</v>
      </c>
      <c r="E175" s="351" t="s">
        <v>665</v>
      </c>
      <c r="F175" s="393" t="s">
        <v>626</v>
      </c>
      <c r="G175" s="348">
        <v>1</v>
      </c>
      <c r="H175" s="348">
        <v>1</v>
      </c>
    </row>
    <row r="176" spans="1:8" x14ac:dyDescent="0.3">
      <c r="A176" s="343">
        <v>173</v>
      </c>
      <c r="B176" s="351" t="s">
        <v>653</v>
      </c>
      <c r="C176" s="351" t="s">
        <v>654</v>
      </c>
      <c r="D176" s="394" t="s">
        <v>660</v>
      </c>
      <c r="E176" s="351" t="s">
        <v>666</v>
      </c>
      <c r="F176" s="393" t="s">
        <v>626</v>
      </c>
      <c r="G176" s="348">
        <v>1</v>
      </c>
      <c r="H176" s="348"/>
    </row>
    <row r="177" spans="1:8" x14ac:dyDescent="0.3">
      <c r="A177" s="343">
        <v>174</v>
      </c>
      <c r="B177" s="351" t="s">
        <v>653</v>
      </c>
      <c r="C177" s="351" t="s">
        <v>654</v>
      </c>
      <c r="D177" s="394" t="s">
        <v>667</v>
      </c>
      <c r="E177" s="351" t="s">
        <v>668</v>
      </c>
      <c r="F177" s="393" t="s">
        <v>626</v>
      </c>
      <c r="G177" s="348">
        <v>1</v>
      </c>
      <c r="H177" s="348"/>
    </row>
    <row r="178" spans="1:8" x14ac:dyDescent="0.3">
      <c r="A178" s="343">
        <v>175</v>
      </c>
      <c r="B178" s="362" t="s">
        <v>669</v>
      </c>
      <c r="C178" s="362" t="s">
        <v>670</v>
      </c>
      <c r="D178" s="363" t="s">
        <v>671</v>
      </c>
      <c r="E178" s="362" t="s">
        <v>672</v>
      </c>
      <c r="F178" s="51" t="s">
        <v>626</v>
      </c>
      <c r="G178" s="364">
        <v>1</v>
      </c>
      <c r="H178" s="364"/>
    </row>
    <row r="179" spans="1:8" x14ac:dyDescent="0.3">
      <c r="A179" s="343">
        <v>176</v>
      </c>
      <c r="B179" s="362" t="s">
        <v>669</v>
      </c>
      <c r="C179" s="362" t="s">
        <v>673</v>
      </c>
      <c r="D179" s="363" t="s">
        <v>674</v>
      </c>
      <c r="E179" s="362" t="s">
        <v>675</v>
      </c>
      <c r="F179" s="51" t="s">
        <v>626</v>
      </c>
      <c r="G179" s="364">
        <v>1</v>
      </c>
      <c r="H179" s="364"/>
    </row>
    <row r="180" spans="1:8" x14ac:dyDescent="0.3">
      <c r="A180" s="343">
        <v>177</v>
      </c>
      <c r="B180" s="362" t="s">
        <v>669</v>
      </c>
      <c r="C180" s="362" t="s">
        <v>670</v>
      </c>
      <c r="D180" s="363" t="s">
        <v>676</v>
      </c>
      <c r="E180" s="362" t="s">
        <v>677</v>
      </c>
      <c r="F180" s="51" t="s">
        <v>626</v>
      </c>
      <c r="G180" s="364">
        <v>1</v>
      </c>
      <c r="H180" s="364"/>
    </row>
    <row r="181" spans="1:8" x14ac:dyDescent="0.3">
      <c r="A181" s="343">
        <v>178</v>
      </c>
      <c r="B181" s="362" t="s">
        <v>669</v>
      </c>
      <c r="C181" s="362" t="s">
        <v>678</v>
      </c>
      <c r="D181" s="363" t="s">
        <v>679</v>
      </c>
      <c r="E181" s="362" t="s">
        <v>680</v>
      </c>
      <c r="F181" s="51" t="s">
        <v>626</v>
      </c>
      <c r="G181" s="364">
        <v>1</v>
      </c>
      <c r="H181" s="364"/>
    </row>
    <row r="182" spans="1:8" x14ac:dyDescent="0.3">
      <c r="A182" s="343">
        <v>179</v>
      </c>
      <c r="B182" s="362" t="s">
        <v>669</v>
      </c>
      <c r="C182" s="362" t="s">
        <v>673</v>
      </c>
      <c r="D182" s="363" t="s">
        <v>674</v>
      </c>
      <c r="E182" s="362" t="s">
        <v>681</v>
      </c>
      <c r="F182" s="51" t="s">
        <v>626</v>
      </c>
      <c r="G182" s="364">
        <v>1</v>
      </c>
      <c r="H182" s="364"/>
    </row>
    <row r="183" spans="1:8" x14ac:dyDescent="0.3">
      <c r="A183" s="343">
        <v>180</v>
      </c>
      <c r="B183" s="362" t="s">
        <v>669</v>
      </c>
      <c r="C183" s="362" t="s">
        <v>678</v>
      </c>
      <c r="D183" s="363" t="s">
        <v>682</v>
      </c>
      <c r="E183" s="362" t="s">
        <v>683</v>
      </c>
      <c r="F183" s="51" t="s">
        <v>626</v>
      </c>
      <c r="G183" s="364">
        <v>1</v>
      </c>
      <c r="H183" s="364"/>
    </row>
    <row r="184" spans="1:8" x14ac:dyDescent="0.3">
      <c r="A184" s="343">
        <v>181</v>
      </c>
      <c r="B184" s="362" t="s">
        <v>669</v>
      </c>
      <c r="C184" s="362" t="s">
        <v>670</v>
      </c>
      <c r="D184" s="363" t="s">
        <v>671</v>
      </c>
      <c r="E184" s="362" t="s">
        <v>684</v>
      </c>
      <c r="F184" s="51" t="s">
        <v>626</v>
      </c>
      <c r="G184" s="364">
        <v>1</v>
      </c>
      <c r="H184" s="364"/>
    </row>
    <row r="185" spans="1:8" x14ac:dyDescent="0.3">
      <c r="A185" s="343">
        <v>182</v>
      </c>
      <c r="B185" s="362" t="s">
        <v>669</v>
      </c>
      <c r="C185" s="362" t="s">
        <v>670</v>
      </c>
      <c r="D185" s="363" t="s">
        <v>671</v>
      </c>
      <c r="E185" s="362" t="s">
        <v>685</v>
      </c>
      <c r="F185" s="51" t="s">
        <v>626</v>
      </c>
      <c r="G185" s="364">
        <v>1</v>
      </c>
      <c r="H185" s="364"/>
    </row>
    <row r="186" spans="1:8" x14ac:dyDescent="0.3">
      <c r="A186" s="343">
        <v>183</v>
      </c>
      <c r="B186" s="362" t="s">
        <v>669</v>
      </c>
      <c r="C186" s="362" t="s">
        <v>670</v>
      </c>
      <c r="D186" s="363" t="s">
        <v>671</v>
      </c>
      <c r="E186" s="362" t="s">
        <v>686</v>
      </c>
      <c r="F186" s="51" t="s">
        <v>626</v>
      </c>
      <c r="G186" s="364">
        <v>1</v>
      </c>
      <c r="H186" s="364"/>
    </row>
    <row r="187" spans="1:8" x14ac:dyDescent="0.3">
      <c r="A187" s="343">
        <v>184</v>
      </c>
      <c r="B187" s="362" t="s">
        <v>669</v>
      </c>
      <c r="C187" s="362" t="s">
        <v>687</v>
      </c>
      <c r="D187" s="363" t="s">
        <v>688</v>
      </c>
      <c r="E187" s="362" t="s">
        <v>689</v>
      </c>
      <c r="F187" s="51" t="s">
        <v>626</v>
      </c>
      <c r="G187" s="364">
        <v>1</v>
      </c>
      <c r="H187" s="364"/>
    </row>
    <row r="188" spans="1:8" x14ac:dyDescent="0.3">
      <c r="A188" s="343">
        <v>185</v>
      </c>
      <c r="B188" s="362" t="s">
        <v>669</v>
      </c>
      <c r="C188" s="362" t="s">
        <v>670</v>
      </c>
      <c r="D188" s="363" t="s">
        <v>671</v>
      </c>
      <c r="E188" s="362" t="s">
        <v>690</v>
      </c>
      <c r="F188" s="51" t="s">
        <v>626</v>
      </c>
      <c r="G188" s="364">
        <v>1</v>
      </c>
      <c r="H188" s="364"/>
    </row>
    <row r="189" spans="1:8" x14ac:dyDescent="0.3">
      <c r="A189" s="343">
        <v>186</v>
      </c>
      <c r="B189" s="362" t="s">
        <v>669</v>
      </c>
      <c r="C189" s="362" t="s">
        <v>687</v>
      </c>
      <c r="D189" s="363" t="s">
        <v>688</v>
      </c>
      <c r="E189" s="362" t="s">
        <v>691</v>
      </c>
      <c r="F189" s="51" t="s">
        <v>626</v>
      </c>
      <c r="G189" s="364">
        <v>1</v>
      </c>
      <c r="H189" s="364"/>
    </row>
    <row r="190" spans="1:8" x14ac:dyDescent="0.3">
      <c r="A190" s="343">
        <v>187</v>
      </c>
      <c r="B190" s="362" t="s">
        <v>669</v>
      </c>
      <c r="C190" s="362" t="s">
        <v>678</v>
      </c>
      <c r="D190" s="363" t="s">
        <v>682</v>
      </c>
      <c r="E190" s="362" t="s">
        <v>692</v>
      </c>
      <c r="F190" s="51" t="s">
        <v>626</v>
      </c>
      <c r="G190" s="364">
        <v>1</v>
      </c>
      <c r="H190" s="364"/>
    </row>
    <row r="191" spans="1:8" x14ac:dyDescent="0.3">
      <c r="A191" s="343">
        <v>188</v>
      </c>
      <c r="B191" s="362" t="s">
        <v>669</v>
      </c>
      <c r="C191" s="362" t="s">
        <v>687</v>
      </c>
      <c r="D191" s="363" t="s">
        <v>693</v>
      </c>
      <c r="E191" s="362" t="s">
        <v>694</v>
      </c>
      <c r="F191" s="51" t="s">
        <v>626</v>
      </c>
      <c r="G191" s="364">
        <v>1</v>
      </c>
      <c r="H191" s="364"/>
    </row>
    <row r="192" spans="1:8" x14ac:dyDescent="0.3">
      <c r="A192" s="343">
        <v>189</v>
      </c>
      <c r="B192" s="362" t="s">
        <v>669</v>
      </c>
      <c r="C192" s="362" t="s">
        <v>687</v>
      </c>
      <c r="D192" s="363" t="s">
        <v>693</v>
      </c>
      <c r="E192" s="362" t="s">
        <v>695</v>
      </c>
      <c r="F192" s="51" t="s">
        <v>626</v>
      </c>
      <c r="G192" s="364">
        <v>1</v>
      </c>
      <c r="H192" s="364"/>
    </row>
    <row r="193" spans="1:8" x14ac:dyDescent="0.3">
      <c r="A193" s="343">
        <v>190</v>
      </c>
      <c r="B193" s="362" t="s">
        <v>669</v>
      </c>
      <c r="C193" s="362" t="s">
        <v>687</v>
      </c>
      <c r="D193" s="363" t="s">
        <v>693</v>
      </c>
      <c r="E193" s="362" t="s">
        <v>696</v>
      </c>
      <c r="F193" s="51" t="s">
        <v>626</v>
      </c>
      <c r="G193" s="364">
        <v>1</v>
      </c>
      <c r="H193" s="364"/>
    </row>
    <row r="194" spans="1:8" x14ac:dyDescent="0.3">
      <c r="A194" s="343">
        <v>191</v>
      </c>
      <c r="B194" s="362" t="s">
        <v>669</v>
      </c>
      <c r="C194" s="362" t="s">
        <v>687</v>
      </c>
      <c r="D194" s="363" t="s">
        <v>693</v>
      </c>
      <c r="E194" s="362" t="s">
        <v>697</v>
      </c>
      <c r="F194" s="51" t="s">
        <v>626</v>
      </c>
      <c r="G194" s="364">
        <v>1</v>
      </c>
      <c r="H194" s="364"/>
    </row>
    <row r="195" spans="1:8" x14ac:dyDescent="0.3">
      <c r="A195" s="343">
        <v>192</v>
      </c>
      <c r="B195" s="362" t="s">
        <v>669</v>
      </c>
      <c r="C195" s="362" t="s">
        <v>670</v>
      </c>
      <c r="D195" s="363" t="s">
        <v>698</v>
      </c>
      <c r="E195" s="365" t="s">
        <v>699</v>
      </c>
      <c r="F195" s="51" t="s">
        <v>626</v>
      </c>
      <c r="G195" s="364">
        <v>1</v>
      </c>
      <c r="H195" s="364"/>
    </row>
    <row r="196" spans="1:8" x14ac:dyDescent="0.3">
      <c r="A196" s="343">
        <v>193</v>
      </c>
      <c r="B196" s="362" t="s">
        <v>669</v>
      </c>
      <c r="C196" s="362" t="s">
        <v>670</v>
      </c>
      <c r="D196" s="363" t="s">
        <v>698</v>
      </c>
      <c r="E196" s="365" t="s">
        <v>700</v>
      </c>
      <c r="F196" s="51" t="s">
        <v>626</v>
      </c>
      <c r="G196" s="364">
        <v>1</v>
      </c>
      <c r="H196" s="364"/>
    </row>
    <row r="197" spans="1:8" x14ac:dyDescent="0.3">
      <c r="A197" s="343">
        <v>194</v>
      </c>
      <c r="B197" s="362" t="s">
        <v>669</v>
      </c>
      <c r="C197" s="362" t="s">
        <v>670</v>
      </c>
      <c r="D197" s="363" t="s">
        <v>698</v>
      </c>
      <c r="E197" s="365" t="s">
        <v>701</v>
      </c>
      <c r="F197" s="51" t="s">
        <v>626</v>
      </c>
      <c r="G197" s="364">
        <v>1</v>
      </c>
      <c r="H197" s="364"/>
    </row>
    <row r="198" spans="1:8" x14ac:dyDescent="0.3">
      <c r="A198" s="343">
        <v>195</v>
      </c>
      <c r="B198" s="362" t="s">
        <v>669</v>
      </c>
      <c r="C198" s="362" t="s">
        <v>687</v>
      </c>
      <c r="D198" s="363" t="s">
        <v>688</v>
      </c>
      <c r="E198" s="362" t="s">
        <v>702</v>
      </c>
      <c r="F198" s="51" t="s">
        <v>626</v>
      </c>
      <c r="G198" s="364">
        <v>1</v>
      </c>
      <c r="H198" s="364"/>
    </row>
    <row r="199" spans="1:8" x14ac:dyDescent="0.3">
      <c r="A199" s="343">
        <v>196</v>
      </c>
      <c r="B199" s="362" t="s">
        <v>669</v>
      </c>
      <c r="C199" s="362" t="s">
        <v>687</v>
      </c>
      <c r="D199" s="363" t="s">
        <v>688</v>
      </c>
      <c r="E199" s="362" t="s">
        <v>703</v>
      </c>
      <c r="F199" s="51" t="s">
        <v>626</v>
      </c>
      <c r="G199" s="364">
        <v>1</v>
      </c>
      <c r="H199" s="364">
        <v>1</v>
      </c>
    </row>
    <row r="200" spans="1:8" x14ac:dyDescent="0.3">
      <c r="A200" s="343">
        <v>197</v>
      </c>
      <c r="B200" s="362" t="s">
        <v>669</v>
      </c>
      <c r="C200" s="362" t="s">
        <v>687</v>
      </c>
      <c r="D200" s="363" t="s">
        <v>704</v>
      </c>
      <c r="E200" s="362" t="s">
        <v>705</v>
      </c>
      <c r="F200" s="51" t="s">
        <v>626</v>
      </c>
      <c r="G200" s="364">
        <v>1</v>
      </c>
      <c r="H200" s="364"/>
    </row>
    <row r="201" spans="1:8" x14ac:dyDescent="0.3">
      <c r="A201" s="343">
        <v>198</v>
      </c>
      <c r="B201" s="362" t="s">
        <v>669</v>
      </c>
      <c r="C201" s="362" t="s">
        <v>687</v>
      </c>
      <c r="D201" s="363" t="s">
        <v>704</v>
      </c>
      <c r="E201" s="362" t="s">
        <v>706</v>
      </c>
      <c r="F201" s="51" t="s">
        <v>626</v>
      </c>
      <c r="G201" s="364">
        <v>1</v>
      </c>
      <c r="H201" s="364"/>
    </row>
    <row r="202" spans="1:8" x14ac:dyDescent="0.3">
      <c r="A202" s="343">
        <v>199</v>
      </c>
      <c r="B202" s="362" t="s">
        <v>669</v>
      </c>
      <c r="C202" s="362" t="s">
        <v>687</v>
      </c>
      <c r="D202" s="363" t="s">
        <v>704</v>
      </c>
      <c r="E202" s="362" t="s">
        <v>707</v>
      </c>
      <c r="F202" s="51" t="s">
        <v>626</v>
      </c>
      <c r="G202" s="364">
        <v>1</v>
      </c>
      <c r="H202" s="364"/>
    </row>
    <row r="203" spans="1:8" x14ac:dyDescent="0.3">
      <c r="A203" s="343">
        <v>200</v>
      </c>
      <c r="B203" s="362" t="s">
        <v>669</v>
      </c>
      <c r="C203" s="362" t="s">
        <v>687</v>
      </c>
      <c r="D203" s="363" t="s">
        <v>704</v>
      </c>
      <c r="E203" s="362" t="s">
        <v>708</v>
      </c>
      <c r="F203" s="51" t="s">
        <v>626</v>
      </c>
      <c r="G203" s="364">
        <v>1</v>
      </c>
      <c r="H203" s="364">
        <v>1</v>
      </c>
    </row>
    <row r="204" spans="1:8" x14ac:dyDescent="0.3">
      <c r="A204" s="343">
        <v>201</v>
      </c>
      <c r="B204" s="362" t="s">
        <v>669</v>
      </c>
      <c r="C204" s="362" t="s">
        <v>670</v>
      </c>
      <c r="D204" s="363" t="s">
        <v>676</v>
      </c>
      <c r="E204" s="362" t="s">
        <v>709</v>
      </c>
      <c r="F204" s="51" t="s">
        <v>626</v>
      </c>
      <c r="G204" s="364">
        <v>1</v>
      </c>
      <c r="H204" s="364"/>
    </row>
    <row r="205" spans="1:8" x14ac:dyDescent="0.3">
      <c r="A205" s="343">
        <v>202</v>
      </c>
      <c r="B205" s="362" t="s">
        <v>669</v>
      </c>
      <c r="C205" s="362" t="s">
        <v>670</v>
      </c>
      <c r="D205" s="363" t="s">
        <v>710</v>
      </c>
      <c r="E205" s="362" t="s">
        <v>711</v>
      </c>
      <c r="F205" s="51" t="s">
        <v>626</v>
      </c>
      <c r="G205" s="364">
        <v>1</v>
      </c>
      <c r="H205" s="364"/>
    </row>
    <row r="206" spans="1:8" x14ac:dyDescent="0.3">
      <c r="A206" s="343">
        <v>203</v>
      </c>
      <c r="B206" s="362" t="s">
        <v>669</v>
      </c>
      <c r="C206" s="362" t="s">
        <v>687</v>
      </c>
      <c r="D206" s="363" t="s">
        <v>712</v>
      </c>
      <c r="E206" s="362" t="s">
        <v>713</v>
      </c>
      <c r="F206" s="51" t="s">
        <v>626</v>
      </c>
      <c r="G206" s="364">
        <v>1</v>
      </c>
      <c r="H206" s="364"/>
    </row>
    <row r="207" spans="1:8" x14ac:dyDescent="0.3">
      <c r="A207" s="343">
        <v>204</v>
      </c>
      <c r="B207" s="362" t="s">
        <v>669</v>
      </c>
      <c r="C207" s="362" t="s">
        <v>687</v>
      </c>
      <c r="D207" s="363" t="s">
        <v>712</v>
      </c>
      <c r="E207" s="362" t="s">
        <v>714</v>
      </c>
      <c r="F207" s="51" t="s">
        <v>626</v>
      </c>
      <c r="G207" s="364">
        <v>1</v>
      </c>
      <c r="H207" s="364"/>
    </row>
    <row r="208" spans="1:8" x14ac:dyDescent="0.3">
      <c r="A208" s="343">
        <v>205</v>
      </c>
      <c r="B208" s="362" t="s">
        <v>669</v>
      </c>
      <c r="C208" s="362" t="s">
        <v>687</v>
      </c>
      <c r="D208" s="363" t="s">
        <v>712</v>
      </c>
      <c r="E208" s="362" t="s">
        <v>715</v>
      </c>
      <c r="F208" s="51" t="s">
        <v>626</v>
      </c>
      <c r="G208" s="364">
        <v>1</v>
      </c>
      <c r="H208" s="364"/>
    </row>
    <row r="209" spans="1:8" x14ac:dyDescent="0.3">
      <c r="A209" s="343">
        <v>206</v>
      </c>
      <c r="B209" s="362" t="s">
        <v>669</v>
      </c>
      <c r="C209" s="362" t="s">
        <v>687</v>
      </c>
      <c r="D209" s="363" t="s">
        <v>712</v>
      </c>
      <c r="E209" s="362" t="s">
        <v>716</v>
      </c>
      <c r="F209" s="51" t="s">
        <v>626</v>
      </c>
      <c r="G209" s="364">
        <v>1</v>
      </c>
      <c r="H209" s="364"/>
    </row>
    <row r="210" spans="1:8" x14ac:dyDescent="0.3">
      <c r="A210" s="343">
        <v>207</v>
      </c>
      <c r="B210" s="362" t="s">
        <v>669</v>
      </c>
      <c r="C210" s="362" t="s">
        <v>673</v>
      </c>
      <c r="D210" s="363" t="s">
        <v>674</v>
      </c>
      <c r="E210" s="362" t="s">
        <v>717</v>
      </c>
      <c r="F210" s="51" t="s">
        <v>626</v>
      </c>
      <c r="G210" s="364">
        <v>1</v>
      </c>
      <c r="H210" s="364"/>
    </row>
    <row r="211" spans="1:8" x14ac:dyDescent="0.3">
      <c r="A211" s="343">
        <v>208</v>
      </c>
      <c r="B211" s="362" t="s">
        <v>669</v>
      </c>
      <c r="C211" s="362" t="s">
        <v>673</v>
      </c>
      <c r="D211" s="363" t="s">
        <v>718</v>
      </c>
      <c r="E211" s="362" t="s">
        <v>719</v>
      </c>
      <c r="F211" s="51" t="s">
        <v>626</v>
      </c>
      <c r="G211" s="364">
        <v>1</v>
      </c>
      <c r="H211" s="364"/>
    </row>
    <row r="212" spans="1:8" x14ac:dyDescent="0.3">
      <c r="A212" s="343">
        <v>209</v>
      </c>
      <c r="B212" s="362" t="s">
        <v>669</v>
      </c>
      <c r="C212" s="362" t="s">
        <v>670</v>
      </c>
      <c r="D212" s="363" t="s">
        <v>720</v>
      </c>
      <c r="E212" s="362" t="s">
        <v>721</v>
      </c>
      <c r="F212" s="51" t="s">
        <v>626</v>
      </c>
      <c r="G212" s="364">
        <v>1</v>
      </c>
      <c r="H212" s="364">
        <v>1</v>
      </c>
    </row>
    <row r="213" spans="1:8" x14ac:dyDescent="0.3">
      <c r="A213" s="343">
        <v>210</v>
      </c>
      <c r="B213" s="362" t="s">
        <v>669</v>
      </c>
      <c r="C213" s="362" t="s">
        <v>670</v>
      </c>
      <c r="D213" s="363" t="s">
        <v>720</v>
      </c>
      <c r="E213" s="362" t="s">
        <v>722</v>
      </c>
      <c r="F213" s="51" t="s">
        <v>626</v>
      </c>
      <c r="G213" s="364">
        <v>1</v>
      </c>
      <c r="H213" s="364"/>
    </row>
    <row r="214" spans="1:8" x14ac:dyDescent="0.3">
      <c r="A214" s="343">
        <v>211</v>
      </c>
      <c r="B214" s="362" t="s">
        <v>669</v>
      </c>
      <c r="C214" s="362" t="s">
        <v>678</v>
      </c>
      <c r="D214" s="363" t="s">
        <v>682</v>
      </c>
      <c r="E214" s="362" t="s">
        <v>723</v>
      </c>
      <c r="F214" s="51" t="s">
        <v>626</v>
      </c>
      <c r="G214" s="364">
        <v>1</v>
      </c>
      <c r="H214" s="364"/>
    </row>
    <row r="215" spans="1:8" x14ac:dyDescent="0.3">
      <c r="A215" s="343">
        <v>212</v>
      </c>
      <c r="B215" s="362" t="s">
        <v>669</v>
      </c>
      <c r="C215" s="362" t="s">
        <v>670</v>
      </c>
      <c r="D215" s="363" t="s">
        <v>671</v>
      </c>
      <c r="E215" s="362" t="s">
        <v>724</v>
      </c>
      <c r="F215" s="51" t="s">
        <v>626</v>
      </c>
      <c r="G215" s="364">
        <v>1</v>
      </c>
      <c r="H215" s="364"/>
    </row>
    <row r="216" spans="1:8" x14ac:dyDescent="0.3">
      <c r="A216" s="343">
        <v>213</v>
      </c>
      <c r="B216" s="362" t="s">
        <v>669</v>
      </c>
      <c r="C216" s="362" t="s">
        <v>670</v>
      </c>
      <c r="D216" s="363" t="s">
        <v>671</v>
      </c>
      <c r="E216" s="362" t="s">
        <v>725</v>
      </c>
      <c r="F216" s="51" t="s">
        <v>626</v>
      </c>
      <c r="G216" s="364">
        <v>1</v>
      </c>
      <c r="H216" s="364"/>
    </row>
    <row r="217" spans="1:8" x14ac:dyDescent="0.3">
      <c r="A217" s="343">
        <v>214</v>
      </c>
      <c r="B217" s="362" t="s">
        <v>669</v>
      </c>
      <c r="C217" s="362" t="s">
        <v>670</v>
      </c>
      <c r="D217" s="363" t="s">
        <v>726</v>
      </c>
      <c r="E217" s="362" t="s">
        <v>727</v>
      </c>
      <c r="F217" s="51" t="s">
        <v>626</v>
      </c>
      <c r="G217" s="364">
        <v>1</v>
      </c>
      <c r="H217" s="364"/>
    </row>
    <row r="218" spans="1:8" x14ac:dyDescent="0.3">
      <c r="A218" s="343">
        <v>215</v>
      </c>
      <c r="B218" s="362" t="s">
        <v>669</v>
      </c>
      <c r="C218" s="362" t="s">
        <v>670</v>
      </c>
      <c r="D218" s="363" t="s">
        <v>726</v>
      </c>
      <c r="E218" s="362" t="s">
        <v>728</v>
      </c>
      <c r="F218" s="51" t="s">
        <v>626</v>
      </c>
      <c r="G218" s="364">
        <v>1</v>
      </c>
      <c r="H218" s="364"/>
    </row>
    <row r="219" spans="1:8" x14ac:dyDescent="0.3">
      <c r="A219" s="343">
        <v>216</v>
      </c>
      <c r="B219" s="362" t="s">
        <v>669</v>
      </c>
      <c r="C219" s="362" t="s">
        <v>670</v>
      </c>
      <c r="D219" s="363" t="s">
        <v>726</v>
      </c>
      <c r="E219" s="362" t="s">
        <v>729</v>
      </c>
      <c r="F219" s="51" t="s">
        <v>626</v>
      </c>
      <c r="G219" s="364">
        <v>1</v>
      </c>
      <c r="H219" s="364"/>
    </row>
    <row r="220" spans="1:8" x14ac:dyDescent="0.3">
      <c r="A220" s="343">
        <v>217</v>
      </c>
      <c r="B220" s="362" t="s">
        <v>730</v>
      </c>
      <c r="C220" s="362" t="s">
        <v>731</v>
      </c>
      <c r="D220" s="366" t="s">
        <v>732</v>
      </c>
      <c r="E220" s="362" t="s">
        <v>733</v>
      </c>
      <c r="F220" s="51" t="s">
        <v>626</v>
      </c>
      <c r="G220" s="364">
        <v>1</v>
      </c>
      <c r="H220" s="364">
        <v>1</v>
      </c>
    </row>
    <row r="221" spans="1:8" x14ac:dyDescent="0.3">
      <c r="A221" s="343">
        <v>218</v>
      </c>
      <c r="B221" s="362" t="s">
        <v>730</v>
      </c>
      <c r="C221" s="362" t="s">
        <v>731</v>
      </c>
      <c r="D221" s="366" t="s">
        <v>732</v>
      </c>
      <c r="E221" s="362" t="s">
        <v>734</v>
      </c>
      <c r="F221" s="51" t="s">
        <v>626</v>
      </c>
      <c r="G221" s="364">
        <v>1</v>
      </c>
      <c r="H221" s="364">
        <v>1</v>
      </c>
    </row>
    <row r="222" spans="1:8" x14ac:dyDescent="0.3">
      <c r="A222" s="343">
        <v>219</v>
      </c>
      <c r="B222" s="362" t="s">
        <v>730</v>
      </c>
      <c r="C222" s="362" t="s">
        <v>731</v>
      </c>
      <c r="D222" s="366" t="s">
        <v>732</v>
      </c>
      <c r="E222" s="362" t="s">
        <v>735</v>
      </c>
      <c r="F222" s="51" t="s">
        <v>626</v>
      </c>
      <c r="G222" s="364">
        <v>1</v>
      </c>
      <c r="H222" s="364">
        <v>1</v>
      </c>
    </row>
    <row r="223" spans="1:8" x14ac:dyDescent="0.3">
      <c r="A223" s="343">
        <v>220</v>
      </c>
      <c r="B223" s="362" t="s">
        <v>730</v>
      </c>
      <c r="C223" s="362" t="s">
        <v>731</v>
      </c>
      <c r="D223" s="366" t="s">
        <v>732</v>
      </c>
      <c r="E223" s="362" t="s">
        <v>736</v>
      </c>
      <c r="F223" s="51" t="s">
        <v>626</v>
      </c>
      <c r="G223" s="364">
        <v>1</v>
      </c>
      <c r="H223" s="364">
        <v>1</v>
      </c>
    </row>
    <row r="224" spans="1:8" x14ac:dyDescent="0.3">
      <c r="A224" s="343">
        <v>221</v>
      </c>
      <c r="B224" s="362" t="s">
        <v>730</v>
      </c>
      <c r="C224" s="362" t="s">
        <v>731</v>
      </c>
      <c r="D224" s="366" t="s">
        <v>732</v>
      </c>
      <c r="E224" s="362" t="s">
        <v>737</v>
      </c>
      <c r="F224" s="51" t="s">
        <v>626</v>
      </c>
      <c r="G224" s="364">
        <v>1</v>
      </c>
      <c r="H224" s="364">
        <v>1</v>
      </c>
    </row>
    <row r="225" spans="1:8" x14ac:dyDescent="0.3">
      <c r="A225" s="343">
        <v>222</v>
      </c>
      <c r="B225" s="362" t="s">
        <v>730</v>
      </c>
      <c r="C225" s="362" t="s">
        <v>731</v>
      </c>
      <c r="D225" s="366" t="s">
        <v>732</v>
      </c>
      <c r="E225" s="362" t="s">
        <v>738</v>
      </c>
      <c r="F225" s="51" t="s">
        <v>626</v>
      </c>
      <c r="G225" s="364">
        <v>1</v>
      </c>
      <c r="H225" s="364"/>
    </row>
    <row r="226" spans="1:8" x14ac:dyDescent="0.3">
      <c r="A226" s="343">
        <v>223</v>
      </c>
      <c r="B226" s="362" t="s">
        <v>730</v>
      </c>
      <c r="C226" s="362" t="s">
        <v>731</v>
      </c>
      <c r="D226" s="366" t="s">
        <v>732</v>
      </c>
      <c r="E226" s="362" t="s">
        <v>739</v>
      </c>
      <c r="F226" s="51" t="s">
        <v>626</v>
      </c>
      <c r="G226" s="364">
        <v>1</v>
      </c>
      <c r="H226" s="364">
        <v>1</v>
      </c>
    </row>
    <row r="227" spans="1:8" x14ac:dyDescent="0.3">
      <c r="A227" s="343">
        <v>224</v>
      </c>
      <c r="B227" s="362" t="s">
        <v>730</v>
      </c>
      <c r="C227" s="362" t="s">
        <v>731</v>
      </c>
      <c r="D227" s="366" t="s">
        <v>732</v>
      </c>
      <c r="E227" s="362" t="s">
        <v>740</v>
      </c>
      <c r="F227" s="51" t="s">
        <v>626</v>
      </c>
      <c r="G227" s="364">
        <v>1</v>
      </c>
      <c r="H227" s="364">
        <v>1</v>
      </c>
    </row>
    <row r="228" spans="1:8" x14ac:dyDescent="0.3">
      <c r="A228" s="343">
        <v>225</v>
      </c>
      <c r="B228" s="362" t="s">
        <v>730</v>
      </c>
      <c r="C228" s="362" t="s">
        <v>731</v>
      </c>
      <c r="D228" s="366" t="s">
        <v>732</v>
      </c>
      <c r="E228" s="362" t="s">
        <v>741</v>
      </c>
      <c r="F228" s="51" t="s">
        <v>626</v>
      </c>
      <c r="G228" s="364">
        <v>1</v>
      </c>
      <c r="H228" s="364">
        <v>1</v>
      </c>
    </row>
    <row r="229" spans="1:8" x14ac:dyDescent="0.3">
      <c r="A229" s="343">
        <v>226</v>
      </c>
      <c r="B229" s="362" t="s">
        <v>730</v>
      </c>
      <c r="C229" s="362" t="s">
        <v>731</v>
      </c>
      <c r="D229" s="366" t="s">
        <v>732</v>
      </c>
      <c r="E229" s="362" t="s">
        <v>742</v>
      </c>
      <c r="F229" s="51" t="s">
        <v>626</v>
      </c>
      <c r="G229" s="364">
        <v>1</v>
      </c>
      <c r="H229" s="364">
        <v>1</v>
      </c>
    </row>
    <row r="230" spans="1:8" x14ac:dyDescent="0.3">
      <c r="A230" s="343">
        <v>227</v>
      </c>
      <c r="B230" s="362" t="s">
        <v>730</v>
      </c>
      <c r="C230" s="362" t="s">
        <v>731</v>
      </c>
      <c r="D230" s="366" t="s">
        <v>732</v>
      </c>
      <c r="E230" s="362" t="s">
        <v>743</v>
      </c>
      <c r="F230" s="51" t="s">
        <v>626</v>
      </c>
      <c r="G230" s="364">
        <v>1</v>
      </c>
      <c r="H230" s="364">
        <v>1</v>
      </c>
    </row>
    <row r="231" spans="1:8" x14ac:dyDescent="0.3">
      <c r="A231" s="343">
        <v>228</v>
      </c>
      <c r="B231" s="362" t="s">
        <v>730</v>
      </c>
      <c r="C231" s="362" t="s">
        <v>731</v>
      </c>
      <c r="D231" s="366" t="s">
        <v>732</v>
      </c>
      <c r="E231" s="362" t="s">
        <v>744</v>
      </c>
      <c r="F231" s="51" t="s">
        <v>626</v>
      </c>
      <c r="G231" s="364">
        <v>1</v>
      </c>
      <c r="H231" s="364">
        <v>1</v>
      </c>
    </row>
    <row r="232" spans="1:8" x14ac:dyDescent="0.3">
      <c r="A232" s="343">
        <v>229</v>
      </c>
      <c r="B232" s="362" t="s">
        <v>730</v>
      </c>
      <c r="C232" s="362" t="s">
        <v>745</v>
      </c>
      <c r="D232" s="366" t="s">
        <v>746</v>
      </c>
      <c r="E232" s="362" t="s">
        <v>747</v>
      </c>
      <c r="F232" s="51" t="s">
        <v>626</v>
      </c>
      <c r="G232" s="364">
        <v>1</v>
      </c>
      <c r="H232" s="364">
        <v>1</v>
      </c>
    </row>
    <row r="233" spans="1:8" x14ac:dyDescent="0.3">
      <c r="A233" s="343">
        <v>230</v>
      </c>
      <c r="B233" s="362" t="s">
        <v>730</v>
      </c>
      <c r="C233" s="362" t="s">
        <v>745</v>
      </c>
      <c r="D233" s="366" t="s">
        <v>746</v>
      </c>
      <c r="E233" s="362" t="s">
        <v>748</v>
      </c>
      <c r="F233" s="51" t="s">
        <v>626</v>
      </c>
      <c r="G233" s="364">
        <v>1</v>
      </c>
      <c r="H233" s="364">
        <v>1</v>
      </c>
    </row>
    <row r="234" spans="1:8" x14ac:dyDescent="0.3">
      <c r="A234" s="343">
        <v>231</v>
      </c>
      <c r="B234" s="362" t="s">
        <v>730</v>
      </c>
      <c r="C234" s="362" t="s">
        <v>745</v>
      </c>
      <c r="D234" s="366" t="s">
        <v>746</v>
      </c>
      <c r="E234" s="362" t="s">
        <v>749</v>
      </c>
      <c r="F234" s="51" t="s">
        <v>626</v>
      </c>
      <c r="G234" s="364">
        <v>1</v>
      </c>
      <c r="H234" s="364"/>
    </row>
    <row r="235" spans="1:8" x14ac:dyDescent="0.3">
      <c r="A235" s="343">
        <v>232</v>
      </c>
      <c r="B235" s="362" t="s">
        <v>730</v>
      </c>
      <c r="C235" s="362" t="s">
        <v>745</v>
      </c>
      <c r="D235" s="366" t="s">
        <v>746</v>
      </c>
      <c r="E235" s="362" t="s">
        <v>750</v>
      </c>
      <c r="F235" s="51" t="s">
        <v>626</v>
      </c>
      <c r="G235" s="364">
        <v>1</v>
      </c>
      <c r="H235" s="364">
        <v>1</v>
      </c>
    </row>
    <row r="236" spans="1:8" x14ac:dyDescent="0.3">
      <c r="A236" s="343">
        <v>233</v>
      </c>
      <c r="B236" s="362" t="s">
        <v>730</v>
      </c>
      <c r="C236" s="362" t="s">
        <v>745</v>
      </c>
      <c r="D236" s="366" t="s">
        <v>746</v>
      </c>
      <c r="E236" s="362" t="s">
        <v>751</v>
      </c>
      <c r="F236" s="51" t="s">
        <v>626</v>
      </c>
      <c r="G236" s="364">
        <v>1</v>
      </c>
      <c r="H236" s="364">
        <v>1</v>
      </c>
    </row>
    <row r="237" spans="1:8" x14ac:dyDescent="0.3">
      <c r="A237" s="343">
        <v>234</v>
      </c>
      <c r="B237" s="362" t="s">
        <v>730</v>
      </c>
      <c r="C237" s="362" t="s">
        <v>745</v>
      </c>
      <c r="D237" s="366" t="s">
        <v>746</v>
      </c>
      <c r="E237" s="362" t="s">
        <v>752</v>
      </c>
      <c r="F237" s="51" t="s">
        <v>626</v>
      </c>
      <c r="G237" s="364">
        <v>1</v>
      </c>
      <c r="H237" s="364"/>
    </row>
    <row r="238" spans="1:8" x14ac:dyDescent="0.3">
      <c r="A238" s="343">
        <v>235</v>
      </c>
      <c r="B238" s="362" t="s">
        <v>730</v>
      </c>
      <c r="C238" s="362" t="s">
        <v>745</v>
      </c>
      <c r="D238" s="366" t="s">
        <v>746</v>
      </c>
      <c r="E238" s="362" t="s">
        <v>753</v>
      </c>
      <c r="F238" s="51" t="s">
        <v>626</v>
      </c>
      <c r="G238" s="364">
        <v>1</v>
      </c>
      <c r="H238" s="364">
        <v>1</v>
      </c>
    </row>
    <row r="239" spans="1:8" x14ac:dyDescent="0.3">
      <c r="A239" s="343">
        <v>236</v>
      </c>
      <c r="B239" s="362" t="s">
        <v>730</v>
      </c>
      <c r="C239" s="362" t="s">
        <v>745</v>
      </c>
      <c r="D239" s="366" t="s">
        <v>746</v>
      </c>
      <c r="E239" s="362" t="s">
        <v>754</v>
      </c>
      <c r="F239" s="51" t="s">
        <v>626</v>
      </c>
      <c r="G239" s="364">
        <v>1</v>
      </c>
      <c r="H239" s="364">
        <v>1</v>
      </c>
    </row>
    <row r="240" spans="1:8" x14ac:dyDescent="0.3">
      <c r="A240" s="343">
        <v>237</v>
      </c>
      <c r="B240" s="362" t="s">
        <v>730</v>
      </c>
      <c r="C240" s="362" t="s">
        <v>745</v>
      </c>
      <c r="D240" s="366" t="s">
        <v>746</v>
      </c>
      <c r="E240" s="362" t="s">
        <v>755</v>
      </c>
      <c r="F240" s="51" t="s">
        <v>626</v>
      </c>
      <c r="G240" s="364">
        <v>1</v>
      </c>
      <c r="H240" s="364">
        <v>1</v>
      </c>
    </row>
    <row r="241" spans="1:8" x14ac:dyDescent="0.3">
      <c r="A241" s="343">
        <v>238</v>
      </c>
      <c r="B241" s="362" t="s">
        <v>730</v>
      </c>
      <c r="C241" s="362" t="s">
        <v>745</v>
      </c>
      <c r="D241" s="366" t="s">
        <v>746</v>
      </c>
      <c r="E241" s="362" t="s">
        <v>756</v>
      </c>
      <c r="F241" s="51" t="s">
        <v>626</v>
      </c>
      <c r="G241" s="364">
        <v>1</v>
      </c>
      <c r="H241" s="364"/>
    </row>
    <row r="242" spans="1:8" x14ac:dyDescent="0.3">
      <c r="A242" s="343">
        <v>239</v>
      </c>
      <c r="B242" s="362" t="s">
        <v>730</v>
      </c>
      <c r="C242" s="362" t="s">
        <v>745</v>
      </c>
      <c r="D242" s="366" t="s">
        <v>746</v>
      </c>
      <c r="E242" s="362" t="s">
        <v>757</v>
      </c>
      <c r="F242" s="51" t="s">
        <v>626</v>
      </c>
      <c r="G242" s="364">
        <v>1</v>
      </c>
      <c r="H242" s="364">
        <v>1</v>
      </c>
    </row>
    <row r="243" spans="1:8" x14ac:dyDescent="0.3">
      <c r="A243" s="343">
        <v>240</v>
      </c>
      <c r="B243" s="362" t="s">
        <v>730</v>
      </c>
      <c r="C243" s="362" t="s">
        <v>745</v>
      </c>
      <c r="D243" s="366" t="s">
        <v>746</v>
      </c>
      <c r="E243" s="362" t="s">
        <v>758</v>
      </c>
      <c r="F243" s="51" t="s">
        <v>626</v>
      </c>
      <c r="G243" s="364">
        <v>1</v>
      </c>
      <c r="H243" s="364">
        <v>1</v>
      </c>
    </row>
    <row r="244" spans="1:8" x14ac:dyDescent="0.3">
      <c r="A244" s="343">
        <v>241</v>
      </c>
      <c r="B244" s="362" t="s">
        <v>730</v>
      </c>
      <c r="C244" s="362" t="s">
        <v>745</v>
      </c>
      <c r="D244" s="366" t="s">
        <v>746</v>
      </c>
      <c r="E244" s="362" t="s">
        <v>759</v>
      </c>
      <c r="F244" s="51" t="s">
        <v>626</v>
      </c>
      <c r="G244" s="364">
        <v>1</v>
      </c>
      <c r="H244" s="364">
        <v>1</v>
      </c>
    </row>
    <row r="245" spans="1:8" x14ac:dyDescent="0.3">
      <c r="A245" s="343">
        <v>242</v>
      </c>
      <c r="B245" s="362" t="s">
        <v>730</v>
      </c>
      <c r="C245" s="362" t="s">
        <v>745</v>
      </c>
      <c r="D245" s="366" t="s">
        <v>746</v>
      </c>
      <c r="E245" s="362" t="s">
        <v>760</v>
      </c>
      <c r="F245" s="51" t="s">
        <v>626</v>
      </c>
      <c r="G245" s="364">
        <v>1</v>
      </c>
      <c r="H245" s="364">
        <v>1</v>
      </c>
    </row>
    <row r="246" spans="1:8" x14ac:dyDescent="0.3">
      <c r="A246" s="343">
        <v>243</v>
      </c>
      <c r="B246" s="362" t="s">
        <v>730</v>
      </c>
      <c r="C246" s="362" t="s">
        <v>745</v>
      </c>
      <c r="D246" s="366" t="s">
        <v>746</v>
      </c>
      <c r="E246" s="362" t="s">
        <v>761</v>
      </c>
      <c r="F246" s="51" t="s">
        <v>626</v>
      </c>
      <c r="G246" s="364">
        <v>1</v>
      </c>
      <c r="H246" s="364">
        <v>1</v>
      </c>
    </row>
    <row r="247" spans="1:8" x14ac:dyDescent="0.3">
      <c r="A247" s="343">
        <v>244</v>
      </c>
      <c r="B247" s="362" t="s">
        <v>730</v>
      </c>
      <c r="C247" s="362" t="s">
        <v>745</v>
      </c>
      <c r="D247" s="366" t="s">
        <v>746</v>
      </c>
      <c r="E247" s="362" t="s">
        <v>762</v>
      </c>
      <c r="F247" s="51" t="s">
        <v>626</v>
      </c>
      <c r="G247" s="364">
        <v>1</v>
      </c>
      <c r="H247" s="364">
        <v>1</v>
      </c>
    </row>
    <row r="248" spans="1:8" x14ac:dyDescent="0.3">
      <c r="A248" s="343">
        <v>245</v>
      </c>
      <c r="B248" s="362" t="s">
        <v>730</v>
      </c>
      <c r="C248" s="362" t="s">
        <v>745</v>
      </c>
      <c r="D248" s="366" t="s">
        <v>746</v>
      </c>
      <c r="E248" s="362" t="s">
        <v>763</v>
      </c>
      <c r="F248" s="51" t="s">
        <v>626</v>
      </c>
      <c r="G248" s="364">
        <v>1</v>
      </c>
      <c r="H248" s="364">
        <v>1</v>
      </c>
    </row>
    <row r="249" spans="1:8" x14ac:dyDescent="0.3">
      <c r="A249" s="343">
        <v>246</v>
      </c>
      <c r="B249" s="362" t="s">
        <v>730</v>
      </c>
      <c r="C249" s="362" t="s">
        <v>745</v>
      </c>
      <c r="D249" s="366" t="s">
        <v>746</v>
      </c>
      <c r="E249" s="362" t="s">
        <v>764</v>
      </c>
      <c r="F249" s="51" t="s">
        <v>626</v>
      </c>
      <c r="G249" s="364">
        <v>1</v>
      </c>
      <c r="H249" s="364">
        <v>1</v>
      </c>
    </row>
    <row r="250" spans="1:8" x14ac:dyDescent="0.3">
      <c r="A250" s="343">
        <v>247</v>
      </c>
      <c r="B250" s="362" t="s">
        <v>730</v>
      </c>
      <c r="C250" s="362" t="s">
        <v>745</v>
      </c>
      <c r="D250" s="366" t="s">
        <v>746</v>
      </c>
      <c r="E250" s="362" t="s">
        <v>765</v>
      </c>
      <c r="F250" s="51" t="s">
        <v>626</v>
      </c>
      <c r="G250" s="364">
        <v>1</v>
      </c>
      <c r="H250" s="364">
        <v>1</v>
      </c>
    </row>
    <row r="251" spans="1:8" x14ac:dyDescent="0.3">
      <c r="A251" s="343">
        <v>248</v>
      </c>
      <c r="B251" s="362" t="s">
        <v>730</v>
      </c>
      <c r="C251" s="362" t="s">
        <v>745</v>
      </c>
      <c r="D251" s="366" t="s">
        <v>746</v>
      </c>
      <c r="E251" s="362" t="s">
        <v>766</v>
      </c>
      <c r="F251" s="51" t="s">
        <v>626</v>
      </c>
      <c r="G251" s="364">
        <v>1</v>
      </c>
      <c r="H251" s="364">
        <v>1</v>
      </c>
    </row>
    <row r="252" spans="1:8" x14ac:dyDescent="0.3">
      <c r="A252" s="343">
        <v>249</v>
      </c>
      <c r="B252" s="362" t="s">
        <v>730</v>
      </c>
      <c r="C252" s="362" t="s">
        <v>745</v>
      </c>
      <c r="D252" s="366" t="s">
        <v>746</v>
      </c>
      <c r="E252" s="362" t="s">
        <v>767</v>
      </c>
      <c r="F252" s="51" t="s">
        <v>626</v>
      </c>
      <c r="G252" s="364">
        <v>1</v>
      </c>
      <c r="H252" s="364">
        <v>1</v>
      </c>
    </row>
    <row r="253" spans="1:8" x14ac:dyDescent="0.3">
      <c r="A253" s="343">
        <v>250</v>
      </c>
      <c r="B253" s="362" t="s">
        <v>730</v>
      </c>
      <c r="C253" s="362" t="s">
        <v>745</v>
      </c>
      <c r="D253" s="366" t="s">
        <v>746</v>
      </c>
      <c r="E253" s="362" t="s">
        <v>768</v>
      </c>
      <c r="F253" s="51" t="s">
        <v>626</v>
      </c>
      <c r="G253" s="364">
        <v>1</v>
      </c>
      <c r="H253" s="364">
        <v>1</v>
      </c>
    </row>
    <row r="254" spans="1:8" x14ac:dyDescent="0.3">
      <c r="A254" s="343">
        <v>251</v>
      </c>
      <c r="B254" s="362" t="s">
        <v>730</v>
      </c>
      <c r="C254" s="362" t="s">
        <v>745</v>
      </c>
      <c r="D254" s="366" t="s">
        <v>746</v>
      </c>
      <c r="E254" s="362" t="s">
        <v>769</v>
      </c>
      <c r="F254" s="51" t="s">
        <v>626</v>
      </c>
      <c r="G254" s="364">
        <v>1</v>
      </c>
      <c r="H254" s="364">
        <v>1</v>
      </c>
    </row>
    <row r="255" spans="1:8" x14ac:dyDescent="0.3">
      <c r="A255" s="343">
        <v>252</v>
      </c>
      <c r="B255" s="362" t="s">
        <v>730</v>
      </c>
      <c r="C255" s="362" t="s">
        <v>745</v>
      </c>
      <c r="D255" s="363" t="s">
        <v>770</v>
      </c>
      <c r="E255" s="362" t="s">
        <v>771</v>
      </c>
      <c r="F255" s="51" t="s">
        <v>626</v>
      </c>
      <c r="G255" s="364">
        <v>1</v>
      </c>
      <c r="H255" s="364"/>
    </row>
    <row r="256" spans="1:8" x14ac:dyDescent="0.3">
      <c r="A256" s="343">
        <v>253</v>
      </c>
      <c r="B256" s="362" t="s">
        <v>730</v>
      </c>
      <c r="C256" s="362" t="s">
        <v>745</v>
      </c>
      <c r="D256" s="363" t="s">
        <v>770</v>
      </c>
      <c r="E256" s="362" t="s">
        <v>772</v>
      </c>
      <c r="F256" s="51" t="s">
        <v>626</v>
      </c>
      <c r="G256" s="364">
        <v>1</v>
      </c>
      <c r="H256" s="364"/>
    </row>
    <row r="257" spans="1:8" x14ac:dyDescent="0.3">
      <c r="A257" s="343">
        <v>254</v>
      </c>
      <c r="B257" s="362" t="s">
        <v>730</v>
      </c>
      <c r="C257" s="362" t="s">
        <v>745</v>
      </c>
      <c r="D257" s="363" t="s">
        <v>770</v>
      </c>
      <c r="E257" s="362" t="s">
        <v>773</v>
      </c>
      <c r="F257" s="51" t="s">
        <v>626</v>
      </c>
      <c r="G257" s="364">
        <v>1</v>
      </c>
      <c r="H257" s="364"/>
    </row>
    <row r="258" spans="1:8" x14ac:dyDescent="0.3">
      <c r="A258" s="343">
        <v>255</v>
      </c>
      <c r="B258" s="362" t="s">
        <v>730</v>
      </c>
      <c r="C258" s="362" t="s">
        <v>745</v>
      </c>
      <c r="D258" s="363" t="s">
        <v>774</v>
      </c>
      <c r="E258" s="362" t="s">
        <v>775</v>
      </c>
      <c r="F258" s="51" t="s">
        <v>626</v>
      </c>
      <c r="G258" s="364">
        <v>1</v>
      </c>
      <c r="H258" s="364"/>
    </row>
    <row r="259" spans="1:8" x14ac:dyDescent="0.3">
      <c r="A259" s="343">
        <v>256</v>
      </c>
      <c r="B259" s="362" t="s">
        <v>730</v>
      </c>
      <c r="C259" s="362" t="s">
        <v>745</v>
      </c>
      <c r="D259" s="363" t="s">
        <v>776</v>
      </c>
      <c r="E259" s="362" t="s">
        <v>777</v>
      </c>
      <c r="F259" s="51" t="s">
        <v>626</v>
      </c>
      <c r="G259" s="364">
        <v>1</v>
      </c>
      <c r="H259" s="364"/>
    </row>
    <row r="260" spans="1:8" x14ac:dyDescent="0.3">
      <c r="A260" s="343">
        <v>257</v>
      </c>
      <c r="B260" s="362" t="s">
        <v>730</v>
      </c>
      <c r="C260" s="362" t="s">
        <v>745</v>
      </c>
      <c r="D260" s="363" t="s">
        <v>778</v>
      </c>
      <c r="E260" s="362" t="s">
        <v>779</v>
      </c>
      <c r="F260" s="51" t="s">
        <v>626</v>
      </c>
      <c r="G260" s="364">
        <v>1</v>
      </c>
      <c r="H260" s="364"/>
    </row>
    <row r="261" spans="1:8" x14ac:dyDescent="0.3">
      <c r="A261" s="343">
        <v>258</v>
      </c>
      <c r="B261" s="362" t="s">
        <v>730</v>
      </c>
      <c r="C261" s="362" t="s">
        <v>745</v>
      </c>
      <c r="D261" s="363" t="s">
        <v>778</v>
      </c>
      <c r="E261" s="362" t="s">
        <v>780</v>
      </c>
      <c r="F261" s="51" t="s">
        <v>626</v>
      </c>
      <c r="G261" s="364">
        <v>1</v>
      </c>
      <c r="H261" s="364">
        <v>1</v>
      </c>
    </row>
    <row r="262" spans="1:8" x14ac:dyDescent="0.3">
      <c r="A262" s="343">
        <v>259</v>
      </c>
      <c r="B262" s="362" t="s">
        <v>730</v>
      </c>
      <c r="C262" s="362" t="s">
        <v>745</v>
      </c>
      <c r="D262" s="363" t="s">
        <v>778</v>
      </c>
      <c r="E262" s="362" t="s">
        <v>781</v>
      </c>
      <c r="F262" s="51" t="s">
        <v>626</v>
      </c>
      <c r="G262" s="364">
        <v>1</v>
      </c>
      <c r="H262" s="364"/>
    </row>
    <row r="263" spans="1:8" x14ac:dyDescent="0.3">
      <c r="A263" s="343">
        <v>260</v>
      </c>
      <c r="B263" s="362" t="s">
        <v>730</v>
      </c>
      <c r="C263" s="362" t="s">
        <v>745</v>
      </c>
      <c r="D263" s="363" t="s">
        <v>778</v>
      </c>
      <c r="E263" s="362" t="s">
        <v>782</v>
      </c>
      <c r="F263" s="51" t="s">
        <v>626</v>
      </c>
      <c r="G263" s="364">
        <v>1</v>
      </c>
      <c r="H263" s="364">
        <v>1</v>
      </c>
    </row>
    <row r="264" spans="1:8" x14ac:dyDescent="0.3">
      <c r="A264" s="343">
        <v>261</v>
      </c>
      <c r="B264" s="362" t="s">
        <v>730</v>
      </c>
      <c r="C264" s="362" t="s">
        <v>783</v>
      </c>
      <c r="D264" s="363" t="s">
        <v>784</v>
      </c>
      <c r="E264" s="362" t="s">
        <v>785</v>
      </c>
      <c r="F264" s="51" t="s">
        <v>626</v>
      </c>
      <c r="G264" s="364">
        <v>1</v>
      </c>
      <c r="H264" s="364"/>
    </row>
    <row r="265" spans="1:8" x14ac:dyDescent="0.3">
      <c r="A265" s="343">
        <v>262</v>
      </c>
      <c r="B265" s="362" t="s">
        <v>730</v>
      </c>
      <c r="C265" s="362" t="s">
        <v>731</v>
      </c>
      <c r="D265" s="363" t="s">
        <v>786</v>
      </c>
      <c r="E265" s="362" t="s">
        <v>787</v>
      </c>
      <c r="F265" s="51" t="s">
        <v>626</v>
      </c>
      <c r="G265" s="364">
        <v>1</v>
      </c>
      <c r="H265" s="364"/>
    </row>
    <row r="266" spans="1:8" x14ac:dyDescent="0.3">
      <c r="A266" s="343">
        <v>263</v>
      </c>
      <c r="B266" s="362" t="s">
        <v>730</v>
      </c>
      <c r="C266" s="362" t="s">
        <v>745</v>
      </c>
      <c r="D266" s="363" t="s">
        <v>788</v>
      </c>
      <c r="E266" s="362" t="s">
        <v>789</v>
      </c>
      <c r="F266" s="51" t="s">
        <v>626</v>
      </c>
      <c r="G266" s="364">
        <v>1</v>
      </c>
      <c r="H266" s="364"/>
    </row>
    <row r="267" spans="1:8" x14ac:dyDescent="0.3">
      <c r="A267" s="343">
        <v>264</v>
      </c>
      <c r="B267" s="351" t="s">
        <v>790</v>
      </c>
      <c r="C267" s="351" t="s">
        <v>791</v>
      </c>
      <c r="D267" s="367" t="s">
        <v>792</v>
      </c>
      <c r="E267" s="351" t="s">
        <v>793</v>
      </c>
      <c r="F267" s="393" t="s">
        <v>626</v>
      </c>
      <c r="G267" s="348">
        <v>1</v>
      </c>
      <c r="H267" s="348">
        <v>1</v>
      </c>
    </row>
    <row r="268" spans="1:8" x14ac:dyDescent="0.3">
      <c r="A268" s="343">
        <v>265</v>
      </c>
      <c r="B268" s="351" t="s">
        <v>790</v>
      </c>
      <c r="C268" s="351" t="s">
        <v>791</v>
      </c>
      <c r="D268" s="367" t="s">
        <v>792</v>
      </c>
      <c r="E268" s="351" t="s">
        <v>794</v>
      </c>
      <c r="F268" s="393" t="s">
        <v>626</v>
      </c>
      <c r="G268" s="348">
        <v>1</v>
      </c>
      <c r="H268" s="348">
        <v>1</v>
      </c>
    </row>
    <row r="269" spans="1:8" x14ac:dyDescent="0.3">
      <c r="A269" s="343">
        <v>266</v>
      </c>
      <c r="B269" s="351" t="s">
        <v>790</v>
      </c>
      <c r="C269" s="351" t="s">
        <v>791</v>
      </c>
      <c r="D269" s="367" t="s">
        <v>795</v>
      </c>
      <c r="E269" s="351" t="s">
        <v>796</v>
      </c>
      <c r="F269" s="393" t="s">
        <v>626</v>
      </c>
      <c r="G269" s="348">
        <v>1</v>
      </c>
      <c r="H269" s="348">
        <v>1</v>
      </c>
    </row>
    <row r="270" spans="1:8" x14ac:dyDescent="0.3">
      <c r="A270" s="343">
        <v>267</v>
      </c>
      <c r="B270" s="351" t="s">
        <v>790</v>
      </c>
      <c r="C270" s="351" t="s">
        <v>791</v>
      </c>
      <c r="D270" s="367" t="s">
        <v>795</v>
      </c>
      <c r="E270" s="351" t="s">
        <v>797</v>
      </c>
      <c r="F270" s="393" t="s">
        <v>626</v>
      </c>
      <c r="G270" s="348">
        <v>1</v>
      </c>
      <c r="H270" s="348">
        <v>1</v>
      </c>
    </row>
    <row r="271" spans="1:8" x14ac:dyDescent="0.3">
      <c r="A271" s="343">
        <v>268</v>
      </c>
      <c r="B271" s="351" t="s">
        <v>790</v>
      </c>
      <c r="C271" s="351" t="s">
        <v>791</v>
      </c>
      <c r="D271" s="367" t="s">
        <v>795</v>
      </c>
      <c r="E271" s="351" t="s">
        <v>798</v>
      </c>
      <c r="F271" s="393" t="s">
        <v>626</v>
      </c>
      <c r="G271" s="348">
        <v>1</v>
      </c>
      <c r="H271" s="348">
        <v>1</v>
      </c>
    </row>
    <row r="272" spans="1:8" x14ac:dyDescent="0.3">
      <c r="A272" s="343">
        <v>269</v>
      </c>
      <c r="B272" s="351" t="s">
        <v>790</v>
      </c>
      <c r="C272" s="351" t="s">
        <v>791</v>
      </c>
      <c r="D272" s="367" t="s">
        <v>795</v>
      </c>
      <c r="E272" s="351" t="s">
        <v>799</v>
      </c>
      <c r="F272" s="393" t="s">
        <v>626</v>
      </c>
      <c r="G272" s="348">
        <v>1</v>
      </c>
      <c r="H272" s="348">
        <v>1</v>
      </c>
    </row>
    <row r="273" spans="1:8" x14ac:dyDescent="0.3">
      <c r="A273" s="343">
        <v>270</v>
      </c>
      <c r="B273" s="351" t="s">
        <v>790</v>
      </c>
      <c r="C273" s="351" t="s">
        <v>791</v>
      </c>
      <c r="D273" s="367" t="s">
        <v>795</v>
      </c>
      <c r="E273" s="351" t="s">
        <v>800</v>
      </c>
      <c r="F273" s="393" t="s">
        <v>626</v>
      </c>
      <c r="G273" s="348">
        <v>1</v>
      </c>
      <c r="H273" s="348">
        <v>1</v>
      </c>
    </row>
    <row r="274" spans="1:8" x14ac:dyDescent="0.3">
      <c r="A274" s="343">
        <v>271</v>
      </c>
      <c r="B274" s="351" t="s">
        <v>790</v>
      </c>
      <c r="C274" s="351" t="s">
        <v>801</v>
      </c>
      <c r="D274" s="367" t="s">
        <v>802</v>
      </c>
      <c r="E274" s="351" t="s">
        <v>803</v>
      </c>
      <c r="F274" s="393" t="s">
        <v>626</v>
      </c>
      <c r="G274" s="348">
        <v>1</v>
      </c>
      <c r="H274" s="348">
        <v>1</v>
      </c>
    </row>
    <row r="275" spans="1:8" x14ac:dyDescent="0.3">
      <c r="A275" s="343">
        <v>272</v>
      </c>
      <c r="B275" s="351" t="s">
        <v>790</v>
      </c>
      <c r="C275" s="351" t="s">
        <v>791</v>
      </c>
      <c r="D275" s="367" t="s">
        <v>795</v>
      </c>
      <c r="E275" s="368" t="s">
        <v>804</v>
      </c>
      <c r="F275" s="393" t="s">
        <v>626</v>
      </c>
      <c r="G275" s="348">
        <v>1</v>
      </c>
      <c r="H275" s="348">
        <v>1</v>
      </c>
    </row>
    <row r="276" spans="1:8" x14ac:dyDescent="0.3">
      <c r="A276" s="343">
        <v>273</v>
      </c>
      <c r="B276" s="351" t="s">
        <v>790</v>
      </c>
      <c r="C276" s="351" t="s">
        <v>791</v>
      </c>
      <c r="D276" s="394" t="s">
        <v>805</v>
      </c>
      <c r="E276" s="351" t="s">
        <v>806</v>
      </c>
      <c r="F276" s="393" t="s">
        <v>626</v>
      </c>
      <c r="G276" s="348">
        <v>1</v>
      </c>
      <c r="H276" s="348">
        <v>1</v>
      </c>
    </row>
    <row r="277" spans="1:8" x14ac:dyDescent="0.3">
      <c r="A277" s="343">
        <v>274</v>
      </c>
      <c r="B277" s="351" t="s">
        <v>790</v>
      </c>
      <c r="C277" s="351" t="s">
        <v>791</v>
      </c>
      <c r="D277" s="394" t="s">
        <v>805</v>
      </c>
      <c r="E277" s="351" t="s">
        <v>807</v>
      </c>
      <c r="F277" s="393" t="s">
        <v>626</v>
      </c>
      <c r="G277" s="348">
        <v>1</v>
      </c>
      <c r="H277" s="348">
        <v>1</v>
      </c>
    </row>
    <row r="278" spans="1:8" x14ac:dyDescent="0.3">
      <c r="A278" s="343">
        <v>275</v>
      </c>
      <c r="B278" s="351" t="s">
        <v>790</v>
      </c>
      <c r="C278" s="351" t="s">
        <v>801</v>
      </c>
      <c r="D278" s="394" t="s">
        <v>808</v>
      </c>
      <c r="E278" s="351" t="s">
        <v>809</v>
      </c>
      <c r="F278" s="393" t="s">
        <v>626</v>
      </c>
      <c r="G278" s="348">
        <v>1</v>
      </c>
      <c r="H278" s="348">
        <v>1</v>
      </c>
    </row>
    <row r="279" spans="1:8" x14ac:dyDescent="0.3">
      <c r="A279" s="343">
        <v>276</v>
      </c>
      <c r="B279" s="351" t="s">
        <v>790</v>
      </c>
      <c r="C279" s="351" t="s">
        <v>791</v>
      </c>
      <c r="D279" s="394" t="s">
        <v>810</v>
      </c>
      <c r="E279" s="351" t="s">
        <v>811</v>
      </c>
      <c r="F279" s="393" t="s">
        <v>626</v>
      </c>
      <c r="G279" s="348">
        <v>1</v>
      </c>
      <c r="H279" s="348">
        <v>1</v>
      </c>
    </row>
    <row r="280" spans="1:8" x14ac:dyDescent="0.3">
      <c r="A280" s="343">
        <v>277</v>
      </c>
      <c r="B280" s="351" t="s">
        <v>790</v>
      </c>
      <c r="C280" s="351" t="s">
        <v>801</v>
      </c>
      <c r="D280" s="394" t="s">
        <v>812</v>
      </c>
      <c r="E280" s="351" t="s">
        <v>813</v>
      </c>
      <c r="F280" s="393" t="s">
        <v>626</v>
      </c>
      <c r="G280" s="348">
        <v>1</v>
      </c>
      <c r="H280" s="348"/>
    </row>
    <row r="281" spans="1:8" x14ac:dyDescent="0.3">
      <c r="A281" s="343">
        <v>278</v>
      </c>
      <c r="B281" s="351" t="s">
        <v>790</v>
      </c>
      <c r="C281" s="351" t="s">
        <v>791</v>
      </c>
      <c r="D281" s="394" t="s">
        <v>805</v>
      </c>
      <c r="E281" s="351" t="s">
        <v>814</v>
      </c>
      <c r="F281" s="393" t="s">
        <v>626</v>
      </c>
      <c r="G281" s="348">
        <v>1</v>
      </c>
      <c r="H281" s="348"/>
    </row>
    <row r="282" spans="1:8" x14ac:dyDescent="0.3">
      <c r="A282" s="343">
        <v>279</v>
      </c>
      <c r="B282" s="351" t="s">
        <v>790</v>
      </c>
      <c r="C282" s="351" t="s">
        <v>801</v>
      </c>
      <c r="D282" s="394" t="s">
        <v>815</v>
      </c>
      <c r="E282" s="351" t="s">
        <v>816</v>
      </c>
      <c r="F282" s="393" t="s">
        <v>626</v>
      </c>
      <c r="G282" s="348">
        <v>1</v>
      </c>
      <c r="H282" s="348">
        <v>1</v>
      </c>
    </row>
    <row r="283" spans="1:8" x14ac:dyDescent="0.3">
      <c r="A283" s="343">
        <v>280</v>
      </c>
      <c r="B283" s="351" t="s">
        <v>790</v>
      </c>
      <c r="C283" s="351" t="s">
        <v>670</v>
      </c>
      <c r="D283" s="394" t="s">
        <v>676</v>
      </c>
      <c r="E283" s="351" t="s">
        <v>817</v>
      </c>
      <c r="F283" s="393" t="s">
        <v>626</v>
      </c>
      <c r="G283" s="348">
        <v>1</v>
      </c>
      <c r="H283" s="348">
        <v>1</v>
      </c>
    </row>
    <row r="284" spans="1:8" x14ac:dyDescent="0.3">
      <c r="A284" s="343">
        <v>281</v>
      </c>
      <c r="B284" s="351" t="s">
        <v>790</v>
      </c>
      <c r="C284" s="351" t="s">
        <v>670</v>
      </c>
      <c r="D284" s="394" t="s">
        <v>676</v>
      </c>
      <c r="E284" s="351" t="s">
        <v>818</v>
      </c>
      <c r="F284" s="393" t="s">
        <v>626</v>
      </c>
      <c r="G284" s="348">
        <v>1</v>
      </c>
      <c r="H284" s="348">
        <v>1</v>
      </c>
    </row>
    <row r="285" spans="1:8" x14ac:dyDescent="0.3">
      <c r="A285" s="343">
        <v>282</v>
      </c>
      <c r="B285" s="351" t="s">
        <v>790</v>
      </c>
      <c r="C285" s="351" t="s">
        <v>801</v>
      </c>
      <c r="D285" s="394" t="s">
        <v>812</v>
      </c>
      <c r="E285" s="351" t="s">
        <v>819</v>
      </c>
      <c r="F285" s="393" t="s">
        <v>626</v>
      </c>
      <c r="G285" s="348">
        <v>1</v>
      </c>
      <c r="H285" s="348">
        <v>1</v>
      </c>
    </row>
    <row r="286" spans="1:8" x14ac:dyDescent="0.3">
      <c r="A286" s="343">
        <v>283</v>
      </c>
      <c r="B286" s="351" t="s">
        <v>790</v>
      </c>
      <c r="C286" s="351" t="s">
        <v>801</v>
      </c>
      <c r="D286" s="394" t="s">
        <v>812</v>
      </c>
      <c r="E286" s="351" t="s">
        <v>820</v>
      </c>
      <c r="F286" s="393" t="s">
        <v>626</v>
      </c>
      <c r="G286" s="348">
        <v>1</v>
      </c>
      <c r="H286" s="348">
        <v>1</v>
      </c>
    </row>
    <row r="287" spans="1:8" x14ac:dyDescent="0.3">
      <c r="A287" s="343">
        <v>284</v>
      </c>
      <c r="B287" s="351" t="s">
        <v>790</v>
      </c>
      <c r="C287" s="351" t="s">
        <v>801</v>
      </c>
      <c r="D287" s="394" t="s">
        <v>812</v>
      </c>
      <c r="E287" s="351" t="s">
        <v>821</v>
      </c>
      <c r="F287" s="393" t="s">
        <v>626</v>
      </c>
      <c r="G287" s="348">
        <v>2</v>
      </c>
      <c r="H287" s="348">
        <v>1</v>
      </c>
    </row>
    <row r="288" spans="1:8" x14ac:dyDescent="0.3">
      <c r="A288" s="343">
        <v>285</v>
      </c>
      <c r="B288" s="351" t="s">
        <v>790</v>
      </c>
      <c r="C288" s="351" t="s">
        <v>791</v>
      </c>
      <c r="D288" s="394" t="s">
        <v>822</v>
      </c>
      <c r="E288" s="351" t="s">
        <v>823</v>
      </c>
      <c r="F288" s="393" t="s">
        <v>626</v>
      </c>
      <c r="G288" s="348">
        <v>1</v>
      </c>
      <c r="H288" s="348">
        <v>1</v>
      </c>
    </row>
    <row r="289" spans="1:8" x14ac:dyDescent="0.3">
      <c r="A289" s="343">
        <v>286</v>
      </c>
      <c r="B289" s="351" t="s">
        <v>790</v>
      </c>
      <c r="C289" s="351" t="s">
        <v>791</v>
      </c>
      <c r="D289" s="394" t="s">
        <v>822</v>
      </c>
      <c r="E289" s="351" t="s">
        <v>824</v>
      </c>
      <c r="F289" s="393" t="s">
        <v>626</v>
      </c>
      <c r="G289" s="348">
        <v>1</v>
      </c>
      <c r="H289" s="348">
        <v>1</v>
      </c>
    </row>
    <row r="290" spans="1:8" x14ac:dyDescent="0.3">
      <c r="A290" s="343">
        <v>287</v>
      </c>
      <c r="B290" s="351" t="s">
        <v>790</v>
      </c>
      <c r="C290" s="351" t="s">
        <v>791</v>
      </c>
      <c r="D290" s="394" t="s">
        <v>822</v>
      </c>
      <c r="E290" s="351" t="s">
        <v>825</v>
      </c>
      <c r="F290" s="393" t="s">
        <v>626</v>
      </c>
      <c r="G290" s="348">
        <v>1</v>
      </c>
      <c r="H290" s="348">
        <v>1</v>
      </c>
    </row>
    <row r="291" spans="1:8" x14ac:dyDescent="0.3">
      <c r="A291" s="343">
        <v>288</v>
      </c>
      <c r="B291" s="351" t="s">
        <v>790</v>
      </c>
      <c r="C291" s="351" t="s">
        <v>791</v>
      </c>
      <c r="D291" s="394" t="s">
        <v>822</v>
      </c>
      <c r="E291" s="351" t="s">
        <v>826</v>
      </c>
      <c r="F291" s="393" t="s">
        <v>626</v>
      </c>
      <c r="G291" s="348">
        <v>1</v>
      </c>
      <c r="H291" s="348"/>
    </row>
    <row r="292" spans="1:8" x14ac:dyDescent="0.3">
      <c r="A292" s="343">
        <v>289</v>
      </c>
      <c r="B292" s="351" t="s">
        <v>790</v>
      </c>
      <c r="C292" s="351" t="s">
        <v>791</v>
      </c>
      <c r="D292" s="394" t="s">
        <v>822</v>
      </c>
      <c r="E292" s="351" t="s">
        <v>827</v>
      </c>
      <c r="F292" s="393" t="s">
        <v>626</v>
      </c>
      <c r="G292" s="348">
        <v>1</v>
      </c>
      <c r="H292" s="348"/>
    </row>
    <row r="293" spans="1:8" x14ac:dyDescent="0.3">
      <c r="A293" s="343">
        <v>290</v>
      </c>
      <c r="B293" s="351" t="s">
        <v>790</v>
      </c>
      <c r="C293" s="351" t="s">
        <v>791</v>
      </c>
      <c r="D293" s="394" t="s">
        <v>822</v>
      </c>
      <c r="E293" s="351" t="s">
        <v>828</v>
      </c>
      <c r="F293" s="393" t="s">
        <v>626</v>
      </c>
      <c r="G293" s="348">
        <v>1</v>
      </c>
      <c r="H293" s="348"/>
    </row>
    <row r="294" spans="1:8" x14ac:dyDescent="0.3">
      <c r="A294" s="343">
        <v>291</v>
      </c>
      <c r="B294" s="351" t="s">
        <v>790</v>
      </c>
      <c r="C294" s="351" t="s">
        <v>791</v>
      </c>
      <c r="D294" s="394" t="s">
        <v>822</v>
      </c>
      <c r="E294" s="351" t="s">
        <v>829</v>
      </c>
      <c r="F294" s="393" t="s">
        <v>626</v>
      </c>
      <c r="G294" s="348">
        <v>1</v>
      </c>
      <c r="H294" s="348">
        <v>1</v>
      </c>
    </row>
    <row r="295" spans="1:8" x14ac:dyDescent="0.3">
      <c r="A295" s="343">
        <v>292</v>
      </c>
      <c r="B295" s="351" t="s">
        <v>790</v>
      </c>
      <c r="C295" s="351" t="s">
        <v>791</v>
      </c>
      <c r="D295" s="394" t="s">
        <v>822</v>
      </c>
      <c r="E295" s="351" t="s">
        <v>830</v>
      </c>
      <c r="F295" s="393" t="s">
        <v>626</v>
      </c>
      <c r="G295" s="348">
        <v>1</v>
      </c>
      <c r="H295" s="348"/>
    </row>
    <row r="296" spans="1:8" x14ac:dyDescent="0.3">
      <c r="A296" s="343">
        <v>293</v>
      </c>
      <c r="B296" s="351" t="s">
        <v>790</v>
      </c>
      <c r="C296" s="351" t="s">
        <v>791</v>
      </c>
      <c r="D296" s="394" t="s">
        <v>805</v>
      </c>
      <c r="E296" s="351" t="s">
        <v>831</v>
      </c>
      <c r="F296" s="393" t="s">
        <v>626</v>
      </c>
      <c r="G296" s="348">
        <v>1</v>
      </c>
      <c r="H296" s="348"/>
    </row>
    <row r="297" spans="1:8" x14ac:dyDescent="0.3">
      <c r="A297" s="343">
        <v>294</v>
      </c>
      <c r="B297" s="351" t="s">
        <v>790</v>
      </c>
      <c r="C297" s="351" t="s">
        <v>791</v>
      </c>
      <c r="D297" s="394" t="s">
        <v>805</v>
      </c>
      <c r="E297" s="351" t="s">
        <v>832</v>
      </c>
      <c r="F297" s="393" t="s">
        <v>626</v>
      </c>
      <c r="G297" s="348">
        <v>1</v>
      </c>
      <c r="H297" s="348"/>
    </row>
    <row r="298" spans="1:8" x14ac:dyDescent="0.3">
      <c r="A298" s="343">
        <v>295</v>
      </c>
      <c r="B298" s="351" t="s">
        <v>790</v>
      </c>
      <c r="C298" s="351" t="s">
        <v>791</v>
      </c>
      <c r="D298" s="394" t="s">
        <v>805</v>
      </c>
      <c r="E298" s="351" t="s">
        <v>833</v>
      </c>
      <c r="F298" s="393" t="s">
        <v>626</v>
      </c>
      <c r="G298" s="348">
        <v>1</v>
      </c>
      <c r="H298" s="348">
        <v>1</v>
      </c>
    </row>
    <row r="299" spans="1:8" x14ac:dyDescent="0.3">
      <c r="A299" s="343">
        <v>296</v>
      </c>
      <c r="B299" s="351" t="s">
        <v>790</v>
      </c>
      <c r="C299" s="351" t="s">
        <v>791</v>
      </c>
      <c r="D299" s="394" t="s">
        <v>805</v>
      </c>
      <c r="E299" s="351" t="s">
        <v>834</v>
      </c>
      <c r="F299" s="393" t="s">
        <v>626</v>
      </c>
      <c r="G299" s="348">
        <v>1</v>
      </c>
      <c r="H299" s="348"/>
    </row>
    <row r="300" spans="1:8" x14ac:dyDescent="0.3">
      <c r="A300" s="343">
        <v>297</v>
      </c>
      <c r="B300" s="351" t="s">
        <v>790</v>
      </c>
      <c r="C300" s="351" t="s">
        <v>791</v>
      </c>
      <c r="D300" s="394" t="s">
        <v>805</v>
      </c>
      <c r="E300" s="351" t="s">
        <v>835</v>
      </c>
      <c r="F300" s="393" t="s">
        <v>626</v>
      </c>
      <c r="G300" s="348">
        <v>1</v>
      </c>
      <c r="H300" s="348"/>
    </row>
    <row r="301" spans="1:8" x14ac:dyDescent="0.3">
      <c r="A301" s="343">
        <v>298</v>
      </c>
      <c r="B301" s="351" t="s">
        <v>790</v>
      </c>
      <c r="C301" s="351" t="s">
        <v>791</v>
      </c>
      <c r="D301" s="394" t="s">
        <v>836</v>
      </c>
      <c r="E301" s="351" t="s">
        <v>837</v>
      </c>
      <c r="F301" s="393" t="s">
        <v>626</v>
      </c>
      <c r="G301" s="348">
        <v>1</v>
      </c>
      <c r="H301" s="348"/>
    </row>
    <row r="302" spans="1:8" x14ac:dyDescent="0.3">
      <c r="A302" s="343">
        <v>299</v>
      </c>
      <c r="B302" s="351" t="s">
        <v>790</v>
      </c>
      <c r="C302" s="351" t="s">
        <v>791</v>
      </c>
      <c r="D302" s="394" t="s">
        <v>838</v>
      </c>
      <c r="E302" s="351" t="s">
        <v>839</v>
      </c>
      <c r="F302" s="393" t="s">
        <v>626</v>
      </c>
      <c r="G302" s="348">
        <v>2</v>
      </c>
      <c r="H302" s="348"/>
    </row>
    <row r="303" spans="1:8" x14ac:dyDescent="0.3">
      <c r="A303" s="343">
        <v>300</v>
      </c>
      <c r="B303" s="351" t="s">
        <v>790</v>
      </c>
      <c r="C303" s="351" t="s">
        <v>791</v>
      </c>
      <c r="D303" s="394" t="s">
        <v>838</v>
      </c>
      <c r="E303" s="351" t="s">
        <v>840</v>
      </c>
      <c r="F303" s="393" t="s">
        <v>626</v>
      </c>
      <c r="G303" s="348">
        <v>1</v>
      </c>
      <c r="H303" s="348">
        <v>1</v>
      </c>
    </row>
    <row r="304" spans="1:8" x14ac:dyDescent="0.3">
      <c r="A304" s="343">
        <v>301</v>
      </c>
      <c r="B304" s="351" t="s">
        <v>790</v>
      </c>
      <c r="C304" s="351" t="s">
        <v>791</v>
      </c>
      <c r="D304" s="394" t="s">
        <v>838</v>
      </c>
      <c r="E304" s="351" t="s">
        <v>841</v>
      </c>
      <c r="F304" s="393" t="s">
        <v>626</v>
      </c>
      <c r="G304" s="348">
        <v>1</v>
      </c>
      <c r="H304" s="348"/>
    </row>
    <row r="305" spans="1:8" x14ac:dyDescent="0.3">
      <c r="A305" s="343">
        <v>302</v>
      </c>
      <c r="B305" s="351" t="s">
        <v>790</v>
      </c>
      <c r="C305" s="351" t="s">
        <v>801</v>
      </c>
      <c r="D305" s="394" t="s">
        <v>842</v>
      </c>
      <c r="E305" s="351" t="s">
        <v>843</v>
      </c>
      <c r="F305" s="393" t="s">
        <v>626</v>
      </c>
      <c r="G305" s="348">
        <v>1</v>
      </c>
      <c r="H305" s="348">
        <v>1</v>
      </c>
    </row>
    <row r="306" spans="1:8" x14ac:dyDescent="0.3">
      <c r="A306" s="343">
        <v>303</v>
      </c>
      <c r="B306" s="351" t="s">
        <v>790</v>
      </c>
      <c r="C306" s="351" t="s">
        <v>801</v>
      </c>
      <c r="D306" s="394" t="s">
        <v>842</v>
      </c>
      <c r="E306" s="351" t="s">
        <v>844</v>
      </c>
      <c r="F306" s="393" t="s">
        <v>626</v>
      </c>
      <c r="G306" s="348">
        <v>1</v>
      </c>
      <c r="H306" s="348"/>
    </row>
    <row r="307" spans="1:8" x14ac:dyDescent="0.3">
      <c r="A307" s="343">
        <v>304</v>
      </c>
      <c r="B307" s="351" t="s">
        <v>790</v>
      </c>
      <c r="C307" s="351" t="s">
        <v>801</v>
      </c>
      <c r="D307" s="394" t="s">
        <v>842</v>
      </c>
      <c r="E307" s="351" t="s">
        <v>845</v>
      </c>
      <c r="F307" s="393" t="s">
        <v>626</v>
      </c>
      <c r="G307" s="348">
        <v>1</v>
      </c>
      <c r="H307" s="348"/>
    </row>
    <row r="308" spans="1:8" x14ac:dyDescent="0.3">
      <c r="A308" s="343">
        <v>305</v>
      </c>
      <c r="B308" s="351" t="s">
        <v>790</v>
      </c>
      <c r="C308" s="351" t="s">
        <v>801</v>
      </c>
      <c r="D308" s="394" t="s">
        <v>808</v>
      </c>
      <c r="E308" s="351" t="s">
        <v>846</v>
      </c>
      <c r="F308" s="393" t="s">
        <v>626</v>
      </c>
      <c r="G308" s="348">
        <v>1</v>
      </c>
      <c r="H308" s="348"/>
    </row>
    <row r="309" spans="1:8" x14ac:dyDescent="0.3">
      <c r="A309" s="343">
        <v>306</v>
      </c>
      <c r="B309" s="351" t="s">
        <v>790</v>
      </c>
      <c r="C309" s="351" t="s">
        <v>801</v>
      </c>
      <c r="D309" s="394" t="s">
        <v>847</v>
      </c>
      <c r="E309" s="351" t="s">
        <v>848</v>
      </c>
      <c r="F309" s="393" t="s">
        <v>626</v>
      </c>
      <c r="G309" s="348">
        <v>1</v>
      </c>
      <c r="H309" s="348"/>
    </row>
    <row r="310" spans="1:8" x14ac:dyDescent="0.3">
      <c r="A310" s="343">
        <v>307</v>
      </c>
      <c r="B310" s="351" t="s">
        <v>790</v>
      </c>
      <c r="C310" s="351" t="s">
        <v>849</v>
      </c>
      <c r="D310" s="394" t="s">
        <v>847</v>
      </c>
      <c r="E310" s="351" t="s">
        <v>850</v>
      </c>
      <c r="F310" s="393" t="s">
        <v>626</v>
      </c>
      <c r="G310" s="348">
        <v>1</v>
      </c>
      <c r="H310" s="348"/>
    </row>
    <row r="311" spans="1:8" x14ac:dyDescent="0.3">
      <c r="A311" s="343">
        <v>308</v>
      </c>
      <c r="B311" s="351" t="s">
        <v>790</v>
      </c>
      <c r="C311" s="351" t="s">
        <v>801</v>
      </c>
      <c r="D311" s="394" t="s">
        <v>847</v>
      </c>
      <c r="E311" s="351" t="s">
        <v>851</v>
      </c>
      <c r="F311" s="393" t="s">
        <v>626</v>
      </c>
      <c r="G311" s="348">
        <v>1</v>
      </c>
      <c r="H311" s="348"/>
    </row>
    <row r="312" spans="1:8" x14ac:dyDescent="0.3">
      <c r="A312" s="343">
        <v>309</v>
      </c>
      <c r="B312" s="351" t="s">
        <v>790</v>
      </c>
      <c r="C312" s="351" t="s">
        <v>801</v>
      </c>
      <c r="D312" s="394" t="s">
        <v>852</v>
      </c>
      <c r="E312" s="351" t="s">
        <v>853</v>
      </c>
      <c r="F312" s="393" t="s">
        <v>626</v>
      </c>
      <c r="G312" s="348">
        <v>2</v>
      </c>
      <c r="H312" s="348"/>
    </row>
    <row r="313" spans="1:8" x14ac:dyDescent="0.3">
      <c r="A313" s="343">
        <v>310</v>
      </c>
      <c r="B313" s="351" t="s">
        <v>790</v>
      </c>
      <c r="C313" s="351" t="s">
        <v>801</v>
      </c>
      <c r="D313" s="394" t="s">
        <v>852</v>
      </c>
      <c r="E313" s="351" t="s">
        <v>854</v>
      </c>
      <c r="F313" s="393" t="s">
        <v>626</v>
      </c>
      <c r="G313" s="348">
        <v>1</v>
      </c>
      <c r="H313" s="348">
        <v>1</v>
      </c>
    </row>
    <row r="314" spans="1:8" x14ac:dyDescent="0.3">
      <c r="A314" s="343">
        <v>311</v>
      </c>
      <c r="B314" s="351" t="s">
        <v>790</v>
      </c>
      <c r="C314" s="351" t="s">
        <v>849</v>
      </c>
      <c r="D314" s="394" t="s">
        <v>855</v>
      </c>
      <c r="E314" s="351" t="s">
        <v>856</v>
      </c>
      <c r="F314" s="393" t="s">
        <v>626</v>
      </c>
      <c r="G314" s="348">
        <v>1</v>
      </c>
      <c r="H314" s="348"/>
    </row>
    <row r="315" spans="1:8" x14ac:dyDescent="0.3">
      <c r="A315" s="343">
        <v>312</v>
      </c>
      <c r="B315" s="351" t="s">
        <v>790</v>
      </c>
      <c r="C315" s="351" t="s">
        <v>849</v>
      </c>
      <c r="D315" s="394" t="s">
        <v>855</v>
      </c>
      <c r="E315" s="351" t="s">
        <v>857</v>
      </c>
      <c r="F315" s="393" t="s">
        <v>626</v>
      </c>
      <c r="G315" s="348">
        <v>1</v>
      </c>
      <c r="H315" s="348">
        <v>1</v>
      </c>
    </row>
    <row r="316" spans="1:8" x14ac:dyDescent="0.3">
      <c r="A316" s="343">
        <v>313</v>
      </c>
      <c r="B316" s="351" t="s">
        <v>790</v>
      </c>
      <c r="C316" s="351" t="s">
        <v>654</v>
      </c>
      <c r="D316" s="394" t="s">
        <v>858</v>
      </c>
      <c r="E316" s="351" t="s">
        <v>859</v>
      </c>
      <c r="F316" s="393" t="s">
        <v>626</v>
      </c>
      <c r="G316" s="348">
        <v>1</v>
      </c>
      <c r="H316" s="348">
        <v>1</v>
      </c>
    </row>
    <row r="317" spans="1:8" x14ac:dyDescent="0.3">
      <c r="A317" s="343">
        <v>314</v>
      </c>
      <c r="B317" s="351" t="s">
        <v>790</v>
      </c>
      <c r="C317" s="351" t="s">
        <v>654</v>
      </c>
      <c r="D317" s="394" t="s">
        <v>858</v>
      </c>
      <c r="E317" s="351" t="s">
        <v>860</v>
      </c>
      <c r="F317" s="393" t="s">
        <v>626</v>
      </c>
      <c r="G317" s="348">
        <v>1</v>
      </c>
      <c r="H317" s="348">
        <v>1</v>
      </c>
    </row>
    <row r="318" spans="1:8" x14ac:dyDescent="0.3">
      <c r="A318" s="343">
        <v>315</v>
      </c>
      <c r="B318" s="351" t="s">
        <v>790</v>
      </c>
      <c r="C318" s="351" t="s">
        <v>801</v>
      </c>
      <c r="D318" s="394" t="s">
        <v>815</v>
      </c>
      <c r="E318" s="351" t="s">
        <v>861</v>
      </c>
      <c r="F318" s="393" t="s">
        <v>626</v>
      </c>
      <c r="G318" s="348">
        <v>1</v>
      </c>
      <c r="H318" s="348">
        <v>1</v>
      </c>
    </row>
    <row r="319" spans="1:8" x14ac:dyDescent="0.3">
      <c r="A319" s="343">
        <v>316</v>
      </c>
      <c r="B319" s="351" t="s">
        <v>790</v>
      </c>
      <c r="C319" s="351" t="s">
        <v>862</v>
      </c>
      <c r="D319" s="394" t="s">
        <v>805</v>
      </c>
      <c r="E319" s="351" t="s">
        <v>863</v>
      </c>
      <c r="F319" s="360" t="s">
        <v>558</v>
      </c>
      <c r="G319" s="348">
        <v>1</v>
      </c>
      <c r="H319" s="348">
        <v>1</v>
      </c>
    </row>
    <row r="320" spans="1:8" x14ac:dyDescent="0.3">
      <c r="A320" s="343">
        <v>317</v>
      </c>
      <c r="B320" s="351" t="s">
        <v>864</v>
      </c>
      <c r="C320" s="351" t="s">
        <v>599</v>
      </c>
      <c r="D320" s="367" t="s">
        <v>865</v>
      </c>
      <c r="E320" s="351" t="s">
        <v>866</v>
      </c>
      <c r="F320" s="393" t="s">
        <v>626</v>
      </c>
      <c r="G320" s="393">
        <v>1</v>
      </c>
      <c r="H320" s="393"/>
    </row>
    <row r="321" spans="1:8" x14ac:dyDescent="0.3">
      <c r="A321" s="343">
        <v>318</v>
      </c>
      <c r="B321" s="351" t="s">
        <v>864</v>
      </c>
      <c r="C321" s="351" t="s">
        <v>599</v>
      </c>
      <c r="D321" s="367" t="s">
        <v>865</v>
      </c>
      <c r="E321" s="351" t="s">
        <v>867</v>
      </c>
      <c r="F321" s="393" t="s">
        <v>626</v>
      </c>
      <c r="G321" s="393">
        <v>1</v>
      </c>
      <c r="H321" s="393">
        <v>1</v>
      </c>
    </row>
    <row r="322" spans="1:8" x14ac:dyDescent="0.3">
      <c r="A322" s="343">
        <v>319</v>
      </c>
      <c r="B322" s="351" t="s">
        <v>864</v>
      </c>
      <c r="C322" s="351" t="s">
        <v>599</v>
      </c>
      <c r="D322" s="367" t="s">
        <v>865</v>
      </c>
      <c r="E322" s="351" t="s">
        <v>868</v>
      </c>
      <c r="F322" s="393" t="s">
        <v>626</v>
      </c>
      <c r="G322" s="393">
        <v>1</v>
      </c>
      <c r="H322" s="393">
        <v>1</v>
      </c>
    </row>
    <row r="323" spans="1:8" x14ac:dyDescent="0.3">
      <c r="A323" s="343">
        <v>320</v>
      </c>
      <c r="B323" s="351" t="s">
        <v>864</v>
      </c>
      <c r="C323" s="351" t="s">
        <v>599</v>
      </c>
      <c r="D323" s="367" t="s">
        <v>865</v>
      </c>
      <c r="E323" s="351" t="s">
        <v>869</v>
      </c>
      <c r="F323" s="393" t="s">
        <v>626</v>
      </c>
      <c r="G323" s="393">
        <v>1</v>
      </c>
      <c r="H323" s="393">
        <v>1</v>
      </c>
    </row>
    <row r="324" spans="1:8" x14ac:dyDescent="0.3">
      <c r="A324" s="343">
        <v>321</v>
      </c>
      <c r="B324" s="351" t="s">
        <v>864</v>
      </c>
      <c r="C324" s="351" t="s">
        <v>599</v>
      </c>
      <c r="D324" s="367" t="s">
        <v>865</v>
      </c>
      <c r="E324" s="351" t="s">
        <v>870</v>
      </c>
      <c r="F324" s="393" t="s">
        <v>626</v>
      </c>
      <c r="G324" s="393">
        <v>1</v>
      </c>
      <c r="H324" s="393"/>
    </row>
    <row r="325" spans="1:8" x14ac:dyDescent="0.3">
      <c r="A325" s="343">
        <v>322</v>
      </c>
      <c r="B325" s="351" t="s">
        <v>864</v>
      </c>
      <c r="C325" s="351" t="s">
        <v>611</v>
      </c>
      <c r="D325" s="367" t="s">
        <v>871</v>
      </c>
      <c r="E325" s="351" t="s">
        <v>872</v>
      </c>
      <c r="F325" s="393" t="s">
        <v>626</v>
      </c>
      <c r="G325" s="393">
        <v>1</v>
      </c>
      <c r="H325" s="393"/>
    </row>
    <row r="326" spans="1:8" x14ac:dyDescent="0.3">
      <c r="A326" s="343">
        <v>323</v>
      </c>
      <c r="B326" s="351" t="s">
        <v>864</v>
      </c>
      <c r="C326" s="351" t="s">
        <v>611</v>
      </c>
      <c r="D326" s="367" t="s">
        <v>871</v>
      </c>
      <c r="E326" s="351" t="s">
        <v>873</v>
      </c>
      <c r="F326" s="393" t="s">
        <v>626</v>
      </c>
      <c r="G326" s="393">
        <v>1</v>
      </c>
      <c r="H326" s="393"/>
    </row>
    <row r="327" spans="1:8" x14ac:dyDescent="0.3">
      <c r="A327" s="343">
        <v>324</v>
      </c>
      <c r="B327" s="351" t="s">
        <v>864</v>
      </c>
      <c r="C327" s="351" t="s">
        <v>611</v>
      </c>
      <c r="D327" s="367" t="s">
        <v>871</v>
      </c>
      <c r="E327" s="351" t="s">
        <v>874</v>
      </c>
      <c r="F327" s="393" t="s">
        <v>626</v>
      </c>
      <c r="G327" s="393">
        <v>1</v>
      </c>
      <c r="H327" s="393">
        <v>1</v>
      </c>
    </row>
    <row r="328" spans="1:8" x14ac:dyDescent="0.3">
      <c r="A328" s="343">
        <v>325</v>
      </c>
      <c r="B328" s="351" t="s">
        <v>864</v>
      </c>
      <c r="C328" s="351" t="s">
        <v>611</v>
      </c>
      <c r="D328" s="367" t="s">
        <v>871</v>
      </c>
      <c r="E328" s="351" t="s">
        <v>875</v>
      </c>
      <c r="F328" s="393" t="s">
        <v>626</v>
      </c>
      <c r="G328" s="393">
        <v>1</v>
      </c>
      <c r="H328" s="393">
        <v>1</v>
      </c>
    </row>
    <row r="329" spans="1:8" x14ac:dyDescent="0.3">
      <c r="A329" s="343">
        <v>326</v>
      </c>
      <c r="B329" s="351" t="s">
        <v>864</v>
      </c>
      <c r="C329" s="351" t="s">
        <v>611</v>
      </c>
      <c r="D329" s="367" t="s">
        <v>871</v>
      </c>
      <c r="E329" s="351" t="s">
        <v>876</v>
      </c>
      <c r="F329" s="393" t="s">
        <v>626</v>
      </c>
      <c r="G329" s="393">
        <v>1</v>
      </c>
      <c r="H329" s="393">
        <v>1</v>
      </c>
    </row>
    <row r="330" spans="1:8" x14ac:dyDescent="0.3">
      <c r="A330" s="343">
        <v>327</v>
      </c>
      <c r="B330" s="351" t="s">
        <v>864</v>
      </c>
      <c r="C330" s="351" t="s">
        <v>611</v>
      </c>
      <c r="D330" s="367" t="s">
        <v>871</v>
      </c>
      <c r="E330" s="351" t="s">
        <v>877</v>
      </c>
      <c r="F330" s="393" t="s">
        <v>626</v>
      </c>
      <c r="G330" s="393">
        <v>1</v>
      </c>
      <c r="H330" s="393"/>
    </row>
    <row r="331" spans="1:8" x14ac:dyDescent="0.3">
      <c r="A331" s="343">
        <v>328</v>
      </c>
      <c r="B331" s="351" t="s">
        <v>864</v>
      </c>
      <c r="C331" s="351" t="s">
        <v>611</v>
      </c>
      <c r="D331" s="367" t="s">
        <v>871</v>
      </c>
      <c r="E331" s="351" t="s">
        <v>878</v>
      </c>
      <c r="F331" s="393" t="s">
        <v>626</v>
      </c>
      <c r="G331" s="393">
        <v>1</v>
      </c>
      <c r="H331" s="393"/>
    </row>
    <row r="332" spans="1:8" x14ac:dyDescent="0.3">
      <c r="A332" s="343">
        <v>329</v>
      </c>
      <c r="B332" s="351" t="s">
        <v>864</v>
      </c>
      <c r="C332" s="351" t="s">
        <v>611</v>
      </c>
      <c r="D332" s="367" t="s">
        <v>871</v>
      </c>
      <c r="E332" s="351" t="s">
        <v>879</v>
      </c>
      <c r="F332" s="393" t="s">
        <v>626</v>
      </c>
      <c r="G332" s="393">
        <v>1</v>
      </c>
      <c r="H332" s="393"/>
    </row>
    <row r="333" spans="1:8" x14ac:dyDescent="0.3">
      <c r="A333" s="343">
        <v>330</v>
      </c>
      <c r="B333" s="351" t="s">
        <v>864</v>
      </c>
      <c r="C333" s="351" t="s">
        <v>611</v>
      </c>
      <c r="D333" s="367" t="s">
        <v>871</v>
      </c>
      <c r="E333" s="351" t="s">
        <v>880</v>
      </c>
      <c r="F333" s="393" t="s">
        <v>626</v>
      </c>
      <c r="G333" s="393">
        <v>1</v>
      </c>
      <c r="H333" s="393"/>
    </row>
    <row r="334" spans="1:8" x14ac:dyDescent="0.3">
      <c r="A334" s="343">
        <v>331</v>
      </c>
      <c r="B334" s="351" t="s">
        <v>864</v>
      </c>
      <c r="C334" s="351" t="s">
        <v>599</v>
      </c>
      <c r="D334" s="367" t="s">
        <v>881</v>
      </c>
      <c r="E334" s="351" t="s">
        <v>882</v>
      </c>
      <c r="F334" s="393" t="s">
        <v>626</v>
      </c>
      <c r="G334" s="393">
        <v>1</v>
      </c>
      <c r="H334" s="393">
        <v>1</v>
      </c>
    </row>
    <row r="335" spans="1:8" x14ac:dyDescent="0.3">
      <c r="A335" s="343">
        <v>332</v>
      </c>
      <c r="B335" s="351" t="s">
        <v>864</v>
      </c>
      <c r="C335" s="351" t="s">
        <v>599</v>
      </c>
      <c r="D335" s="367" t="s">
        <v>881</v>
      </c>
      <c r="E335" s="351" t="s">
        <v>883</v>
      </c>
      <c r="F335" s="393" t="s">
        <v>626</v>
      </c>
      <c r="G335" s="393">
        <v>1</v>
      </c>
      <c r="H335" s="393">
        <v>1</v>
      </c>
    </row>
    <row r="336" spans="1:8" x14ac:dyDescent="0.3">
      <c r="A336" s="343">
        <v>333</v>
      </c>
      <c r="B336" s="351" t="s">
        <v>864</v>
      </c>
      <c r="C336" s="351" t="s">
        <v>599</v>
      </c>
      <c r="D336" s="367" t="s">
        <v>881</v>
      </c>
      <c r="E336" s="351" t="s">
        <v>884</v>
      </c>
      <c r="F336" s="393" t="s">
        <v>626</v>
      </c>
      <c r="G336" s="393">
        <v>1</v>
      </c>
      <c r="H336" s="393"/>
    </row>
    <row r="337" spans="1:8" x14ac:dyDescent="0.3">
      <c r="A337" s="343">
        <v>334</v>
      </c>
      <c r="B337" s="351" t="s">
        <v>864</v>
      </c>
      <c r="C337" s="351" t="s">
        <v>599</v>
      </c>
      <c r="D337" s="367" t="s">
        <v>881</v>
      </c>
      <c r="E337" s="351" t="s">
        <v>885</v>
      </c>
      <c r="F337" s="393" t="s">
        <v>626</v>
      </c>
      <c r="G337" s="393">
        <v>1</v>
      </c>
      <c r="H337" s="393"/>
    </row>
    <row r="338" spans="1:8" x14ac:dyDescent="0.3">
      <c r="A338" s="343">
        <v>335</v>
      </c>
      <c r="B338" s="351" t="s">
        <v>864</v>
      </c>
      <c r="C338" s="351" t="s">
        <v>599</v>
      </c>
      <c r="D338" s="367" t="s">
        <v>881</v>
      </c>
      <c r="E338" s="351" t="s">
        <v>886</v>
      </c>
      <c r="F338" s="393" t="s">
        <v>626</v>
      </c>
      <c r="G338" s="393">
        <v>1</v>
      </c>
      <c r="H338" s="393"/>
    </row>
    <row r="339" spans="1:8" x14ac:dyDescent="0.3">
      <c r="A339" s="343">
        <v>336</v>
      </c>
      <c r="B339" s="351" t="s">
        <v>864</v>
      </c>
      <c r="C339" s="351" t="s">
        <v>599</v>
      </c>
      <c r="D339" s="367" t="s">
        <v>881</v>
      </c>
      <c r="E339" s="351" t="s">
        <v>887</v>
      </c>
      <c r="F339" s="393" t="s">
        <v>626</v>
      </c>
      <c r="G339" s="393">
        <v>1</v>
      </c>
      <c r="H339" s="393"/>
    </row>
    <row r="340" spans="1:8" x14ac:dyDescent="0.3">
      <c r="A340" s="343">
        <v>337</v>
      </c>
      <c r="B340" s="351" t="s">
        <v>864</v>
      </c>
      <c r="C340" s="351" t="s">
        <v>599</v>
      </c>
      <c r="D340" s="367" t="s">
        <v>881</v>
      </c>
      <c r="E340" s="351" t="s">
        <v>888</v>
      </c>
      <c r="F340" s="393" t="s">
        <v>626</v>
      </c>
      <c r="G340" s="393">
        <v>1</v>
      </c>
      <c r="H340" s="393">
        <v>1</v>
      </c>
    </row>
    <row r="341" spans="1:8" x14ac:dyDescent="0.3">
      <c r="A341" s="343">
        <v>338</v>
      </c>
      <c r="B341" s="351" t="s">
        <v>864</v>
      </c>
      <c r="C341" s="351" t="s">
        <v>599</v>
      </c>
      <c r="D341" s="367" t="s">
        <v>881</v>
      </c>
      <c r="E341" s="351" t="s">
        <v>889</v>
      </c>
      <c r="F341" s="393" t="s">
        <v>626</v>
      </c>
      <c r="G341" s="393">
        <v>1</v>
      </c>
      <c r="H341" s="393"/>
    </row>
    <row r="342" spans="1:8" x14ac:dyDescent="0.3">
      <c r="A342" s="343">
        <v>339</v>
      </c>
      <c r="B342" s="351" t="s">
        <v>864</v>
      </c>
      <c r="C342" s="351" t="s">
        <v>599</v>
      </c>
      <c r="D342" s="367" t="s">
        <v>881</v>
      </c>
      <c r="E342" s="351" t="s">
        <v>890</v>
      </c>
      <c r="F342" s="393" t="s">
        <v>626</v>
      </c>
      <c r="G342" s="393">
        <v>1</v>
      </c>
      <c r="H342" s="393"/>
    </row>
    <row r="343" spans="1:8" x14ac:dyDescent="0.3">
      <c r="A343" s="343">
        <v>340</v>
      </c>
      <c r="B343" s="351" t="s">
        <v>864</v>
      </c>
      <c r="C343" s="351" t="s">
        <v>599</v>
      </c>
      <c r="D343" s="367" t="s">
        <v>881</v>
      </c>
      <c r="E343" s="351" t="s">
        <v>891</v>
      </c>
      <c r="F343" s="393" t="s">
        <v>626</v>
      </c>
      <c r="G343" s="393">
        <v>1</v>
      </c>
      <c r="H343" s="393">
        <v>1</v>
      </c>
    </row>
    <row r="344" spans="1:8" x14ac:dyDescent="0.3">
      <c r="A344" s="343">
        <v>341</v>
      </c>
      <c r="B344" s="351" t="s">
        <v>864</v>
      </c>
      <c r="C344" s="351" t="s">
        <v>611</v>
      </c>
      <c r="D344" s="394" t="s">
        <v>892</v>
      </c>
      <c r="E344" s="351" t="s">
        <v>893</v>
      </c>
      <c r="F344" s="393" t="s">
        <v>626</v>
      </c>
      <c r="G344" s="393">
        <v>1</v>
      </c>
      <c r="H344" s="393"/>
    </row>
    <row r="345" spans="1:8" x14ac:dyDescent="0.3">
      <c r="A345" s="343">
        <v>342</v>
      </c>
      <c r="B345" s="351" t="s">
        <v>864</v>
      </c>
      <c r="C345" s="351" t="s">
        <v>599</v>
      </c>
      <c r="D345" s="394" t="s">
        <v>892</v>
      </c>
      <c r="E345" s="351" t="s">
        <v>894</v>
      </c>
      <c r="F345" s="393" t="s">
        <v>626</v>
      </c>
      <c r="G345" s="393">
        <v>1</v>
      </c>
      <c r="H345" s="393"/>
    </row>
    <row r="346" spans="1:8" x14ac:dyDescent="0.3">
      <c r="A346" s="343">
        <v>343</v>
      </c>
      <c r="B346" s="351" t="s">
        <v>864</v>
      </c>
      <c r="C346" s="351" t="s">
        <v>611</v>
      </c>
      <c r="D346" s="394" t="s">
        <v>892</v>
      </c>
      <c r="E346" s="351" t="s">
        <v>895</v>
      </c>
      <c r="F346" s="393" t="s">
        <v>626</v>
      </c>
      <c r="G346" s="393">
        <v>1</v>
      </c>
      <c r="H346" s="393"/>
    </row>
    <row r="347" spans="1:8" x14ac:dyDescent="0.3">
      <c r="A347" s="343">
        <v>344</v>
      </c>
      <c r="B347" s="351" t="s">
        <v>864</v>
      </c>
      <c r="C347" s="351" t="s">
        <v>611</v>
      </c>
      <c r="D347" s="394" t="s">
        <v>892</v>
      </c>
      <c r="E347" s="351" t="s">
        <v>896</v>
      </c>
      <c r="F347" s="393" t="s">
        <v>626</v>
      </c>
      <c r="G347" s="393">
        <v>1</v>
      </c>
      <c r="H347" s="393"/>
    </row>
    <row r="348" spans="1:8" x14ac:dyDescent="0.3">
      <c r="A348" s="343">
        <v>345</v>
      </c>
      <c r="B348" s="351" t="s">
        <v>864</v>
      </c>
      <c r="C348" s="351" t="s">
        <v>599</v>
      </c>
      <c r="D348" s="394" t="s">
        <v>892</v>
      </c>
      <c r="E348" s="351" t="s">
        <v>897</v>
      </c>
      <c r="F348" s="393" t="s">
        <v>626</v>
      </c>
      <c r="G348" s="393">
        <v>1</v>
      </c>
      <c r="H348" s="393"/>
    </row>
    <row r="349" spans="1:8" x14ac:dyDescent="0.3">
      <c r="A349" s="343">
        <v>346</v>
      </c>
      <c r="B349" s="351" t="s">
        <v>864</v>
      </c>
      <c r="C349" s="351" t="s">
        <v>611</v>
      </c>
      <c r="D349" s="394" t="s">
        <v>898</v>
      </c>
      <c r="E349" s="351" t="s">
        <v>899</v>
      </c>
      <c r="F349" s="393" t="s">
        <v>626</v>
      </c>
      <c r="G349" s="393">
        <v>1</v>
      </c>
      <c r="H349" s="393"/>
    </row>
    <row r="350" spans="1:8" x14ac:dyDescent="0.3">
      <c r="A350" s="343">
        <v>347</v>
      </c>
      <c r="B350" s="351" t="s">
        <v>864</v>
      </c>
      <c r="C350" s="351" t="s">
        <v>611</v>
      </c>
      <c r="D350" s="394" t="s">
        <v>900</v>
      </c>
      <c r="E350" s="351" t="s">
        <v>901</v>
      </c>
      <c r="F350" s="393" t="s">
        <v>626</v>
      </c>
      <c r="G350" s="393">
        <v>1</v>
      </c>
      <c r="H350" s="393"/>
    </row>
    <row r="351" spans="1:8" x14ac:dyDescent="0.3">
      <c r="A351" s="343">
        <v>348</v>
      </c>
      <c r="B351" s="351" t="s">
        <v>864</v>
      </c>
      <c r="C351" s="351" t="s">
        <v>611</v>
      </c>
      <c r="D351" s="394" t="s">
        <v>900</v>
      </c>
      <c r="E351" s="351" t="s">
        <v>902</v>
      </c>
      <c r="F351" s="393" t="s">
        <v>626</v>
      </c>
      <c r="G351" s="393">
        <v>1</v>
      </c>
      <c r="H351" s="393"/>
    </row>
    <row r="352" spans="1:8" x14ac:dyDescent="0.3">
      <c r="A352" s="343">
        <v>349</v>
      </c>
      <c r="B352" s="351" t="s">
        <v>864</v>
      </c>
      <c r="C352" s="351" t="s">
        <v>903</v>
      </c>
      <c r="D352" s="394" t="s">
        <v>904</v>
      </c>
      <c r="E352" s="351" t="s">
        <v>905</v>
      </c>
      <c r="F352" s="393" t="s">
        <v>626</v>
      </c>
      <c r="G352" s="393">
        <v>1</v>
      </c>
      <c r="H352" s="393"/>
    </row>
    <row r="353" spans="1:8" x14ac:dyDescent="0.3">
      <c r="A353" s="343">
        <v>350</v>
      </c>
      <c r="B353" s="351" t="s">
        <v>864</v>
      </c>
      <c r="C353" s="351" t="s">
        <v>903</v>
      </c>
      <c r="D353" s="394" t="s">
        <v>904</v>
      </c>
      <c r="E353" s="351" t="s">
        <v>906</v>
      </c>
      <c r="F353" s="393" t="s">
        <v>626</v>
      </c>
      <c r="G353" s="393">
        <v>1</v>
      </c>
      <c r="H353" s="393"/>
    </row>
    <row r="354" spans="1:8" x14ac:dyDescent="0.3">
      <c r="A354" s="343">
        <v>351</v>
      </c>
      <c r="B354" s="351" t="s">
        <v>864</v>
      </c>
      <c r="C354" s="351" t="s">
        <v>903</v>
      </c>
      <c r="D354" s="394" t="s">
        <v>904</v>
      </c>
      <c r="E354" s="351" t="s">
        <v>907</v>
      </c>
      <c r="F354" s="393" t="s">
        <v>626</v>
      </c>
      <c r="G354" s="393">
        <v>1</v>
      </c>
      <c r="H354" s="393">
        <v>1</v>
      </c>
    </row>
    <row r="355" spans="1:8" x14ac:dyDescent="0.3">
      <c r="A355" s="343">
        <v>352</v>
      </c>
      <c r="B355" s="351" t="s">
        <v>864</v>
      </c>
      <c r="C355" s="351" t="s">
        <v>903</v>
      </c>
      <c r="D355" s="394" t="s">
        <v>904</v>
      </c>
      <c r="E355" s="351" t="s">
        <v>908</v>
      </c>
      <c r="F355" s="393" t="s">
        <v>626</v>
      </c>
      <c r="G355" s="393">
        <v>1</v>
      </c>
      <c r="H355" s="393">
        <v>1</v>
      </c>
    </row>
    <row r="356" spans="1:8" x14ac:dyDescent="0.3">
      <c r="A356" s="343">
        <v>353</v>
      </c>
      <c r="B356" s="351" t="s">
        <v>864</v>
      </c>
      <c r="C356" s="351" t="s">
        <v>903</v>
      </c>
      <c r="D356" s="394" t="s">
        <v>904</v>
      </c>
      <c r="E356" s="351" t="s">
        <v>909</v>
      </c>
      <c r="F356" s="393" t="s">
        <v>626</v>
      </c>
      <c r="G356" s="393">
        <v>1</v>
      </c>
      <c r="H356" s="393"/>
    </row>
    <row r="357" spans="1:8" x14ac:dyDescent="0.3">
      <c r="A357" s="343">
        <v>354</v>
      </c>
      <c r="B357" s="351" t="s">
        <v>864</v>
      </c>
      <c r="C357" s="351" t="s">
        <v>903</v>
      </c>
      <c r="D357" s="394" t="s">
        <v>904</v>
      </c>
      <c r="E357" s="351" t="s">
        <v>910</v>
      </c>
      <c r="F357" s="393" t="s">
        <v>626</v>
      </c>
      <c r="G357" s="393">
        <v>1</v>
      </c>
      <c r="H357" s="393">
        <v>1</v>
      </c>
    </row>
    <row r="358" spans="1:8" x14ac:dyDescent="0.3">
      <c r="A358" s="343">
        <v>355</v>
      </c>
      <c r="B358" s="351" t="s">
        <v>864</v>
      </c>
      <c r="C358" s="351" t="s">
        <v>903</v>
      </c>
      <c r="D358" s="394" t="s">
        <v>904</v>
      </c>
      <c r="E358" s="351" t="s">
        <v>911</v>
      </c>
      <c r="F358" s="393" t="s">
        <v>626</v>
      </c>
      <c r="G358" s="393">
        <v>1</v>
      </c>
      <c r="H358" s="393"/>
    </row>
    <row r="359" spans="1:8" x14ac:dyDescent="0.3">
      <c r="A359" s="343">
        <v>356</v>
      </c>
      <c r="B359" s="351" t="s">
        <v>864</v>
      </c>
      <c r="C359" s="351" t="s">
        <v>903</v>
      </c>
      <c r="D359" s="394" t="s">
        <v>904</v>
      </c>
      <c r="E359" s="351" t="s">
        <v>912</v>
      </c>
      <c r="F359" s="393" t="s">
        <v>626</v>
      </c>
      <c r="G359" s="393">
        <v>1</v>
      </c>
      <c r="H359" s="393"/>
    </row>
    <row r="360" spans="1:8" x14ac:dyDescent="0.3">
      <c r="A360" s="343">
        <v>357</v>
      </c>
      <c r="B360" s="351" t="s">
        <v>864</v>
      </c>
      <c r="C360" s="351" t="s">
        <v>903</v>
      </c>
      <c r="D360" s="394" t="s">
        <v>904</v>
      </c>
      <c r="E360" s="351" t="s">
        <v>913</v>
      </c>
      <c r="F360" s="393" t="s">
        <v>626</v>
      </c>
      <c r="G360" s="393">
        <v>1</v>
      </c>
      <c r="H360" s="393"/>
    </row>
    <row r="361" spans="1:8" x14ac:dyDescent="0.3">
      <c r="A361" s="343">
        <v>358</v>
      </c>
      <c r="B361" s="351" t="s">
        <v>864</v>
      </c>
      <c r="C361" s="351" t="s">
        <v>903</v>
      </c>
      <c r="D361" s="394" t="s">
        <v>904</v>
      </c>
      <c r="E361" s="351" t="s">
        <v>914</v>
      </c>
      <c r="F361" s="393" t="s">
        <v>626</v>
      </c>
      <c r="G361" s="393">
        <v>1</v>
      </c>
      <c r="H361" s="393"/>
    </row>
    <row r="362" spans="1:8" x14ac:dyDescent="0.3">
      <c r="A362" s="343">
        <v>359</v>
      </c>
      <c r="B362" s="351" t="s">
        <v>864</v>
      </c>
      <c r="C362" s="351" t="s">
        <v>903</v>
      </c>
      <c r="D362" s="394" t="s">
        <v>904</v>
      </c>
      <c r="E362" s="351" t="s">
        <v>915</v>
      </c>
      <c r="F362" s="393" t="s">
        <v>626</v>
      </c>
      <c r="G362" s="393">
        <v>1</v>
      </c>
      <c r="H362" s="393">
        <v>1</v>
      </c>
    </row>
    <row r="363" spans="1:8" x14ac:dyDescent="0.3">
      <c r="A363" s="343">
        <v>360</v>
      </c>
      <c r="B363" s="351" t="s">
        <v>864</v>
      </c>
      <c r="C363" s="351" t="s">
        <v>916</v>
      </c>
      <c r="D363" s="394" t="s">
        <v>917</v>
      </c>
      <c r="E363" s="351" t="s">
        <v>918</v>
      </c>
      <c r="F363" s="393" t="s">
        <v>626</v>
      </c>
      <c r="G363" s="393">
        <v>2</v>
      </c>
      <c r="H363" s="393"/>
    </row>
    <row r="364" spans="1:8" x14ac:dyDescent="0.3">
      <c r="A364" s="343">
        <v>361</v>
      </c>
      <c r="B364" s="351" t="s">
        <v>864</v>
      </c>
      <c r="C364" s="351" t="s">
        <v>916</v>
      </c>
      <c r="D364" s="394" t="s">
        <v>917</v>
      </c>
      <c r="E364" s="351" t="s">
        <v>919</v>
      </c>
      <c r="F364" s="393" t="s">
        <v>626</v>
      </c>
      <c r="G364" s="393">
        <v>1</v>
      </c>
      <c r="H364" s="393"/>
    </row>
    <row r="365" spans="1:8" x14ac:dyDescent="0.3">
      <c r="A365" s="343">
        <v>362</v>
      </c>
      <c r="B365" s="351" t="s">
        <v>864</v>
      </c>
      <c r="C365" s="351" t="s">
        <v>916</v>
      </c>
      <c r="D365" s="394" t="s">
        <v>920</v>
      </c>
      <c r="E365" s="351" t="s">
        <v>921</v>
      </c>
      <c r="F365" s="393" t="s">
        <v>626</v>
      </c>
      <c r="G365" s="393">
        <v>1</v>
      </c>
      <c r="H365" s="393"/>
    </row>
    <row r="366" spans="1:8" x14ac:dyDescent="0.3">
      <c r="A366" s="343">
        <v>363</v>
      </c>
      <c r="B366" s="351" t="s">
        <v>864</v>
      </c>
      <c r="C366" s="351" t="s">
        <v>916</v>
      </c>
      <c r="D366" s="394" t="s">
        <v>920</v>
      </c>
      <c r="E366" s="351" t="s">
        <v>922</v>
      </c>
      <c r="F366" s="393" t="s">
        <v>626</v>
      </c>
      <c r="G366" s="393">
        <v>1</v>
      </c>
      <c r="H366" s="393">
        <v>1</v>
      </c>
    </row>
    <row r="367" spans="1:8" x14ac:dyDescent="0.3">
      <c r="A367" s="343">
        <v>364</v>
      </c>
      <c r="B367" s="351" t="s">
        <v>864</v>
      </c>
      <c r="C367" s="351" t="s">
        <v>916</v>
      </c>
      <c r="D367" s="394" t="s">
        <v>920</v>
      </c>
      <c r="E367" s="351" t="s">
        <v>923</v>
      </c>
      <c r="F367" s="393" t="s">
        <v>626</v>
      </c>
      <c r="G367" s="393">
        <v>1</v>
      </c>
      <c r="H367" s="393"/>
    </row>
    <row r="368" spans="1:8" x14ac:dyDescent="0.3">
      <c r="A368" s="343">
        <v>365</v>
      </c>
      <c r="B368" s="351" t="s">
        <v>864</v>
      </c>
      <c r="C368" s="351" t="s">
        <v>916</v>
      </c>
      <c r="D368" s="394" t="s">
        <v>920</v>
      </c>
      <c r="E368" s="351" t="s">
        <v>924</v>
      </c>
      <c r="F368" s="393" t="s">
        <v>626</v>
      </c>
      <c r="G368" s="393">
        <v>1</v>
      </c>
      <c r="H368" s="393">
        <v>1</v>
      </c>
    </row>
    <row r="369" spans="1:8" x14ac:dyDescent="0.3">
      <c r="A369" s="343">
        <v>366</v>
      </c>
      <c r="B369" s="351" t="s">
        <v>864</v>
      </c>
      <c r="C369" s="351" t="s">
        <v>916</v>
      </c>
      <c r="D369" s="394" t="s">
        <v>920</v>
      </c>
      <c r="E369" s="351" t="s">
        <v>925</v>
      </c>
      <c r="F369" s="393" t="s">
        <v>626</v>
      </c>
      <c r="G369" s="393">
        <v>1</v>
      </c>
      <c r="H369" s="393">
        <v>1</v>
      </c>
    </row>
    <row r="370" spans="1:8" x14ac:dyDescent="0.3">
      <c r="A370" s="343">
        <v>367</v>
      </c>
      <c r="B370" s="351" t="s">
        <v>864</v>
      </c>
      <c r="C370" s="351" t="s">
        <v>916</v>
      </c>
      <c r="D370" s="394" t="s">
        <v>920</v>
      </c>
      <c r="E370" s="351" t="s">
        <v>926</v>
      </c>
      <c r="F370" s="393" t="s">
        <v>626</v>
      </c>
      <c r="G370" s="393">
        <v>1</v>
      </c>
      <c r="H370" s="393">
        <v>1</v>
      </c>
    </row>
    <row r="371" spans="1:8" x14ac:dyDescent="0.3">
      <c r="A371" s="343">
        <v>368</v>
      </c>
      <c r="B371" s="351" t="s">
        <v>864</v>
      </c>
      <c r="C371" s="351" t="s">
        <v>916</v>
      </c>
      <c r="D371" s="394" t="s">
        <v>920</v>
      </c>
      <c r="E371" s="351" t="s">
        <v>927</v>
      </c>
      <c r="F371" s="393" t="s">
        <v>626</v>
      </c>
      <c r="G371" s="393">
        <v>1</v>
      </c>
      <c r="H371" s="393"/>
    </row>
    <row r="372" spans="1:8" x14ac:dyDescent="0.3">
      <c r="A372" s="343">
        <v>369</v>
      </c>
      <c r="B372" s="351" t="s">
        <v>864</v>
      </c>
      <c r="C372" s="351" t="s">
        <v>916</v>
      </c>
      <c r="D372" s="394" t="s">
        <v>920</v>
      </c>
      <c r="E372" s="351" t="s">
        <v>928</v>
      </c>
      <c r="F372" s="393" t="s">
        <v>626</v>
      </c>
      <c r="G372" s="393">
        <v>1</v>
      </c>
      <c r="H372" s="393">
        <v>1</v>
      </c>
    </row>
    <row r="373" spans="1:8" x14ac:dyDescent="0.3">
      <c r="A373" s="343">
        <v>370</v>
      </c>
      <c r="B373" s="351" t="s">
        <v>864</v>
      </c>
      <c r="C373" s="351" t="s">
        <v>916</v>
      </c>
      <c r="D373" s="394" t="s">
        <v>920</v>
      </c>
      <c r="E373" s="351" t="s">
        <v>929</v>
      </c>
      <c r="F373" s="393" t="s">
        <v>626</v>
      </c>
      <c r="G373" s="393">
        <v>1</v>
      </c>
      <c r="H373" s="393">
        <v>1</v>
      </c>
    </row>
    <row r="374" spans="1:8" x14ac:dyDescent="0.3">
      <c r="A374" s="343">
        <v>371</v>
      </c>
      <c r="B374" s="351" t="s">
        <v>864</v>
      </c>
      <c r="C374" s="351" t="s">
        <v>916</v>
      </c>
      <c r="D374" s="394" t="s">
        <v>920</v>
      </c>
      <c r="E374" s="351" t="s">
        <v>930</v>
      </c>
      <c r="F374" s="393" t="s">
        <v>626</v>
      </c>
      <c r="G374" s="393">
        <v>1</v>
      </c>
      <c r="H374" s="393">
        <v>1</v>
      </c>
    </row>
    <row r="375" spans="1:8" x14ac:dyDescent="0.3">
      <c r="A375" s="343">
        <v>372</v>
      </c>
      <c r="B375" s="351" t="s">
        <v>864</v>
      </c>
      <c r="C375" s="351" t="s">
        <v>916</v>
      </c>
      <c r="D375" s="394" t="s">
        <v>920</v>
      </c>
      <c r="E375" s="351" t="s">
        <v>931</v>
      </c>
      <c r="F375" s="393" t="s">
        <v>626</v>
      </c>
      <c r="G375" s="393">
        <v>1</v>
      </c>
      <c r="H375" s="393">
        <v>1</v>
      </c>
    </row>
    <row r="376" spans="1:8" x14ac:dyDescent="0.3">
      <c r="A376" s="343">
        <v>373</v>
      </c>
      <c r="B376" s="351" t="s">
        <v>864</v>
      </c>
      <c r="C376" s="351" t="s">
        <v>916</v>
      </c>
      <c r="D376" s="394" t="s">
        <v>920</v>
      </c>
      <c r="E376" s="351" t="s">
        <v>932</v>
      </c>
      <c r="F376" s="393" t="s">
        <v>626</v>
      </c>
      <c r="G376" s="393">
        <v>1</v>
      </c>
      <c r="H376" s="393">
        <v>1</v>
      </c>
    </row>
    <row r="377" spans="1:8" x14ac:dyDescent="0.3">
      <c r="A377" s="343">
        <v>374</v>
      </c>
      <c r="B377" s="351" t="s">
        <v>864</v>
      </c>
      <c r="C377" s="351" t="s">
        <v>916</v>
      </c>
      <c r="D377" s="394" t="s">
        <v>933</v>
      </c>
      <c r="E377" s="351" t="s">
        <v>934</v>
      </c>
      <c r="F377" s="393" t="s">
        <v>626</v>
      </c>
      <c r="G377" s="393">
        <v>1</v>
      </c>
      <c r="H377" s="393"/>
    </row>
    <row r="378" spans="1:8" x14ac:dyDescent="0.3">
      <c r="A378" s="343">
        <v>375</v>
      </c>
      <c r="B378" s="351" t="s">
        <v>864</v>
      </c>
      <c r="C378" s="351" t="s">
        <v>916</v>
      </c>
      <c r="D378" s="394" t="s">
        <v>933</v>
      </c>
      <c r="E378" s="351" t="s">
        <v>935</v>
      </c>
      <c r="F378" s="393" t="s">
        <v>626</v>
      </c>
      <c r="G378" s="393">
        <v>1</v>
      </c>
      <c r="H378" s="393"/>
    </row>
    <row r="379" spans="1:8" x14ac:dyDescent="0.3">
      <c r="A379" s="343">
        <v>376</v>
      </c>
      <c r="B379" s="351" t="s">
        <v>864</v>
      </c>
      <c r="C379" s="351" t="s">
        <v>916</v>
      </c>
      <c r="D379" s="394" t="s">
        <v>933</v>
      </c>
      <c r="E379" s="351" t="s">
        <v>936</v>
      </c>
      <c r="F379" s="393" t="s">
        <v>626</v>
      </c>
      <c r="G379" s="393">
        <v>1</v>
      </c>
      <c r="H379" s="393"/>
    </row>
    <row r="380" spans="1:8" x14ac:dyDescent="0.3">
      <c r="A380" s="343">
        <v>377</v>
      </c>
      <c r="B380" s="351" t="s">
        <v>864</v>
      </c>
      <c r="C380" s="351" t="s">
        <v>916</v>
      </c>
      <c r="D380" s="394" t="s">
        <v>937</v>
      </c>
      <c r="E380" s="351" t="s">
        <v>938</v>
      </c>
      <c r="F380" s="393" t="s">
        <v>626</v>
      </c>
      <c r="G380" s="393">
        <v>1</v>
      </c>
      <c r="H380" s="393"/>
    </row>
    <row r="381" spans="1:8" x14ac:dyDescent="0.3">
      <c r="A381" s="343">
        <v>378</v>
      </c>
      <c r="B381" s="351" t="s">
        <v>864</v>
      </c>
      <c r="C381" s="351" t="s">
        <v>916</v>
      </c>
      <c r="D381" s="394" t="s">
        <v>937</v>
      </c>
      <c r="E381" s="351" t="s">
        <v>939</v>
      </c>
      <c r="F381" s="393" t="s">
        <v>626</v>
      </c>
      <c r="G381" s="393">
        <v>1</v>
      </c>
      <c r="H381" s="393">
        <v>1</v>
      </c>
    </row>
    <row r="382" spans="1:8" x14ac:dyDescent="0.3">
      <c r="A382" s="343">
        <v>379</v>
      </c>
      <c r="B382" s="351" t="s">
        <v>864</v>
      </c>
      <c r="C382" s="351" t="s">
        <v>916</v>
      </c>
      <c r="D382" s="394" t="s">
        <v>937</v>
      </c>
      <c r="E382" s="351" t="s">
        <v>940</v>
      </c>
      <c r="F382" s="393" t="s">
        <v>626</v>
      </c>
      <c r="G382" s="393">
        <v>1</v>
      </c>
      <c r="H382" s="393"/>
    </row>
    <row r="383" spans="1:8" x14ac:dyDescent="0.3">
      <c r="A383" s="343">
        <v>380</v>
      </c>
      <c r="B383" s="351" t="s">
        <v>864</v>
      </c>
      <c r="C383" s="351" t="s">
        <v>916</v>
      </c>
      <c r="D383" s="394" t="s">
        <v>937</v>
      </c>
      <c r="E383" s="351" t="s">
        <v>941</v>
      </c>
      <c r="F383" s="393" t="s">
        <v>626</v>
      </c>
      <c r="G383" s="393">
        <v>1</v>
      </c>
      <c r="H383" s="393"/>
    </row>
    <row r="384" spans="1:8" x14ac:dyDescent="0.3">
      <c r="A384" s="343">
        <v>381</v>
      </c>
      <c r="B384" s="351" t="s">
        <v>864</v>
      </c>
      <c r="C384" s="351" t="s">
        <v>916</v>
      </c>
      <c r="D384" s="394" t="s">
        <v>937</v>
      </c>
      <c r="E384" s="351" t="s">
        <v>942</v>
      </c>
      <c r="F384" s="393" t="s">
        <v>626</v>
      </c>
      <c r="G384" s="393">
        <v>1</v>
      </c>
      <c r="H384" s="393">
        <v>1</v>
      </c>
    </row>
    <row r="385" spans="1:8" x14ac:dyDescent="0.3">
      <c r="A385" s="343">
        <v>382</v>
      </c>
      <c r="B385" s="351" t="s">
        <v>864</v>
      </c>
      <c r="C385" s="351" t="s">
        <v>916</v>
      </c>
      <c r="D385" s="394" t="s">
        <v>937</v>
      </c>
      <c r="E385" s="351" t="s">
        <v>943</v>
      </c>
      <c r="F385" s="393" t="s">
        <v>626</v>
      </c>
      <c r="G385" s="393">
        <v>1</v>
      </c>
      <c r="H385" s="393"/>
    </row>
    <row r="386" spans="1:8" x14ac:dyDescent="0.3">
      <c r="A386" s="343">
        <v>383</v>
      </c>
      <c r="B386" s="351" t="s">
        <v>864</v>
      </c>
      <c r="C386" s="351" t="s">
        <v>916</v>
      </c>
      <c r="D386" s="394" t="s">
        <v>937</v>
      </c>
      <c r="E386" s="351" t="s">
        <v>944</v>
      </c>
      <c r="F386" s="393" t="s">
        <v>626</v>
      </c>
      <c r="G386" s="393">
        <v>1</v>
      </c>
      <c r="H386" s="393"/>
    </row>
    <row r="387" spans="1:8" x14ac:dyDescent="0.3">
      <c r="A387" s="343">
        <v>384</v>
      </c>
      <c r="B387" s="351" t="s">
        <v>864</v>
      </c>
      <c r="C387" s="351" t="s">
        <v>916</v>
      </c>
      <c r="D387" s="394" t="s">
        <v>937</v>
      </c>
      <c r="E387" s="351" t="s">
        <v>945</v>
      </c>
      <c r="F387" s="393" t="s">
        <v>626</v>
      </c>
      <c r="G387" s="393">
        <v>1</v>
      </c>
      <c r="H387" s="393">
        <v>1</v>
      </c>
    </row>
    <row r="388" spans="1:8" x14ac:dyDescent="0.3">
      <c r="A388" s="343">
        <v>385</v>
      </c>
      <c r="B388" s="351" t="s">
        <v>864</v>
      </c>
      <c r="C388" s="351" t="s">
        <v>916</v>
      </c>
      <c r="D388" s="394" t="s">
        <v>937</v>
      </c>
      <c r="E388" s="351" t="s">
        <v>946</v>
      </c>
      <c r="F388" s="393" t="s">
        <v>626</v>
      </c>
      <c r="G388" s="393">
        <v>1</v>
      </c>
      <c r="H388" s="393"/>
    </row>
    <row r="389" spans="1:8" x14ac:dyDescent="0.3">
      <c r="A389" s="343">
        <v>386</v>
      </c>
      <c r="B389" s="351" t="s">
        <v>864</v>
      </c>
      <c r="C389" s="351" t="s">
        <v>916</v>
      </c>
      <c r="D389" s="394" t="s">
        <v>937</v>
      </c>
      <c r="E389" s="351" t="s">
        <v>947</v>
      </c>
      <c r="F389" s="393" t="s">
        <v>626</v>
      </c>
      <c r="G389" s="393">
        <v>1</v>
      </c>
      <c r="H389" s="393"/>
    </row>
    <row r="390" spans="1:8" x14ac:dyDescent="0.3">
      <c r="A390" s="343">
        <v>387</v>
      </c>
      <c r="B390" s="351" t="s">
        <v>864</v>
      </c>
      <c r="C390" s="351" t="s">
        <v>916</v>
      </c>
      <c r="D390" s="394" t="s">
        <v>937</v>
      </c>
      <c r="E390" s="351" t="s">
        <v>948</v>
      </c>
      <c r="F390" s="393" t="s">
        <v>626</v>
      </c>
      <c r="G390" s="393">
        <v>1</v>
      </c>
      <c r="H390" s="393"/>
    </row>
    <row r="391" spans="1:8" x14ac:dyDescent="0.3">
      <c r="A391" s="343">
        <v>388</v>
      </c>
      <c r="B391" s="351" t="s">
        <v>864</v>
      </c>
      <c r="C391" s="351" t="s">
        <v>916</v>
      </c>
      <c r="D391" s="394" t="s">
        <v>937</v>
      </c>
      <c r="E391" s="351" t="s">
        <v>949</v>
      </c>
      <c r="F391" s="393" t="s">
        <v>626</v>
      </c>
      <c r="G391" s="393">
        <v>1</v>
      </c>
      <c r="H391" s="393"/>
    </row>
    <row r="392" spans="1:8" x14ac:dyDescent="0.3">
      <c r="A392" s="343">
        <v>389</v>
      </c>
      <c r="B392" s="351" t="s">
        <v>864</v>
      </c>
      <c r="C392" s="351" t="s">
        <v>916</v>
      </c>
      <c r="D392" s="394" t="s">
        <v>937</v>
      </c>
      <c r="E392" s="351" t="s">
        <v>950</v>
      </c>
      <c r="F392" s="393" t="s">
        <v>626</v>
      </c>
      <c r="G392" s="393">
        <v>1</v>
      </c>
      <c r="H392" s="393"/>
    </row>
    <row r="393" spans="1:8" x14ac:dyDescent="0.3">
      <c r="A393" s="343">
        <v>390</v>
      </c>
      <c r="B393" s="351" t="s">
        <v>864</v>
      </c>
      <c r="C393" s="351" t="s">
        <v>916</v>
      </c>
      <c r="D393" s="394" t="s">
        <v>937</v>
      </c>
      <c r="E393" s="351" t="s">
        <v>951</v>
      </c>
      <c r="F393" s="393" t="s">
        <v>626</v>
      </c>
      <c r="G393" s="393">
        <v>1</v>
      </c>
      <c r="H393" s="393"/>
    </row>
    <row r="394" spans="1:8" x14ac:dyDescent="0.3">
      <c r="A394" s="343">
        <v>391</v>
      </c>
      <c r="B394" s="351" t="s">
        <v>864</v>
      </c>
      <c r="C394" s="351" t="s">
        <v>916</v>
      </c>
      <c r="D394" s="394" t="s">
        <v>937</v>
      </c>
      <c r="E394" s="351" t="s">
        <v>952</v>
      </c>
      <c r="F394" s="393" t="s">
        <v>626</v>
      </c>
      <c r="G394" s="393">
        <v>1</v>
      </c>
      <c r="H394" s="393"/>
    </row>
    <row r="395" spans="1:8" x14ac:dyDescent="0.3">
      <c r="A395" s="343">
        <v>392</v>
      </c>
      <c r="B395" s="351" t="s">
        <v>864</v>
      </c>
      <c r="C395" s="351" t="s">
        <v>916</v>
      </c>
      <c r="D395" s="394" t="s">
        <v>937</v>
      </c>
      <c r="E395" s="351" t="s">
        <v>953</v>
      </c>
      <c r="F395" s="393" t="s">
        <v>626</v>
      </c>
      <c r="G395" s="393">
        <v>1</v>
      </c>
      <c r="H395" s="393"/>
    </row>
    <row r="396" spans="1:8" x14ac:dyDescent="0.3">
      <c r="A396" s="343">
        <v>393</v>
      </c>
      <c r="B396" s="351" t="s">
        <v>864</v>
      </c>
      <c r="C396" s="351" t="s">
        <v>916</v>
      </c>
      <c r="D396" s="394" t="s">
        <v>937</v>
      </c>
      <c r="E396" s="351" t="s">
        <v>954</v>
      </c>
      <c r="F396" s="393" t="s">
        <v>626</v>
      </c>
      <c r="G396" s="393">
        <v>1</v>
      </c>
      <c r="H396" s="393"/>
    </row>
    <row r="397" spans="1:8" x14ac:dyDescent="0.3">
      <c r="A397" s="343">
        <v>394</v>
      </c>
      <c r="B397" s="351" t="s">
        <v>864</v>
      </c>
      <c r="C397" s="351" t="s">
        <v>916</v>
      </c>
      <c r="D397" s="394" t="s">
        <v>937</v>
      </c>
      <c r="E397" s="351" t="s">
        <v>955</v>
      </c>
      <c r="F397" s="393" t="s">
        <v>626</v>
      </c>
      <c r="G397" s="393">
        <v>1</v>
      </c>
      <c r="H397" s="393">
        <v>1</v>
      </c>
    </row>
    <row r="398" spans="1:8" x14ac:dyDescent="0.3">
      <c r="A398" s="343">
        <v>395</v>
      </c>
      <c r="B398" s="351" t="s">
        <v>864</v>
      </c>
      <c r="C398" s="351" t="s">
        <v>916</v>
      </c>
      <c r="D398" s="394" t="s">
        <v>956</v>
      </c>
      <c r="E398" s="351" t="s">
        <v>957</v>
      </c>
      <c r="F398" s="393" t="s">
        <v>626</v>
      </c>
      <c r="G398" s="393">
        <v>1</v>
      </c>
      <c r="H398" s="393"/>
    </row>
    <row r="399" spans="1:8" x14ac:dyDescent="0.3">
      <c r="A399" s="343">
        <v>396</v>
      </c>
      <c r="B399" s="351" t="s">
        <v>864</v>
      </c>
      <c r="C399" s="351" t="s">
        <v>916</v>
      </c>
      <c r="D399" s="394" t="s">
        <v>956</v>
      </c>
      <c r="E399" s="351" t="s">
        <v>958</v>
      </c>
      <c r="F399" s="393" t="s">
        <v>626</v>
      </c>
      <c r="G399" s="393">
        <v>1</v>
      </c>
      <c r="H399" s="393"/>
    </row>
    <row r="400" spans="1:8" x14ac:dyDescent="0.3">
      <c r="A400" s="343">
        <v>397</v>
      </c>
      <c r="B400" s="351" t="s">
        <v>864</v>
      </c>
      <c r="C400" s="351" t="s">
        <v>916</v>
      </c>
      <c r="D400" s="394" t="s">
        <v>956</v>
      </c>
      <c r="E400" s="351" t="s">
        <v>959</v>
      </c>
      <c r="F400" s="393" t="s">
        <v>626</v>
      </c>
      <c r="G400" s="393">
        <v>1</v>
      </c>
      <c r="H400" s="393"/>
    </row>
    <row r="401" spans="1:8" x14ac:dyDescent="0.3">
      <c r="A401" s="343">
        <v>398</v>
      </c>
      <c r="B401" s="351" t="s">
        <v>864</v>
      </c>
      <c r="C401" s="351" t="s">
        <v>916</v>
      </c>
      <c r="D401" s="394" t="s">
        <v>956</v>
      </c>
      <c r="E401" s="351" t="s">
        <v>960</v>
      </c>
      <c r="F401" s="393" t="s">
        <v>626</v>
      </c>
      <c r="G401" s="393">
        <v>1</v>
      </c>
      <c r="H401" s="393"/>
    </row>
    <row r="402" spans="1:8" x14ac:dyDescent="0.3">
      <c r="A402" s="343">
        <v>399</v>
      </c>
      <c r="B402" s="351" t="s">
        <v>864</v>
      </c>
      <c r="C402" s="351" t="s">
        <v>916</v>
      </c>
      <c r="D402" s="394" t="s">
        <v>956</v>
      </c>
      <c r="E402" s="351" t="s">
        <v>961</v>
      </c>
      <c r="F402" s="393" t="s">
        <v>626</v>
      </c>
      <c r="G402" s="393">
        <v>1</v>
      </c>
      <c r="H402" s="393"/>
    </row>
    <row r="403" spans="1:8" x14ac:dyDescent="0.3">
      <c r="A403" s="343">
        <v>400</v>
      </c>
      <c r="B403" s="351" t="s">
        <v>864</v>
      </c>
      <c r="C403" s="351" t="s">
        <v>916</v>
      </c>
      <c r="D403" s="394" t="s">
        <v>956</v>
      </c>
      <c r="E403" s="351" t="s">
        <v>962</v>
      </c>
      <c r="F403" s="393" t="s">
        <v>626</v>
      </c>
      <c r="G403" s="393">
        <v>1</v>
      </c>
      <c r="H403" s="393"/>
    </row>
    <row r="404" spans="1:8" x14ac:dyDescent="0.3">
      <c r="A404" s="343">
        <v>401</v>
      </c>
      <c r="B404" s="351" t="s">
        <v>864</v>
      </c>
      <c r="C404" s="351" t="s">
        <v>916</v>
      </c>
      <c r="D404" s="394" t="s">
        <v>956</v>
      </c>
      <c r="E404" s="351" t="s">
        <v>963</v>
      </c>
      <c r="F404" s="393" t="s">
        <v>626</v>
      </c>
      <c r="G404" s="393">
        <v>1</v>
      </c>
      <c r="H404" s="393"/>
    </row>
    <row r="405" spans="1:8" x14ac:dyDescent="0.3">
      <c r="A405" s="343">
        <v>402</v>
      </c>
      <c r="B405" s="351" t="s">
        <v>864</v>
      </c>
      <c r="C405" s="351" t="s">
        <v>916</v>
      </c>
      <c r="D405" s="394" t="s">
        <v>956</v>
      </c>
      <c r="E405" s="351" t="s">
        <v>964</v>
      </c>
      <c r="F405" s="393" t="s">
        <v>626</v>
      </c>
      <c r="G405" s="393">
        <v>1</v>
      </c>
      <c r="H405" s="393"/>
    </row>
    <row r="406" spans="1:8" x14ac:dyDescent="0.3">
      <c r="A406" s="343">
        <v>403</v>
      </c>
      <c r="B406" s="351" t="s">
        <v>864</v>
      </c>
      <c r="C406" s="351" t="s">
        <v>916</v>
      </c>
      <c r="D406" s="394" t="s">
        <v>956</v>
      </c>
      <c r="E406" s="351" t="s">
        <v>965</v>
      </c>
      <c r="F406" s="393" t="s">
        <v>626</v>
      </c>
      <c r="G406" s="393">
        <v>1</v>
      </c>
      <c r="H406" s="393"/>
    </row>
    <row r="407" spans="1:8" x14ac:dyDescent="0.3">
      <c r="A407" s="343">
        <v>404</v>
      </c>
      <c r="B407" s="351" t="s">
        <v>864</v>
      </c>
      <c r="C407" s="351" t="s">
        <v>916</v>
      </c>
      <c r="D407" s="394" t="s">
        <v>966</v>
      </c>
      <c r="E407" s="351" t="s">
        <v>967</v>
      </c>
      <c r="F407" s="393" t="s">
        <v>626</v>
      </c>
      <c r="G407" s="393">
        <v>1</v>
      </c>
      <c r="H407" s="393">
        <v>1</v>
      </c>
    </row>
    <row r="408" spans="1:8" x14ac:dyDescent="0.3">
      <c r="A408" s="343">
        <v>405</v>
      </c>
      <c r="B408" s="351" t="s">
        <v>864</v>
      </c>
      <c r="C408" s="351" t="s">
        <v>916</v>
      </c>
      <c r="D408" s="394" t="s">
        <v>966</v>
      </c>
      <c r="E408" s="351" t="s">
        <v>968</v>
      </c>
      <c r="F408" s="393" t="s">
        <v>626</v>
      </c>
      <c r="G408" s="393">
        <v>1</v>
      </c>
      <c r="H408" s="393">
        <v>1</v>
      </c>
    </row>
    <row r="409" spans="1:8" x14ac:dyDescent="0.3">
      <c r="A409" s="343">
        <v>406</v>
      </c>
      <c r="B409" s="351" t="s">
        <v>864</v>
      </c>
      <c r="C409" s="351" t="s">
        <v>916</v>
      </c>
      <c r="D409" s="394" t="s">
        <v>969</v>
      </c>
      <c r="E409" s="351" t="s">
        <v>970</v>
      </c>
      <c r="F409" s="393" t="s">
        <v>626</v>
      </c>
      <c r="G409" s="393">
        <v>1</v>
      </c>
      <c r="H409" s="393"/>
    </row>
    <row r="410" spans="1:8" x14ac:dyDescent="0.3">
      <c r="A410" s="343">
        <v>407</v>
      </c>
      <c r="B410" s="351" t="s">
        <v>864</v>
      </c>
      <c r="C410" s="351" t="s">
        <v>916</v>
      </c>
      <c r="D410" s="394" t="s">
        <v>969</v>
      </c>
      <c r="E410" s="351" t="s">
        <v>971</v>
      </c>
      <c r="F410" s="393" t="s">
        <v>626</v>
      </c>
      <c r="G410" s="393">
        <v>1</v>
      </c>
      <c r="H410" s="393"/>
    </row>
    <row r="411" spans="1:8" x14ac:dyDescent="0.3">
      <c r="A411" s="343">
        <v>408</v>
      </c>
      <c r="B411" s="351" t="s">
        <v>864</v>
      </c>
      <c r="C411" s="351" t="s">
        <v>916</v>
      </c>
      <c r="D411" s="394" t="s">
        <v>969</v>
      </c>
      <c r="E411" s="351" t="s">
        <v>972</v>
      </c>
      <c r="F411" s="393" t="s">
        <v>626</v>
      </c>
      <c r="G411" s="393">
        <v>1</v>
      </c>
      <c r="H411" s="393"/>
    </row>
    <row r="412" spans="1:8" x14ac:dyDescent="0.3">
      <c r="A412" s="343">
        <v>409</v>
      </c>
      <c r="B412" s="351" t="s">
        <v>864</v>
      </c>
      <c r="C412" s="351" t="s">
        <v>916</v>
      </c>
      <c r="D412" s="394" t="s">
        <v>969</v>
      </c>
      <c r="E412" s="351" t="s">
        <v>973</v>
      </c>
      <c r="F412" s="393" t="s">
        <v>626</v>
      </c>
      <c r="G412" s="393">
        <v>1</v>
      </c>
      <c r="H412" s="393"/>
    </row>
    <row r="413" spans="1:8" x14ac:dyDescent="0.3">
      <c r="A413" s="343">
        <v>410</v>
      </c>
      <c r="B413" s="351" t="s">
        <v>864</v>
      </c>
      <c r="C413" s="351" t="s">
        <v>916</v>
      </c>
      <c r="D413" s="394" t="s">
        <v>969</v>
      </c>
      <c r="E413" s="351" t="s">
        <v>974</v>
      </c>
      <c r="F413" s="393" t="s">
        <v>626</v>
      </c>
      <c r="G413" s="393">
        <v>1</v>
      </c>
      <c r="H413" s="393">
        <v>1</v>
      </c>
    </row>
    <row r="414" spans="1:8" x14ac:dyDescent="0.3">
      <c r="A414" s="343">
        <v>411</v>
      </c>
      <c r="B414" s="351" t="s">
        <v>864</v>
      </c>
      <c r="C414" s="351" t="s">
        <v>916</v>
      </c>
      <c r="D414" s="394" t="s">
        <v>969</v>
      </c>
      <c r="E414" s="351" t="s">
        <v>975</v>
      </c>
      <c r="F414" s="393" t="s">
        <v>626</v>
      </c>
      <c r="G414" s="393">
        <v>1</v>
      </c>
      <c r="H414" s="393"/>
    </row>
    <row r="415" spans="1:8" x14ac:dyDescent="0.3">
      <c r="A415" s="343">
        <v>412</v>
      </c>
      <c r="B415" s="351" t="s">
        <v>864</v>
      </c>
      <c r="C415" s="351" t="s">
        <v>611</v>
      </c>
      <c r="D415" s="394" t="s">
        <v>612</v>
      </c>
      <c r="E415" s="351" t="s">
        <v>976</v>
      </c>
      <c r="F415" s="393" t="s">
        <v>626</v>
      </c>
      <c r="G415" s="393">
        <v>1</v>
      </c>
      <c r="H415" s="393"/>
    </row>
    <row r="416" spans="1:8" x14ac:dyDescent="0.3">
      <c r="A416" s="343">
        <v>413</v>
      </c>
      <c r="B416" s="351" t="s">
        <v>864</v>
      </c>
      <c r="C416" s="351" t="s">
        <v>611</v>
      </c>
      <c r="D416" s="394" t="s">
        <v>612</v>
      </c>
      <c r="E416" s="351" t="s">
        <v>977</v>
      </c>
      <c r="F416" s="393" t="s">
        <v>626</v>
      </c>
      <c r="G416" s="393">
        <v>1</v>
      </c>
      <c r="H416" s="393"/>
    </row>
    <row r="417" spans="1:8" x14ac:dyDescent="0.3">
      <c r="A417" s="343">
        <v>414</v>
      </c>
      <c r="B417" s="351" t="s">
        <v>864</v>
      </c>
      <c r="C417" s="351" t="s">
        <v>611</v>
      </c>
      <c r="D417" s="394" t="s">
        <v>612</v>
      </c>
      <c r="E417" s="351" t="s">
        <v>978</v>
      </c>
      <c r="F417" s="393" t="s">
        <v>626</v>
      </c>
      <c r="G417" s="393">
        <v>1</v>
      </c>
      <c r="H417" s="393">
        <v>1</v>
      </c>
    </row>
    <row r="418" spans="1:8" x14ac:dyDescent="0.3">
      <c r="A418" s="343">
        <v>415</v>
      </c>
      <c r="B418" s="351" t="s">
        <v>864</v>
      </c>
      <c r="C418" s="351" t="s">
        <v>611</v>
      </c>
      <c r="D418" s="394" t="s">
        <v>612</v>
      </c>
      <c r="E418" s="351" t="s">
        <v>979</v>
      </c>
      <c r="F418" s="393" t="s">
        <v>626</v>
      </c>
      <c r="G418" s="393">
        <v>1</v>
      </c>
      <c r="H418" s="393"/>
    </row>
    <row r="419" spans="1:8" x14ac:dyDescent="0.3">
      <c r="A419" s="343">
        <v>416</v>
      </c>
      <c r="B419" s="351" t="s">
        <v>864</v>
      </c>
      <c r="C419" s="351" t="s">
        <v>611</v>
      </c>
      <c r="D419" s="394" t="s">
        <v>612</v>
      </c>
      <c r="E419" s="351" t="s">
        <v>980</v>
      </c>
      <c r="F419" s="393" t="s">
        <v>626</v>
      </c>
      <c r="G419" s="393">
        <v>1</v>
      </c>
      <c r="H419" s="393">
        <v>1</v>
      </c>
    </row>
    <row r="420" spans="1:8" x14ac:dyDescent="0.3">
      <c r="A420" s="343">
        <v>417</v>
      </c>
      <c r="B420" s="351" t="s">
        <v>864</v>
      </c>
      <c r="C420" s="351" t="s">
        <v>611</v>
      </c>
      <c r="D420" s="394" t="s">
        <v>981</v>
      </c>
      <c r="E420" s="351" t="s">
        <v>982</v>
      </c>
      <c r="F420" s="393" t="s">
        <v>626</v>
      </c>
      <c r="G420" s="393">
        <v>1</v>
      </c>
      <c r="H420" s="393">
        <v>1</v>
      </c>
    </row>
    <row r="421" spans="1:8" x14ac:dyDescent="0.3">
      <c r="A421" s="343">
        <v>418</v>
      </c>
      <c r="B421" s="351" t="s">
        <v>864</v>
      </c>
      <c r="C421" s="351" t="s">
        <v>611</v>
      </c>
      <c r="D421" s="394" t="s">
        <v>981</v>
      </c>
      <c r="E421" s="351" t="s">
        <v>983</v>
      </c>
      <c r="F421" s="393" t="s">
        <v>626</v>
      </c>
      <c r="G421" s="393">
        <v>1</v>
      </c>
      <c r="H421" s="393"/>
    </row>
    <row r="422" spans="1:8" x14ac:dyDescent="0.3">
      <c r="A422" s="343">
        <v>419</v>
      </c>
      <c r="B422" s="351" t="s">
        <v>864</v>
      </c>
      <c r="C422" s="351" t="s">
        <v>611</v>
      </c>
      <c r="D422" s="394" t="s">
        <v>981</v>
      </c>
      <c r="E422" s="351" t="s">
        <v>984</v>
      </c>
      <c r="F422" s="393" t="s">
        <v>626</v>
      </c>
      <c r="G422" s="393">
        <v>1</v>
      </c>
      <c r="H422" s="393">
        <v>1</v>
      </c>
    </row>
    <row r="423" spans="1:8" x14ac:dyDescent="0.3">
      <c r="A423" s="343">
        <v>420</v>
      </c>
      <c r="B423" s="351" t="s">
        <v>864</v>
      </c>
      <c r="C423" s="351" t="s">
        <v>611</v>
      </c>
      <c r="D423" s="394" t="s">
        <v>985</v>
      </c>
      <c r="E423" s="351" t="s">
        <v>986</v>
      </c>
      <c r="F423" s="393" t="s">
        <v>626</v>
      </c>
      <c r="G423" s="393">
        <v>1</v>
      </c>
      <c r="H423" s="393"/>
    </row>
    <row r="424" spans="1:8" x14ac:dyDescent="0.3">
      <c r="A424" s="343">
        <v>421</v>
      </c>
      <c r="B424" s="351" t="s">
        <v>864</v>
      </c>
      <c r="C424" s="351" t="s">
        <v>611</v>
      </c>
      <c r="D424" s="394" t="s">
        <v>985</v>
      </c>
      <c r="E424" s="351" t="s">
        <v>987</v>
      </c>
      <c r="F424" s="393" t="s">
        <v>626</v>
      </c>
      <c r="G424" s="393">
        <v>1</v>
      </c>
      <c r="H424" s="393">
        <v>1</v>
      </c>
    </row>
    <row r="425" spans="1:8" x14ac:dyDescent="0.3">
      <c r="A425" s="343">
        <v>422</v>
      </c>
      <c r="B425" s="351" t="s">
        <v>864</v>
      </c>
      <c r="C425" s="351" t="s">
        <v>611</v>
      </c>
      <c r="D425" s="394" t="s">
        <v>988</v>
      </c>
      <c r="E425" s="351" t="s">
        <v>989</v>
      </c>
      <c r="F425" s="393" t="s">
        <v>626</v>
      </c>
      <c r="G425" s="393">
        <v>1</v>
      </c>
      <c r="H425" s="393">
        <v>1</v>
      </c>
    </row>
    <row r="426" spans="1:8" x14ac:dyDescent="0.3">
      <c r="A426" s="343">
        <v>423</v>
      </c>
      <c r="B426" s="351" t="s">
        <v>864</v>
      </c>
      <c r="C426" s="351" t="s">
        <v>611</v>
      </c>
      <c r="D426" s="394" t="s">
        <v>988</v>
      </c>
      <c r="E426" s="351" t="s">
        <v>990</v>
      </c>
      <c r="F426" s="393" t="s">
        <v>626</v>
      </c>
      <c r="G426" s="393">
        <v>1</v>
      </c>
      <c r="H426" s="393"/>
    </row>
    <row r="427" spans="1:8" x14ac:dyDescent="0.3">
      <c r="A427" s="343">
        <v>424</v>
      </c>
      <c r="B427" s="351" t="s">
        <v>864</v>
      </c>
      <c r="C427" s="351" t="s">
        <v>611</v>
      </c>
      <c r="D427" s="394" t="s">
        <v>988</v>
      </c>
      <c r="E427" s="351" t="s">
        <v>991</v>
      </c>
      <c r="F427" s="393" t="s">
        <v>626</v>
      </c>
      <c r="G427" s="393">
        <v>1</v>
      </c>
      <c r="H427" s="393"/>
    </row>
    <row r="428" spans="1:8" x14ac:dyDescent="0.3">
      <c r="A428" s="343">
        <v>425</v>
      </c>
      <c r="B428" s="351" t="s">
        <v>864</v>
      </c>
      <c r="C428" s="351" t="s">
        <v>916</v>
      </c>
      <c r="D428" s="394" t="s">
        <v>992</v>
      </c>
      <c r="E428" s="351" t="s">
        <v>993</v>
      </c>
      <c r="F428" s="393" t="s">
        <v>626</v>
      </c>
      <c r="G428" s="393">
        <v>1</v>
      </c>
      <c r="H428" s="393"/>
    </row>
    <row r="429" spans="1:8" x14ac:dyDescent="0.3">
      <c r="A429" s="343">
        <v>426</v>
      </c>
      <c r="B429" s="351" t="s">
        <v>864</v>
      </c>
      <c r="C429" s="351" t="s">
        <v>916</v>
      </c>
      <c r="D429" s="394" t="s">
        <v>992</v>
      </c>
      <c r="E429" s="351" t="s">
        <v>994</v>
      </c>
      <c r="F429" s="393" t="s">
        <v>626</v>
      </c>
      <c r="G429" s="393">
        <v>1</v>
      </c>
      <c r="H429" s="393"/>
    </row>
    <row r="430" spans="1:8" x14ac:dyDescent="0.3">
      <c r="A430" s="343">
        <v>427</v>
      </c>
      <c r="B430" s="351" t="s">
        <v>864</v>
      </c>
      <c r="C430" s="351" t="s">
        <v>916</v>
      </c>
      <c r="D430" s="394" t="s">
        <v>992</v>
      </c>
      <c r="E430" s="351" t="s">
        <v>995</v>
      </c>
      <c r="F430" s="393" t="s">
        <v>626</v>
      </c>
      <c r="G430" s="393">
        <v>1</v>
      </c>
      <c r="H430" s="393"/>
    </row>
    <row r="431" spans="1:8" x14ac:dyDescent="0.3">
      <c r="A431" s="343">
        <v>428</v>
      </c>
      <c r="B431" s="351" t="s">
        <v>864</v>
      </c>
      <c r="C431" s="351" t="s">
        <v>916</v>
      </c>
      <c r="D431" s="394" t="s">
        <v>996</v>
      </c>
      <c r="E431" s="351" t="s">
        <v>997</v>
      </c>
      <c r="F431" s="393" t="s">
        <v>626</v>
      </c>
      <c r="G431" s="393">
        <v>1</v>
      </c>
      <c r="H431" s="393">
        <v>1</v>
      </c>
    </row>
    <row r="432" spans="1:8" x14ac:dyDescent="0.3">
      <c r="A432" s="343">
        <v>429</v>
      </c>
      <c r="B432" s="351" t="s">
        <v>864</v>
      </c>
      <c r="C432" s="351" t="s">
        <v>916</v>
      </c>
      <c r="D432" s="394" t="s">
        <v>996</v>
      </c>
      <c r="E432" s="351" t="s">
        <v>998</v>
      </c>
      <c r="F432" s="393" t="s">
        <v>626</v>
      </c>
      <c r="G432" s="393">
        <v>1</v>
      </c>
      <c r="H432" s="393"/>
    </row>
    <row r="433" spans="1:8" x14ac:dyDescent="0.3">
      <c r="A433" s="343">
        <v>430</v>
      </c>
      <c r="B433" s="351" t="s">
        <v>864</v>
      </c>
      <c r="C433" s="351" t="s">
        <v>916</v>
      </c>
      <c r="D433" s="394" t="s">
        <v>999</v>
      </c>
      <c r="E433" s="351" t="s">
        <v>1000</v>
      </c>
      <c r="F433" s="393" t="s">
        <v>626</v>
      </c>
      <c r="G433" s="393">
        <v>1</v>
      </c>
      <c r="H433" s="393"/>
    </row>
    <row r="434" spans="1:8" x14ac:dyDescent="0.3">
      <c r="A434" s="343">
        <v>431</v>
      </c>
      <c r="B434" s="351" t="s">
        <v>864</v>
      </c>
      <c r="C434" s="351" t="s">
        <v>916</v>
      </c>
      <c r="D434" s="394" t="s">
        <v>999</v>
      </c>
      <c r="E434" s="351" t="s">
        <v>1001</v>
      </c>
      <c r="F434" s="393" t="s">
        <v>626</v>
      </c>
      <c r="G434" s="393">
        <v>1</v>
      </c>
      <c r="H434" s="393"/>
    </row>
    <row r="435" spans="1:8" x14ac:dyDescent="0.3">
      <c r="A435" s="343">
        <v>432</v>
      </c>
      <c r="B435" s="351" t="s">
        <v>864</v>
      </c>
      <c r="C435" s="351" t="s">
        <v>916</v>
      </c>
      <c r="D435" s="394" t="s">
        <v>999</v>
      </c>
      <c r="E435" s="351" t="s">
        <v>1002</v>
      </c>
      <c r="F435" s="393" t="s">
        <v>626</v>
      </c>
      <c r="G435" s="393">
        <v>1</v>
      </c>
      <c r="H435" s="393"/>
    </row>
    <row r="436" spans="1:8" x14ac:dyDescent="0.3">
      <c r="A436" s="343">
        <v>433</v>
      </c>
      <c r="B436" s="351" t="s">
        <v>864</v>
      </c>
      <c r="C436" s="351" t="s">
        <v>916</v>
      </c>
      <c r="D436" s="394" t="s">
        <v>999</v>
      </c>
      <c r="E436" s="351" t="s">
        <v>1003</v>
      </c>
      <c r="F436" s="393" t="s">
        <v>626</v>
      </c>
      <c r="G436" s="393">
        <v>1</v>
      </c>
      <c r="H436" s="393"/>
    </row>
    <row r="437" spans="1:8" x14ac:dyDescent="0.3">
      <c r="A437" s="343">
        <v>434</v>
      </c>
      <c r="B437" s="351" t="s">
        <v>864</v>
      </c>
      <c r="C437" s="351" t="s">
        <v>916</v>
      </c>
      <c r="D437" s="394" t="s">
        <v>1004</v>
      </c>
      <c r="E437" s="351" t="s">
        <v>1005</v>
      </c>
      <c r="F437" s="393" t="s">
        <v>626</v>
      </c>
      <c r="G437" s="393">
        <v>1</v>
      </c>
      <c r="H437" s="393"/>
    </row>
    <row r="438" spans="1:8" x14ac:dyDescent="0.3">
      <c r="A438" s="343">
        <v>435</v>
      </c>
      <c r="B438" s="351" t="s">
        <v>864</v>
      </c>
      <c r="C438" s="351" t="s">
        <v>916</v>
      </c>
      <c r="D438" s="394" t="s">
        <v>1004</v>
      </c>
      <c r="E438" s="351" t="s">
        <v>1006</v>
      </c>
      <c r="F438" s="393" t="s">
        <v>626</v>
      </c>
      <c r="G438" s="393">
        <v>1</v>
      </c>
      <c r="H438" s="393"/>
    </row>
    <row r="439" spans="1:8" x14ac:dyDescent="0.3">
      <c r="A439" s="343">
        <v>436</v>
      </c>
      <c r="B439" s="351" t="s">
        <v>864</v>
      </c>
      <c r="C439" s="351" t="s">
        <v>916</v>
      </c>
      <c r="D439" s="394" t="s">
        <v>1004</v>
      </c>
      <c r="E439" s="351" t="s">
        <v>1007</v>
      </c>
      <c r="F439" s="393" t="s">
        <v>626</v>
      </c>
      <c r="G439" s="393">
        <v>1</v>
      </c>
      <c r="H439" s="393"/>
    </row>
    <row r="440" spans="1:8" x14ac:dyDescent="0.3">
      <c r="A440" s="343">
        <v>437</v>
      </c>
      <c r="B440" s="351" t="s">
        <v>864</v>
      </c>
      <c r="C440" s="351" t="s">
        <v>916</v>
      </c>
      <c r="D440" s="394" t="s">
        <v>1004</v>
      </c>
      <c r="E440" s="351" t="s">
        <v>1008</v>
      </c>
      <c r="F440" s="393" t="s">
        <v>626</v>
      </c>
      <c r="G440" s="393">
        <v>1</v>
      </c>
      <c r="H440" s="393"/>
    </row>
    <row r="441" spans="1:8" x14ac:dyDescent="0.3">
      <c r="A441" s="343">
        <v>438</v>
      </c>
      <c r="B441" s="351" t="s">
        <v>864</v>
      </c>
      <c r="C441" s="351" t="s">
        <v>849</v>
      </c>
      <c r="D441" s="394" t="s">
        <v>855</v>
      </c>
      <c r="E441" s="351" t="s">
        <v>1009</v>
      </c>
      <c r="F441" s="393" t="s">
        <v>626</v>
      </c>
      <c r="G441" s="393">
        <v>1</v>
      </c>
      <c r="H441" s="393"/>
    </row>
    <row r="442" spans="1:8" x14ac:dyDescent="0.3">
      <c r="A442" s="343">
        <v>439</v>
      </c>
      <c r="B442" s="351" t="s">
        <v>864</v>
      </c>
      <c r="C442" s="351" t="s">
        <v>849</v>
      </c>
      <c r="D442" s="394" t="s">
        <v>855</v>
      </c>
      <c r="E442" s="351" t="s">
        <v>1010</v>
      </c>
      <c r="F442" s="393" t="s">
        <v>626</v>
      </c>
      <c r="G442" s="393">
        <v>1</v>
      </c>
      <c r="H442" s="393"/>
    </row>
    <row r="443" spans="1:8" x14ac:dyDescent="0.3">
      <c r="A443" s="343">
        <v>440</v>
      </c>
      <c r="B443" s="351" t="s">
        <v>864</v>
      </c>
      <c r="C443" s="351" t="s">
        <v>849</v>
      </c>
      <c r="D443" s="394" t="s">
        <v>855</v>
      </c>
      <c r="E443" s="351" t="s">
        <v>1011</v>
      </c>
      <c r="F443" s="393" t="s">
        <v>626</v>
      </c>
      <c r="G443" s="393">
        <v>1</v>
      </c>
      <c r="H443" s="393"/>
    </row>
    <row r="444" spans="1:8" x14ac:dyDescent="0.3">
      <c r="A444" s="343">
        <v>441</v>
      </c>
      <c r="B444" s="351" t="s">
        <v>864</v>
      </c>
      <c r="C444" s="351" t="s">
        <v>849</v>
      </c>
      <c r="D444" s="394" t="s">
        <v>855</v>
      </c>
      <c r="E444" s="351" t="s">
        <v>1012</v>
      </c>
      <c r="F444" s="393" t="s">
        <v>626</v>
      </c>
      <c r="G444" s="393">
        <v>1</v>
      </c>
      <c r="H444" s="393"/>
    </row>
    <row r="445" spans="1:8" x14ac:dyDescent="0.3">
      <c r="A445" s="343">
        <v>442</v>
      </c>
      <c r="B445" s="351" t="s">
        <v>864</v>
      </c>
      <c r="C445" s="351" t="s">
        <v>916</v>
      </c>
      <c r="D445" s="394" t="s">
        <v>1013</v>
      </c>
      <c r="E445" s="351" t="s">
        <v>1014</v>
      </c>
      <c r="F445" s="393" t="s">
        <v>626</v>
      </c>
      <c r="G445" s="393">
        <v>1</v>
      </c>
      <c r="H445" s="393"/>
    </row>
    <row r="446" spans="1:8" x14ac:dyDescent="0.3">
      <c r="A446" s="343">
        <v>443</v>
      </c>
      <c r="B446" s="351" t="s">
        <v>864</v>
      </c>
      <c r="C446" s="351" t="s">
        <v>916</v>
      </c>
      <c r="D446" s="394" t="s">
        <v>1013</v>
      </c>
      <c r="E446" s="351" t="s">
        <v>1015</v>
      </c>
      <c r="F446" s="393" t="s">
        <v>626</v>
      </c>
      <c r="G446" s="393">
        <v>1</v>
      </c>
      <c r="H446" s="393"/>
    </row>
    <row r="447" spans="1:8" x14ac:dyDescent="0.3">
      <c r="A447" s="343">
        <v>444</v>
      </c>
      <c r="B447" s="351" t="s">
        <v>864</v>
      </c>
      <c r="C447" s="351" t="s">
        <v>916</v>
      </c>
      <c r="D447" s="394" t="s">
        <v>1013</v>
      </c>
      <c r="E447" s="351" t="s">
        <v>1016</v>
      </c>
      <c r="F447" s="393" t="s">
        <v>626</v>
      </c>
      <c r="G447" s="393">
        <v>1</v>
      </c>
      <c r="H447" s="393"/>
    </row>
    <row r="448" spans="1:8" x14ac:dyDescent="0.3">
      <c r="A448" s="343">
        <v>445</v>
      </c>
      <c r="B448" s="351" t="s">
        <v>864</v>
      </c>
      <c r="C448" s="351" t="s">
        <v>916</v>
      </c>
      <c r="D448" s="394" t="s">
        <v>1013</v>
      </c>
      <c r="E448" s="351" t="s">
        <v>1017</v>
      </c>
      <c r="F448" s="393" t="s">
        <v>626</v>
      </c>
      <c r="G448" s="393">
        <v>1</v>
      </c>
      <c r="H448" s="393">
        <v>1</v>
      </c>
    </row>
    <row r="449" spans="1:8" x14ac:dyDescent="0.3">
      <c r="A449" s="343">
        <v>446</v>
      </c>
      <c r="B449" s="351" t="s">
        <v>864</v>
      </c>
      <c r="C449" s="351" t="s">
        <v>916</v>
      </c>
      <c r="D449" s="394" t="s">
        <v>1013</v>
      </c>
      <c r="E449" s="351" t="s">
        <v>1018</v>
      </c>
      <c r="F449" s="393" t="s">
        <v>626</v>
      </c>
      <c r="G449" s="393">
        <v>1</v>
      </c>
      <c r="H449" s="393"/>
    </row>
    <row r="450" spans="1:8" x14ac:dyDescent="0.3">
      <c r="A450" s="343">
        <v>447</v>
      </c>
      <c r="B450" s="351" t="s">
        <v>864</v>
      </c>
      <c r="C450" s="351" t="s">
        <v>916</v>
      </c>
      <c r="D450" s="394" t="s">
        <v>1013</v>
      </c>
      <c r="E450" s="351" t="s">
        <v>1019</v>
      </c>
      <c r="F450" s="393" t="s">
        <v>626</v>
      </c>
      <c r="G450" s="393">
        <v>1</v>
      </c>
      <c r="H450" s="393"/>
    </row>
    <row r="451" spans="1:8" x14ac:dyDescent="0.3">
      <c r="A451" s="343">
        <v>448</v>
      </c>
      <c r="B451" s="351" t="s">
        <v>864</v>
      </c>
      <c r="C451" s="351" t="s">
        <v>916</v>
      </c>
      <c r="D451" s="394" t="s">
        <v>1013</v>
      </c>
      <c r="E451" s="351" t="s">
        <v>1020</v>
      </c>
      <c r="F451" s="393" t="s">
        <v>626</v>
      </c>
      <c r="G451" s="393">
        <v>1</v>
      </c>
      <c r="H451" s="393"/>
    </row>
    <row r="452" spans="1:8" x14ac:dyDescent="0.3">
      <c r="A452" s="343">
        <v>449</v>
      </c>
      <c r="B452" s="351" t="s">
        <v>864</v>
      </c>
      <c r="C452" s="351" t="s">
        <v>916</v>
      </c>
      <c r="D452" s="394" t="s">
        <v>1013</v>
      </c>
      <c r="E452" s="351" t="s">
        <v>1021</v>
      </c>
      <c r="F452" s="393" t="s">
        <v>626</v>
      </c>
      <c r="G452" s="393">
        <v>1</v>
      </c>
      <c r="H452" s="393"/>
    </row>
    <row r="453" spans="1:8" x14ac:dyDescent="0.3">
      <c r="A453" s="343">
        <v>450</v>
      </c>
      <c r="B453" s="351" t="s">
        <v>864</v>
      </c>
      <c r="C453" s="351" t="s">
        <v>916</v>
      </c>
      <c r="D453" s="394" t="s">
        <v>1013</v>
      </c>
      <c r="E453" s="351" t="s">
        <v>1022</v>
      </c>
      <c r="F453" s="393" t="s">
        <v>626</v>
      </c>
      <c r="G453" s="393">
        <v>1</v>
      </c>
      <c r="H453" s="393"/>
    </row>
    <row r="454" spans="1:8" x14ac:dyDescent="0.3">
      <c r="A454" s="343">
        <v>451</v>
      </c>
      <c r="B454" s="351" t="s">
        <v>864</v>
      </c>
      <c r="C454" s="351" t="s">
        <v>916</v>
      </c>
      <c r="D454" s="394" t="s">
        <v>1013</v>
      </c>
      <c r="E454" s="351" t="s">
        <v>1023</v>
      </c>
      <c r="F454" s="393" t="s">
        <v>626</v>
      </c>
      <c r="G454" s="393">
        <v>1</v>
      </c>
      <c r="H454" s="393"/>
    </row>
    <row r="455" spans="1:8" x14ac:dyDescent="0.3">
      <c r="A455" s="343">
        <v>452</v>
      </c>
      <c r="B455" s="351" t="s">
        <v>864</v>
      </c>
      <c r="C455" s="351" t="s">
        <v>916</v>
      </c>
      <c r="D455" s="394" t="s">
        <v>1013</v>
      </c>
      <c r="E455" s="351" t="s">
        <v>1024</v>
      </c>
      <c r="F455" s="393" t="s">
        <v>626</v>
      </c>
      <c r="G455" s="393">
        <v>1</v>
      </c>
      <c r="H455" s="393">
        <v>1</v>
      </c>
    </row>
    <row r="456" spans="1:8" x14ac:dyDescent="0.3">
      <c r="A456" s="343">
        <v>453</v>
      </c>
      <c r="B456" s="351" t="s">
        <v>864</v>
      </c>
      <c r="C456" s="351" t="s">
        <v>916</v>
      </c>
      <c r="D456" s="394" t="s">
        <v>1013</v>
      </c>
      <c r="E456" s="351" t="s">
        <v>1025</v>
      </c>
      <c r="F456" s="393" t="s">
        <v>626</v>
      </c>
      <c r="G456" s="393">
        <v>1</v>
      </c>
      <c r="H456" s="393"/>
    </row>
    <row r="457" spans="1:8" x14ac:dyDescent="0.3">
      <c r="A457" s="343">
        <v>454</v>
      </c>
      <c r="B457" s="351" t="s">
        <v>864</v>
      </c>
      <c r="C457" s="351" t="s">
        <v>916</v>
      </c>
      <c r="D457" s="394" t="s">
        <v>1013</v>
      </c>
      <c r="E457" s="351" t="s">
        <v>1026</v>
      </c>
      <c r="F457" s="393" t="s">
        <v>626</v>
      </c>
      <c r="G457" s="393">
        <v>1</v>
      </c>
      <c r="H457" s="393">
        <v>1</v>
      </c>
    </row>
    <row r="458" spans="1:8" x14ac:dyDescent="0.3">
      <c r="A458" s="343">
        <v>455</v>
      </c>
      <c r="B458" s="351" t="s">
        <v>864</v>
      </c>
      <c r="C458" s="351" t="s">
        <v>916</v>
      </c>
      <c r="D458" s="394" t="s">
        <v>1013</v>
      </c>
      <c r="E458" s="351" t="s">
        <v>1027</v>
      </c>
      <c r="F458" s="393" t="s">
        <v>626</v>
      </c>
      <c r="G458" s="393">
        <v>1</v>
      </c>
      <c r="H458" s="393"/>
    </row>
    <row r="459" spans="1:8" x14ac:dyDescent="0.3">
      <c r="A459" s="343">
        <v>456</v>
      </c>
      <c r="B459" s="351" t="s">
        <v>864</v>
      </c>
      <c r="C459" s="351" t="s">
        <v>916</v>
      </c>
      <c r="D459" s="394" t="s">
        <v>1013</v>
      </c>
      <c r="E459" s="351" t="s">
        <v>1028</v>
      </c>
      <c r="F459" s="393" t="s">
        <v>626</v>
      </c>
      <c r="G459" s="393">
        <v>1</v>
      </c>
      <c r="H459" s="393"/>
    </row>
    <row r="460" spans="1:8" x14ac:dyDescent="0.3">
      <c r="A460" s="343">
        <v>457</v>
      </c>
      <c r="B460" s="351" t="s">
        <v>864</v>
      </c>
      <c r="C460" s="351" t="s">
        <v>916</v>
      </c>
      <c r="D460" s="394" t="s">
        <v>1013</v>
      </c>
      <c r="E460" s="351" t="s">
        <v>1029</v>
      </c>
      <c r="F460" s="393" t="s">
        <v>626</v>
      </c>
      <c r="G460" s="393">
        <v>1</v>
      </c>
      <c r="H460" s="393"/>
    </row>
    <row r="461" spans="1:8" x14ac:dyDescent="0.3">
      <c r="A461" s="343">
        <v>458</v>
      </c>
      <c r="B461" s="351" t="s">
        <v>864</v>
      </c>
      <c r="C461" s="351" t="s">
        <v>916</v>
      </c>
      <c r="D461" s="394" t="s">
        <v>1013</v>
      </c>
      <c r="E461" s="351" t="s">
        <v>1030</v>
      </c>
      <c r="F461" s="393" t="s">
        <v>626</v>
      </c>
      <c r="G461" s="393">
        <v>1</v>
      </c>
      <c r="H461" s="393">
        <v>1</v>
      </c>
    </row>
    <row r="462" spans="1:8" x14ac:dyDescent="0.3">
      <c r="A462" s="343">
        <v>459</v>
      </c>
      <c r="B462" s="351" t="s">
        <v>864</v>
      </c>
      <c r="C462" s="351" t="s">
        <v>916</v>
      </c>
      <c r="D462" s="394" t="s">
        <v>1013</v>
      </c>
      <c r="E462" s="351" t="s">
        <v>1031</v>
      </c>
      <c r="F462" s="393" t="s">
        <v>626</v>
      </c>
      <c r="G462" s="393">
        <v>1</v>
      </c>
      <c r="H462" s="393">
        <v>1</v>
      </c>
    </row>
    <row r="463" spans="1:8" x14ac:dyDescent="0.3">
      <c r="A463" s="343">
        <v>460</v>
      </c>
      <c r="B463" s="351" t="s">
        <v>864</v>
      </c>
      <c r="C463" s="351" t="s">
        <v>916</v>
      </c>
      <c r="D463" s="394" t="s">
        <v>1013</v>
      </c>
      <c r="E463" s="351" t="s">
        <v>1032</v>
      </c>
      <c r="F463" s="393" t="s">
        <v>626</v>
      </c>
      <c r="G463" s="393">
        <v>1</v>
      </c>
      <c r="H463" s="393">
        <v>1</v>
      </c>
    </row>
    <row r="464" spans="1:8" x14ac:dyDescent="0.3">
      <c r="A464" s="343">
        <v>461</v>
      </c>
      <c r="B464" s="351" t="s">
        <v>864</v>
      </c>
      <c r="C464" s="351" t="s">
        <v>916</v>
      </c>
      <c r="D464" s="394" t="s">
        <v>1013</v>
      </c>
      <c r="E464" s="351" t="s">
        <v>1033</v>
      </c>
      <c r="F464" s="393" t="s">
        <v>626</v>
      </c>
      <c r="G464" s="393">
        <v>1</v>
      </c>
      <c r="H464" s="393"/>
    </row>
    <row r="465" spans="1:8" x14ac:dyDescent="0.3">
      <c r="A465" s="343">
        <v>462</v>
      </c>
      <c r="B465" s="351" t="s">
        <v>864</v>
      </c>
      <c r="C465" s="351" t="s">
        <v>1034</v>
      </c>
      <c r="D465" s="394" t="s">
        <v>1035</v>
      </c>
      <c r="E465" s="351" t="s">
        <v>1036</v>
      </c>
      <c r="F465" s="393" t="s">
        <v>626</v>
      </c>
      <c r="G465" s="393">
        <v>1</v>
      </c>
      <c r="H465" s="393">
        <v>1</v>
      </c>
    </row>
    <row r="466" spans="1:8" x14ac:dyDescent="0.3">
      <c r="A466" s="343">
        <v>463</v>
      </c>
      <c r="B466" s="351" t="s">
        <v>864</v>
      </c>
      <c r="C466" s="351" t="s">
        <v>1034</v>
      </c>
      <c r="D466" s="394" t="s">
        <v>1037</v>
      </c>
      <c r="E466" s="351" t="s">
        <v>1038</v>
      </c>
      <c r="F466" s="393" t="s">
        <v>626</v>
      </c>
      <c r="G466" s="393">
        <v>1</v>
      </c>
      <c r="H466" s="393"/>
    </row>
    <row r="467" spans="1:8" x14ac:dyDescent="0.3">
      <c r="A467" s="343">
        <v>464</v>
      </c>
      <c r="B467" s="351" t="s">
        <v>1039</v>
      </c>
      <c r="C467" s="351" t="s">
        <v>1040</v>
      </c>
      <c r="D467" s="394" t="s">
        <v>1041</v>
      </c>
      <c r="E467" s="351" t="s">
        <v>1042</v>
      </c>
      <c r="F467" s="393" t="s">
        <v>626</v>
      </c>
      <c r="G467" s="393">
        <v>1</v>
      </c>
    </row>
    <row r="468" spans="1:8" x14ac:dyDescent="0.3">
      <c r="A468" s="343">
        <v>465</v>
      </c>
      <c r="B468" s="351" t="s">
        <v>1039</v>
      </c>
      <c r="C468" s="351" t="s">
        <v>1040</v>
      </c>
      <c r="D468" s="394" t="s">
        <v>1041</v>
      </c>
      <c r="E468" s="351" t="s">
        <v>1043</v>
      </c>
      <c r="F468" s="393" t="s">
        <v>626</v>
      </c>
      <c r="G468" s="393">
        <v>1</v>
      </c>
    </row>
    <row r="469" spans="1:8" x14ac:dyDescent="0.3">
      <c r="A469" s="343">
        <v>466</v>
      </c>
      <c r="B469" s="351" t="s">
        <v>1039</v>
      </c>
      <c r="C469" s="351" t="s">
        <v>1040</v>
      </c>
      <c r="D469" s="394" t="s">
        <v>1041</v>
      </c>
      <c r="E469" s="351" t="s">
        <v>1044</v>
      </c>
      <c r="F469" s="393" t="s">
        <v>626</v>
      </c>
      <c r="G469" s="393">
        <v>1</v>
      </c>
    </row>
    <row r="470" spans="1:8" x14ac:dyDescent="0.3">
      <c r="A470" s="343">
        <v>467</v>
      </c>
      <c r="B470" s="351" t="s">
        <v>1039</v>
      </c>
      <c r="C470" s="351" t="s">
        <v>1040</v>
      </c>
      <c r="D470" s="394" t="s">
        <v>1045</v>
      </c>
      <c r="E470" s="351" t="s">
        <v>1046</v>
      </c>
      <c r="F470" s="393" t="s">
        <v>626</v>
      </c>
      <c r="G470" s="393">
        <v>1</v>
      </c>
    </row>
    <row r="471" spans="1:8" x14ac:dyDescent="0.3">
      <c r="A471" s="343">
        <v>468</v>
      </c>
      <c r="B471" s="351" t="s">
        <v>1039</v>
      </c>
      <c r="C471" s="351" t="s">
        <v>1040</v>
      </c>
      <c r="D471" s="394" t="s">
        <v>1041</v>
      </c>
      <c r="E471" s="351" t="s">
        <v>1047</v>
      </c>
      <c r="F471" s="393" t="s">
        <v>626</v>
      </c>
      <c r="G471" s="393">
        <v>1</v>
      </c>
    </row>
    <row r="472" spans="1:8" x14ac:dyDescent="0.3">
      <c r="A472" s="343">
        <v>469</v>
      </c>
      <c r="B472" s="351" t="s">
        <v>1039</v>
      </c>
      <c r="C472" s="351" t="s">
        <v>1040</v>
      </c>
      <c r="D472" s="394" t="s">
        <v>1041</v>
      </c>
      <c r="E472" s="351" t="s">
        <v>1048</v>
      </c>
      <c r="F472" s="393" t="s">
        <v>626</v>
      </c>
      <c r="G472" s="393">
        <v>1</v>
      </c>
    </row>
    <row r="473" spans="1:8" x14ac:dyDescent="0.3">
      <c r="A473" s="343">
        <v>470</v>
      </c>
      <c r="B473" s="351" t="s">
        <v>1039</v>
      </c>
      <c r="C473" s="351" t="s">
        <v>1049</v>
      </c>
      <c r="D473" s="394" t="s">
        <v>1050</v>
      </c>
      <c r="E473" s="351" t="s">
        <v>1051</v>
      </c>
      <c r="F473" s="393" t="s">
        <v>626</v>
      </c>
      <c r="G473" s="393">
        <v>1</v>
      </c>
    </row>
    <row r="474" spans="1:8" x14ac:dyDescent="0.3">
      <c r="A474" s="343">
        <v>471</v>
      </c>
      <c r="B474" s="351" t="s">
        <v>1039</v>
      </c>
      <c r="C474" s="351" t="s">
        <v>1049</v>
      </c>
      <c r="D474" s="394" t="s">
        <v>1050</v>
      </c>
      <c r="E474" s="351" t="s">
        <v>1052</v>
      </c>
      <c r="F474" s="393" t="s">
        <v>626</v>
      </c>
      <c r="G474" s="393">
        <v>1</v>
      </c>
    </row>
    <row r="475" spans="1:8" x14ac:dyDescent="0.3">
      <c r="A475" s="343">
        <v>472</v>
      </c>
      <c r="B475" s="351" t="s">
        <v>1039</v>
      </c>
      <c r="C475" s="351" t="s">
        <v>1049</v>
      </c>
      <c r="D475" s="394" t="s">
        <v>1050</v>
      </c>
      <c r="E475" s="351" t="s">
        <v>1053</v>
      </c>
      <c r="F475" s="393" t="s">
        <v>626</v>
      </c>
      <c r="G475" s="393">
        <v>1</v>
      </c>
    </row>
    <row r="476" spans="1:8" x14ac:dyDescent="0.3">
      <c r="A476" s="343">
        <v>473</v>
      </c>
      <c r="B476" s="351" t="s">
        <v>1039</v>
      </c>
      <c r="C476" s="351" t="s">
        <v>1049</v>
      </c>
      <c r="D476" s="394" t="s">
        <v>1050</v>
      </c>
      <c r="E476" s="351" t="s">
        <v>1054</v>
      </c>
      <c r="F476" s="393" t="s">
        <v>626</v>
      </c>
      <c r="G476" s="393">
        <v>1</v>
      </c>
    </row>
    <row r="477" spans="1:8" x14ac:dyDescent="0.3">
      <c r="A477" s="343">
        <v>474</v>
      </c>
      <c r="B477" s="351" t="s">
        <v>1039</v>
      </c>
      <c r="C477" s="351" t="s">
        <v>1049</v>
      </c>
      <c r="D477" s="394" t="s">
        <v>1055</v>
      </c>
      <c r="E477" s="351" t="s">
        <v>1056</v>
      </c>
      <c r="F477" s="393" t="s">
        <v>626</v>
      </c>
      <c r="G477" s="393">
        <v>1</v>
      </c>
    </row>
    <row r="478" spans="1:8" x14ac:dyDescent="0.3">
      <c r="A478" s="343">
        <v>475</v>
      </c>
      <c r="B478" s="351" t="s">
        <v>1039</v>
      </c>
      <c r="C478" s="351" t="s">
        <v>1049</v>
      </c>
      <c r="D478" s="394" t="s">
        <v>1055</v>
      </c>
      <c r="E478" s="351" t="s">
        <v>1057</v>
      </c>
      <c r="F478" s="393" t="s">
        <v>626</v>
      </c>
      <c r="G478" s="393">
        <v>1</v>
      </c>
    </row>
    <row r="479" spans="1:8" x14ac:dyDescent="0.3">
      <c r="A479" s="343">
        <v>476</v>
      </c>
      <c r="B479" s="351" t="s">
        <v>1039</v>
      </c>
      <c r="C479" s="351" t="s">
        <v>1058</v>
      </c>
      <c r="D479" s="394" t="s">
        <v>1059</v>
      </c>
      <c r="E479" s="351" t="s">
        <v>1060</v>
      </c>
      <c r="F479" s="393" t="s">
        <v>626</v>
      </c>
      <c r="G479" s="393">
        <v>1</v>
      </c>
    </row>
    <row r="480" spans="1:8" x14ac:dyDescent="0.3">
      <c r="A480" s="343">
        <v>477</v>
      </c>
      <c r="B480" s="351" t="s">
        <v>1039</v>
      </c>
      <c r="C480" s="351" t="s">
        <v>1049</v>
      </c>
      <c r="D480" s="394" t="s">
        <v>1061</v>
      </c>
      <c r="E480" s="351" t="s">
        <v>1062</v>
      </c>
      <c r="F480" s="393" t="s">
        <v>626</v>
      </c>
      <c r="G480" s="393">
        <v>1</v>
      </c>
    </row>
    <row r="481" spans="1:7" x14ac:dyDescent="0.3">
      <c r="A481" s="343">
        <v>478</v>
      </c>
      <c r="B481" s="351" t="s">
        <v>1039</v>
      </c>
      <c r="C481" s="351" t="s">
        <v>1049</v>
      </c>
      <c r="D481" s="394" t="s">
        <v>1061</v>
      </c>
      <c r="E481" s="351" t="s">
        <v>1063</v>
      </c>
      <c r="F481" s="393" t="s">
        <v>626</v>
      </c>
      <c r="G481" s="393">
        <v>1</v>
      </c>
    </row>
    <row r="482" spans="1:7" x14ac:dyDescent="0.3">
      <c r="A482" s="343">
        <v>479</v>
      </c>
      <c r="B482" s="351" t="s">
        <v>1039</v>
      </c>
      <c r="C482" s="351" t="s">
        <v>1064</v>
      </c>
      <c r="D482" s="394" t="s">
        <v>1065</v>
      </c>
      <c r="E482" s="351" t="s">
        <v>1066</v>
      </c>
      <c r="F482" s="393" t="s">
        <v>626</v>
      </c>
      <c r="G482" s="393">
        <v>1</v>
      </c>
    </row>
    <row r="483" spans="1:7" x14ac:dyDescent="0.3">
      <c r="A483" s="343">
        <v>480</v>
      </c>
      <c r="B483" s="351" t="s">
        <v>1039</v>
      </c>
      <c r="C483" s="351" t="s">
        <v>1067</v>
      </c>
      <c r="D483" s="394" t="s">
        <v>1068</v>
      </c>
      <c r="E483" s="351" t="s">
        <v>1069</v>
      </c>
      <c r="F483" s="393" t="s">
        <v>626</v>
      </c>
      <c r="G483" s="393">
        <v>1</v>
      </c>
    </row>
    <row r="484" spans="1:7" x14ac:dyDescent="0.3">
      <c r="A484" s="343">
        <v>481</v>
      </c>
      <c r="B484" s="351" t="s">
        <v>1039</v>
      </c>
      <c r="C484" s="351" t="s">
        <v>1067</v>
      </c>
      <c r="D484" s="394" t="s">
        <v>1068</v>
      </c>
      <c r="E484" s="351" t="s">
        <v>1070</v>
      </c>
      <c r="F484" s="393" t="s">
        <v>626</v>
      </c>
      <c r="G484" s="393">
        <v>1</v>
      </c>
    </row>
    <row r="485" spans="1:7" x14ac:dyDescent="0.3">
      <c r="A485" s="343">
        <v>482</v>
      </c>
      <c r="B485" s="351" t="s">
        <v>1039</v>
      </c>
      <c r="C485" s="351" t="s">
        <v>1067</v>
      </c>
      <c r="D485" s="394" t="s">
        <v>1068</v>
      </c>
      <c r="E485" s="351" t="s">
        <v>1071</v>
      </c>
      <c r="F485" s="393" t="s">
        <v>626</v>
      </c>
      <c r="G485" s="393">
        <v>1</v>
      </c>
    </row>
    <row r="486" spans="1:7" x14ac:dyDescent="0.3">
      <c r="A486" s="343">
        <v>483</v>
      </c>
      <c r="B486" s="351" t="s">
        <v>1039</v>
      </c>
      <c r="C486" s="351" t="s">
        <v>1067</v>
      </c>
      <c r="D486" s="394" t="s">
        <v>1068</v>
      </c>
      <c r="E486" s="351" t="s">
        <v>1072</v>
      </c>
      <c r="F486" s="393" t="s">
        <v>626</v>
      </c>
      <c r="G486" s="393">
        <v>1</v>
      </c>
    </row>
    <row r="487" spans="1:7" x14ac:dyDescent="0.3">
      <c r="A487" s="343">
        <v>484</v>
      </c>
      <c r="B487" s="351" t="s">
        <v>1039</v>
      </c>
      <c r="C487" s="351" t="s">
        <v>1067</v>
      </c>
      <c r="D487" s="394" t="s">
        <v>1068</v>
      </c>
      <c r="E487" s="351" t="s">
        <v>1073</v>
      </c>
      <c r="F487" s="393" t="s">
        <v>626</v>
      </c>
      <c r="G487" s="393">
        <v>1</v>
      </c>
    </row>
    <row r="488" spans="1:7" x14ac:dyDescent="0.3">
      <c r="A488" s="343">
        <v>485</v>
      </c>
      <c r="B488" s="351" t="s">
        <v>1039</v>
      </c>
      <c r="C488" s="351" t="s">
        <v>1067</v>
      </c>
      <c r="D488" s="394" t="s">
        <v>1074</v>
      </c>
      <c r="E488" s="351" t="s">
        <v>1075</v>
      </c>
      <c r="F488" s="393" t="s">
        <v>626</v>
      </c>
      <c r="G488" s="393">
        <v>1</v>
      </c>
    </row>
    <row r="489" spans="1:7" x14ac:dyDescent="0.3">
      <c r="A489" s="343">
        <v>486</v>
      </c>
      <c r="B489" s="351" t="s">
        <v>1039</v>
      </c>
      <c r="C489" s="351" t="s">
        <v>1076</v>
      </c>
      <c r="D489" s="394" t="s">
        <v>1077</v>
      </c>
      <c r="E489" s="351" t="s">
        <v>1078</v>
      </c>
      <c r="F489" s="393" t="s">
        <v>626</v>
      </c>
      <c r="G489" s="393">
        <v>1</v>
      </c>
    </row>
    <row r="490" spans="1:7" x14ac:dyDescent="0.3">
      <c r="A490" s="343">
        <v>487</v>
      </c>
      <c r="B490" s="351" t="s">
        <v>1039</v>
      </c>
      <c r="C490" s="351" t="s">
        <v>1076</v>
      </c>
      <c r="D490" s="394" t="s">
        <v>1079</v>
      </c>
      <c r="E490" s="351" t="s">
        <v>1080</v>
      </c>
      <c r="F490" s="393" t="s">
        <v>626</v>
      </c>
      <c r="G490" s="393">
        <v>1</v>
      </c>
    </row>
    <row r="491" spans="1:7" x14ac:dyDescent="0.3">
      <c r="A491" s="343">
        <v>488</v>
      </c>
      <c r="B491" s="351" t="s">
        <v>1039</v>
      </c>
      <c r="C491" s="351" t="s">
        <v>1058</v>
      </c>
      <c r="D491" s="394" t="s">
        <v>1059</v>
      </c>
      <c r="E491" s="351" t="s">
        <v>1081</v>
      </c>
      <c r="F491" s="393" t="s">
        <v>626</v>
      </c>
      <c r="G491" s="393">
        <v>1</v>
      </c>
    </row>
    <row r="492" spans="1:7" x14ac:dyDescent="0.3">
      <c r="A492" s="343">
        <v>489</v>
      </c>
      <c r="B492" s="351" t="s">
        <v>1039</v>
      </c>
      <c r="C492" s="351" t="s">
        <v>1082</v>
      </c>
      <c r="D492" s="394" t="s">
        <v>1083</v>
      </c>
      <c r="E492" s="351" t="s">
        <v>1084</v>
      </c>
      <c r="F492" s="393" t="s">
        <v>626</v>
      </c>
      <c r="G492" s="393">
        <v>1</v>
      </c>
    </row>
    <row r="493" spans="1:7" x14ac:dyDescent="0.3">
      <c r="A493" s="343">
        <v>490</v>
      </c>
      <c r="B493" s="351" t="s">
        <v>1039</v>
      </c>
      <c r="C493" s="351" t="s">
        <v>1058</v>
      </c>
      <c r="D493" s="394" t="s">
        <v>1085</v>
      </c>
      <c r="E493" s="351" t="s">
        <v>1086</v>
      </c>
      <c r="F493" s="393" t="s">
        <v>626</v>
      </c>
      <c r="G493" s="393">
        <v>1</v>
      </c>
    </row>
    <row r="494" spans="1:7" x14ac:dyDescent="0.3">
      <c r="A494" s="343">
        <v>491</v>
      </c>
      <c r="B494" s="351" t="s">
        <v>1039</v>
      </c>
      <c r="C494" s="351" t="s">
        <v>1058</v>
      </c>
      <c r="D494" s="394" t="s">
        <v>1085</v>
      </c>
      <c r="E494" s="351" t="s">
        <v>1087</v>
      </c>
      <c r="F494" s="393" t="s">
        <v>626</v>
      </c>
      <c r="G494" s="393">
        <v>1</v>
      </c>
    </row>
    <row r="495" spans="1:7" x14ac:dyDescent="0.3">
      <c r="A495" s="343">
        <v>492</v>
      </c>
      <c r="B495" s="351" t="s">
        <v>1039</v>
      </c>
      <c r="C495" s="351" t="s">
        <v>1058</v>
      </c>
      <c r="D495" s="394" t="s">
        <v>1085</v>
      </c>
      <c r="E495" s="351" t="s">
        <v>1088</v>
      </c>
      <c r="F495" s="393" t="s">
        <v>626</v>
      </c>
      <c r="G495" s="393">
        <v>1</v>
      </c>
    </row>
    <row r="496" spans="1:7" x14ac:dyDescent="0.3">
      <c r="A496" s="343">
        <v>493</v>
      </c>
      <c r="B496" s="351" t="s">
        <v>1039</v>
      </c>
      <c r="C496" s="351" t="s">
        <v>1089</v>
      </c>
      <c r="D496" s="394" t="s">
        <v>698</v>
      </c>
      <c r="E496" s="351" t="s">
        <v>1090</v>
      </c>
      <c r="F496" s="393" t="s">
        <v>626</v>
      </c>
      <c r="G496" s="393">
        <v>1</v>
      </c>
    </row>
    <row r="497" spans="1:7" x14ac:dyDescent="0.3">
      <c r="A497" s="343">
        <v>494</v>
      </c>
      <c r="B497" s="351" t="s">
        <v>1039</v>
      </c>
      <c r="C497" s="351" t="s">
        <v>1091</v>
      </c>
      <c r="D497" s="394" t="s">
        <v>1092</v>
      </c>
      <c r="E497" s="351" t="s">
        <v>1093</v>
      </c>
      <c r="F497" s="393" t="s">
        <v>626</v>
      </c>
      <c r="G497" s="393">
        <v>1</v>
      </c>
    </row>
    <row r="498" spans="1:7" x14ac:dyDescent="0.3">
      <c r="A498" s="343">
        <v>495</v>
      </c>
      <c r="B498" s="351" t="s">
        <v>1039</v>
      </c>
      <c r="C498" s="351" t="s">
        <v>1091</v>
      </c>
      <c r="D498" s="394" t="s">
        <v>1092</v>
      </c>
      <c r="E498" s="351" t="s">
        <v>1094</v>
      </c>
      <c r="F498" s="393" t="s">
        <v>626</v>
      </c>
      <c r="G498" s="393">
        <v>1</v>
      </c>
    </row>
    <row r="499" spans="1:7" x14ac:dyDescent="0.3">
      <c r="A499" s="343">
        <v>496</v>
      </c>
      <c r="B499" s="351" t="s">
        <v>1039</v>
      </c>
      <c r="C499" s="351" t="s">
        <v>1091</v>
      </c>
      <c r="D499" s="394" t="s">
        <v>1092</v>
      </c>
      <c r="E499" s="351" t="s">
        <v>1095</v>
      </c>
      <c r="F499" s="393" t="s">
        <v>626</v>
      </c>
      <c r="G499" s="393">
        <v>1</v>
      </c>
    </row>
    <row r="500" spans="1:7" x14ac:dyDescent="0.3">
      <c r="A500" s="343">
        <v>497</v>
      </c>
      <c r="B500" s="351" t="s">
        <v>1039</v>
      </c>
      <c r="C500" s="351" t="s">
        <v>1091</v>
      </c>
      <c r="D500" s="394" t="s">
        <v>1092</v>
      </c>
      <c r="E500" s="351" t="s">
        <v>1096</v>
      </c>
      <c r="F500" s="393" t="s">
        <v>626</v>
      </c>
      <c r="G500" s="393">
        <v>1</v>
      </c>
    </row>
    <row r="501" spans="1:7" x14ac:dyDescent="0.3">
      <c r="A501" s="343">
        <v>498</v>
      </c>
      <c r="B501" s="351" t="s">
        <v>1039</v>
      </c>
      <c r="C501" s="351" t="s">
        <v>1091</v>
      </c>
      <c r="D501" s="394" t="s">
        <v>1092</v>
      </c>
      <c r="E501" s="351" t="s">
        <v>1097</v>
      </c>
      <c r="F501" s="393" t="s">
        <v>626</v>
      </c>
      <c r="G501" s="393">
        <v>1</v>
      </c>
    </row>
    <row r="502" spans="1:7" x14ac:dyDescent="0.3">
      <c r="A502" s="343">
        <v>499</v>
      </c>
      <c r="B502" s="351" t="s">
        <v>1039</v>
      </c>
      <c r="C502" s="351" t="s">
        <v>1091</v>
      </c>
      <c r="D502" s="394" t="s">
        <v>1092</v>
      </c>
      <c r="E502" s="351" t="s">
        <v>1098</v>
      </c>
      <c r="F502" s="393" t="s">
        <v>626</v>
      </c>
      <c r="G502" s="393">
        <v>1</v>
      </c>
    </row>
    <row r="503" spans="1:7" x14ac:dyDescent="0.3">
      <c r="A503" s="343">
        <v>500</v>
      </c>
      <c r="B503" s="351" t="s">
        <v>1039</v>
      </c>
      <c r="C503" s="351" t="s">
        <v>1091</v>
      </c>
      <c r="D503" s="394" t="s">
        <v>1092</v>
      </c>
      <c r="E503" s="351" t="s">
        <v>1099</v>
      </c>
      <c r="F503" s="393" t="s">
        <v>626</v>
      </c>
      <c r="G503" s="393">
        <v>1</v>
      </c>
    </row>
    <row r="504" spans="1:7" x14ac:dyDescent="0.3">
      <c r="A504" s="343">
        <v>501</v>
      </c>
      <c r="B504" s="351" t="s">
        <v>1039</v>
      </c>
      <c r="C504" s="351" t="s">
        <v>1091</v>
      </c>
      <c r="D504" s="394" t="s">
        <v>1092</v>
      </c>
      <c r="E504" s="351" t="s">
        <v>1100</v>
      </c>
      <c r="F504" s="393" t="s">
        <v>626</v>
      </c>
      <c r="G504" s="393">
        <v>1</v>
      </c>
    </row>
    <row r="505" spans="1:7" x14ac:dyDescent="0.3">
      <c r="A505" s="343">
        <v>502</v>
      </c>
      <c r="B505" s="351" t="s">
        <v>1039</v>
      </c>
      <c r="C505" s="351" t="s">
        <v>1091</v>
      </c>
      <c r="D505" s="394" t="s">
        <v>1092</v>
      </c>
      <c r="E505" s="351" t="s">
        <v>1101</v>
      </c>
      <c r="F505" s="393" t="s">
        <v>626</v>
      </c>
      <c r="G505" s="393">
        <v>1</v>
      </c>
    </row>
    <row r="506" spans="1:7" ht="78" x14ac:dyDescent="0.3">
      <c r="A506" s="343">
        <v>503</v>
      </c>
      <c r="B506" s="394" t="s">
        <v>1039</v>
      </c>
      <c r="C506" s="351" t="s">
        <v>1091</v>
      </c>
      <c r="D506" s="369" t="s">
        <v>1102</v>
      </c>
      <c r="E506" s="351" t="s">
        <v>1103</v>
      </c>
      <c r="F506" s="393" t="s">
        <v>626</v>
      </c>
      <c r="G506" s="393">
        <v>1</v>
      </c>
    </row>
    <row r="507" spans="1:7" x14ac:dyDescent="0.3">
      <c r="A507" s="343">
        <v>504</v>
      </c>
      <c r="B507" s="351" t="s">
        <v>1039</v>
      </c>
      <c r="C507" s="351" t="s">
        <v>1040</v>
      </c>
      <c r="D507" s="394" t="s">
        <v>1041</v>
      </c>
      <c r="E507" s="351" t="s">
        <v>1104</v>
      </c>
      <c r="F507" s="393" t="s">
        <v>626</v>
      </c>
      <c r="G507" s="393">
        <v>1</v>
      </c>
    </row>
    <row r="508" spans="1:7" x14ac:dyDescent="0.3">
      <c r="A508" s="343">
        <v>505</v>
      </c>
      <c r="B508" s="351" t="s">
        <v>1039</v>
      </c>
      <c r="C508" s="351" t="s">
        <v>1091</v>
      </c>
      <c r="D508" s="394" t="s">
        <v>1105</v>
      </c>
      <c r="E508" s="351" t="s">
        <v>1106</v>
      </c>
      <c r="F508" s="393" t="s">
        <v>626</v>
      </c>
      <c r="G508" s="393">
        <v>1</v>
      </c>
    </row>
    <row r="509" spans="1:7" x14ac:dyDescent="0.3">
      <c r="A509" s="343">
        <v>506</v>
      </c>
      <c r="B509" s="351" t="s">
        <v>1039</v>
      </c>
      <c r="C509" s="351" t="s">
        <v>1091</v>
      </c>
      <c r="D509" s="394" t="s">
        <v>1107</v>
      </c>
      <c r="E509" s="351" t="s">
        <v>1106</v>
      </c>
      <c r="F509" s="393" t="s">
        <v>626</v>
      </c>
      <c r="G509" s="393">
        <v>1</v>
      </c>
    </row>
    <row r="510" spans="1:7" x14ac:dyDescent="0.3">
      <c r="A510" s="343">
        <v>507</v>
      </c>
      <c r="B510" s="351" t="s">
        <v>1039</v>
      </c>
      <c r="C510" s="351" t="s">
        <v>1089</v>
      </c>
      <c r="D510" s="394" t="s">
        <v>1108</v>
      </c>
      <c r="E510" s="351" t="s">
        <v>1109</v>
      </c>
      <c r="F510" s="393" t="s">
        <v>626</v>
      </c>
      <c r="G510" s="393">
        <v>1</v>
      </c>
    </row>
    <row r="511" spans="1:7" x14ac:dyDescent="0.3">
      <c r="A511" s="343">
        <v>508</v>
      </c>
      <c r="B511" s="351" t="s">
        <v>1039</v>
      </c>
      <c r="C511" s="351" t="s">
        <v>1110</v>
      </c>
      <c r="D511" s="394" t="s">
        <v>1111</v>
      </c>
      <c r="E511" s="351" t="s">
        <v>1112</v>
      </c>
      <c r="F511" s="393" t="s">
        <v>626</v>
      </c>
      <c r="G511" s="393">
        <v>1</v>
      </c>
    </row>
    <row r="512" spans="1:7" x14ac:dyDescent="0.3">
      <c r="A512" s="343">
        <v>509</v>
      </c>
      <c r="B512" s="394" t="s">
        <v>1039</v>
      </c>
      <c r="C512" s="351" t="s">
        <v>1113</v>
      </c>
      <c r="D512" s="394" t="s">
        <v>1114</v>
      </c>
      <c r="E512" s="351" t="s">
        <v>1115</v>
      </c>
      <c r="F512" s="393" t="s">
        <v>626</v>
      </c>
      <c r="G512" s="393">
        <v>1</v>
      </c>
    </row>
    <row r="513" spans="1:7" x14ac:dyDescent="0.3">
      <c r="A513" s="343">
        <v>510</v>
      </c>
      <c r="B513" s="351" t="s">
        <v>1039</v>
      </c>
      <c r="C513" s="351" t="s">
        <v>1113</v>
      </c>
      <c r="D513" s="394" t="s">
        <v>1116</v>
      </c>
      <c r="E513" s="351" t="s">
        <v>1117</v>
      </c>
      <c r="F513" s="393" t="s">
        <v>626</v>
      </c>
      <c r="G513" s="393">
        <v>1</v>
      </c>
    </row>
    <row r="514" spans="1:7" x14ac:dyDescent="0.3">
      <c r="A514" s="343">
        <v>511</v>
      </c>
      <c r="B514" s="351" t="s">
        <v>1039</v>
      </c>
      <c r="C514" s="351" t="s">
        <v>1113</v>
      </c>
      <c r="D514" s="394" t="s">
        <v>1116</v>
      </c>
      <c r="E514" s="351" t="s">
        <v>1118</v>
      </c>
      <c r="F514" s="393" t="s">
        <v>626</v>
      </c>
      <c r="G514" s="393">
        <v>1</v>
      </c>
    </row>
    <row r="515" spans="1:7" x14ac:dyDescent="0.3">
      <c r="A515" s="343">
        <v>512</v>
      </c>
      <c r="B515" s="394" t="s">
        <v>1039</v>
      </c>
      <c r="C515" s="351" t="s">
        <v>1113</v>
      </c>
      <c r="D515" s="394" t="s">
        <v>1119</v>
      </c>
      <c r="E515" s="351" t="s">
        <v>1120</v>
      </c>
      <c r="F515" s="393" t="s">
        <v>626</v>
      </c>
      <c r="G515" s="393">
        <v>1</v>
      </c>
    </row>
    <row r="516" spans="1:7" x14ac:dyDescent="0.3">
      <c r="A516" s="343">
        <v>513</v>
      </c>
      <c r="B516" s="351" t="s">
        <v>1039</v>
      </c>
      <c r="C516" s="351" t="s">
        <v>1113</v>
      </c>
      <c r="D516" s="394" t="s">
        <v>1121</v>
      </c>
      <c r="E516" s="351" t="s">
        <v>1122</v>
      </c>
      <c r="F516" s="393" t="s">
        <v>626</v>
      </c>
      <c r="G516" s="393">
        <v>1</v>
      </c>
    </row>
    <row r="517" spans="1:7" x14ac:dyDescent="0.3">
      <c r="A517" s="343">
        <v>514</v>
      </c>
      <c r="B517" s="351" t="s">
        <v>1039</v>
      </c>
      <c r="C517" s="351" t="s">
        <v>1113</v>
      </c>
      <c r="D517" s="394" t="s">
        <v>1116</v>
      </c>
      <c r="E517" s="351" t="s">
        <v>1123</v>
      </c>
      <c r="F517" s="393" t="s">
        <v>626</v>
      </c>
      <c r="G517" s="393">
        <v>1</v>
      </c>
    </row>
    <row r="518" spans="1:7" x14ac:dyDescent="0.3">
      <c r="A518" s="343">
        <v>515</v>
      </c>
      <c r="B518" s="351" t="s">
        <v>1039</v>
      </c>
      <c r="C518" s="351" t="s">
        <v>1110</v>
      </c>
      <c r="D518" s="394" t="s">
        <v>1124</v>
      </c>
      <c r="E518" s="351" t="s">
        <v>1125</v>
      </c>
      <c r="F518" s="393" t="s">
        <v>626</v>
      </c>
      <c r="G518" s="393">
        <v>1</v>
      </c>
    </row>
    <row r="519" spans="1:7" x14ac:dyDescent="0.3">
      <c r="A519" s="343">
        <v>516</v>
      </c>
      <c r="B519" s="351" t="s">
        <v>1039</v>
      </c>
      <c r="C519" s="351" t="s">
        <v>1110</v>
      </c>
      <c r="D519" s="394" t="s">
        <v>1126</v>
      </c>
      <c r="E519" s="351" t="s">
        <v>1127</v>
      </c>
      <c r="F519" s="393" t="s">
        <v>626</v>
      </c>
      <c r="G519" s="393">
        <v>1</v>
      </c>
    </row>
    <row r="520" spans="1:7" x14ac:dyDescent="0.3">
      <c r="A520" s="343">
        <v>517</v>
      </c>
      <c r="B520" s="351" t="s">
        <v>1039</v>
      </c>
      <c r="C520" s="351" t="s">
        <v>1110</v>
      </c>
      <c r="D520" s="394" t="s">
        <v>1126</v>
      </c>
      <c r="E520" s="351" t="s">
        <v>1128</v>
      </c>
      <c r="F520" s="393" t="s">
        <v>626</v>
      </c>
      <c r="G520" s="393">
        <v>1</v>
      </c>
    </row>
    <row r="521" spans="1:7" x14ac:dyDescent="0.3">
      <c r="A521" s="343">
        <v>518</v>
      </c>
      <c r="B521" s="351" t="s">
        <v>1039</v>
      </c>
      <c r="C521" s="351" t="s">
        <v>1110</v>
      </c>
      <c r="D521" s="394" t="s">
        <v>1126</v>
      </c>
      <c r="E521" s="351" t="s">
        <v>1129</v>
      </c>
      <c r="F521" s="393" t="s">
        <v>626</v>
      </c>
      <c r="G521" s="393">
        <v>1</v>
      </c>
    </row>
    <row r="522" spans="1:7" x14ac:dyDescent="0.3">
      <c r="A522" s="343">
        <v>519</v>
      </c>
      <c r="B522" s="351" t="s">
        <v>1039</v>
      </c>
      <c r="C522" s="351" t="s">
        <v>1110</v>
      </c>
      <c r="D522" s="394" t="s">
        <v>1130</v>
      </c>
      <c r="E522" s="351" t="s">
        <v>1131</v>
      </c>
      <c r="F522" s="393" t="s">
        <v>626</v>
      </c>
      <c r="G522" s="393">
        <v>1</v>
      </c>
    </row>
    <row r="523" spans="1:7" x14ac:dyDescent="0.3">
      <c r="A523" s="343">
        <v>520</v>
      </c>
      <c r="B523" s="351" t="s">
        <v>1039</v>
      </c>
      <c r="C523" s="351" t="s">
        <v>1110</v>
      </c>
      <c r="D523" s="394" t="s">
        <v>1132</v>
      </c>
      <c r="E523" s="351" t="s">
        <v>1133</v>
      </c>
      <c r="F523" s="393" t="s">
        <v>626</v>
      </c>
      <c r="G523" s="393">
        <v>1</v>
      </c>
    </row>
    <row r="524" spans="1:7" x14ac:dyDescent="0.3">
      <c r="A524" s="343">
        <v>521</v>
      </c>
      <c r="B524" s="351" t="s">
        <v>1039</v>
      </c>
      <c r="C524" s="351" t="s">
        <v>1110</v>
      </c>
      <c r="D524" s="394" t="s">
        <v>1134</v>
      </c>
      <c r="E524" s="351" t="s">
        <v>1135</v>
      </c>
      <c r="F524" s="393" t="s">
        <v>626</v>
      </c>
      <c r="G524" s="393">
        <v>1</v>
      </c>
    </row>
    <row r="525" spans="1:7" x14ac:dyDescent="0.3">
      <c r="A525" s="343">
        <v>522</v>
      </c>
      <c r="B525" s="351" t="s">
        <v>1039</v>
      </c>
      <c r="C525" s="351" t="s">
        <v>1110</v>
      </c>
      <c r="D525" s="394" t="s">
        <v>1111</v>
      </c>
      <c r="E525" s="351" t="s">
        <v>1136</v>
      </c>
      <c r="F525" s="393" t="s">
        <v>626</v>
      </c>
      <c r="G525" s="393">
        <v>1</v>
      </c>
    </row>
    <row r="526" spans="1:7" x14ac:dyDescent="0.3">
      <c r="A526" s="343">
        <v>523</v>
      </c>
      <c r="B526" s="351" t="s">
        <v>1039</v>
      </c>
      <c r="C526" s="351" t="s">
        <v>1110</v>
      </c>
      <c r="D526" s="394" t="s">
        <v>1111</v>
      </c>
      <c r="E526" s="351" t="s">
        <v>1137</v>
      </c>
      <c r="F526" s="393" t="s">
        <v>626</v>
      </c>
      <c r="G526" s="393">
        <v>1</v>
      </c>
    </row>
    <row r="527" spans="1:7" x14ac:dyDescent="0.3">
      <c r="A527" s="343">
        <v>524</v>
      </c>
      <c r="B527" s="351" t="s">
        <v>1039</v>
      </c>
      <c r="C527" s="351" t="s">
        <v>1113</v>
      </c>
      <c r="D527" s="394" t="s">
        <v>1116</v>
      </c>
      <c r="E527" s="351" t="s">
        <v>1138</v>
      </c>
      <c r="F527" s="393" t="s">
        <v>626</v>
      </c>
      <c r="G527" s="393">
        <v>1</v>
      </c>
    </row>
    <row r="528" spans="1:7" x14ac:dyDescent="0.3">
      <c r="A528" s="343">
        <v>525</v>
      </c>
      <c r="B528" s="351" t="s">
        <v>1039</v>
      </c>
      <c r="C528" s="351" t="s">
        <v>1110</v>
      </c>
      <c r="D528" s="394" t="s">
        <v>1111</v>
      </c>
      <c r="E528" s="351" t="s">
        <v>1139</v>
      </c>
      <c r="F528" s="393" t="s">
        <v>626</v>
      </c>
      <c r="G528" s="393">
        <v>2</v>
      </c>
    </row>
    <row r="529" spans="1:7" x14ac:dyDescent="0.3">
      <c r="A529" s="343">
        <v>526</v>
      </c>
      <c r="B529" s="351" t="s">
        <v>1039</v>
      </c>
      <c r="C529" s="351" t="s">
        <v>1113</v>
      </c>
      <c r="D529" s="394" t="s">
        <v>1116</v>
      </c>
      <c r="E529" s="351" t="s">
        <v>1140</v>
      </c>
      <c r="F529" s="393" t="s">
        <v>626</v>
      </c>
      <c r="G529" s="393">
        <v>1</v>
      </c>
    </row>
    <row r="530" spans="1:7" x14ac:dyDescent="0.3">
      <c r="A530" s="343">
        <v>527</v>
      </c>
      <c r="B530" s="351" t="s">
        <v>1039</v>
      </c>
      <c r="C530" s="351" t="s">
        <v>1141</v>
      </c>
      <c r="D530" s="394" t="s">
        <v>1142</v>
      </c>
      <c r="E530" s="351" t="s">
        <v>1143</v>
      </c>
      <c r="F530" s="393" t="s">
        <v>626</v>
      </c>
      <c r="G530" s="393">
        <v>1</v>
      </c>
    </row>
    <row r="531" spans="1:7" x14ac:dyDescent="0.3">
      <c r="A531" s="343">
        <v>528</v>
      </c>
      <c r="B531" s="351" t="s">
        <v>1039</v>
      </c>
      <c r="C531" s="351" t="s">
        <v>1144</v>
      </c>
      <c r="D531" s="394" t="s">
        <v>1145</v>
      </c>
      <c r="E531" s="351" t="s">
        <v>1146</v>
      </c>
      <c r="F531" s="393" t="s">
        <v>626</v>
      </c>
      <c r="G531" s="393">
        <v>1</v>
      </c>
    </row>
    <row r="532" spans="1:7" x14ac:dyDescent="0.3">
      <c r="A532" s="343">
        <v>529</v>
      </c>
      <c r="B532" s="351" t="s">
        <v>1039</v>
      </c>
      <c r="C532" s="351" t="s">
        <v>1141</v>
      </c>
      <c r="D532" s="394" t="s">
        <v>1142</v>
      </c>
      <c r="E532" s="351" t="s">
        <v>1147</v>
      </c>
      <c r="F532" s="393" t="s">
        <v>626</v>
      </c>
      <c r="G532" s="393">
        <v>1</v>
      </c>
    </row>
    <row r="533" spans="1:7" x14ac:dyDescent="0.3">
      <c r="A533" s="343">
        <v>530</v>
      </c>
      <c r="B533" s="351" t="s">
        <v>1039</v>
      </c>
      <c r="C533" s="351" t="s">
        <v>1141</v>
      </c>
      <c r="D533" s="394" t="s">
        <v>1148</v>
      </c>
      <c r="E533" s="351" t="s">
        <v>1149</v>
      </c>
      <c r="F533" s="393" t="s">
        <v>626</v>
      </c>
      <c r="G533" s="393">
        <v>1</v>
      </c>
    </row>
    <row r="534" spans="1:7" x14ac:dyDescent="0.3">
      <c r="A534" s="343">
        <v>531</v>
      </c>
      <c r="B534" s="351" t="s">
        <v>1039</v>
      </c>
      <c r="C534" s="351" t="s">
        <v>1141</v>
      </c>
      <c r="D534" s="394" t="s">
        <v>1150</v>
      </c>
      <c r="E534" s="351" t="s">
        <v>1151</v>
      </c>
      <c r="F534" s="393" t="s">
        <v>626</v>
      </c>
      <c r="G534" s="393">
        <v>1</v>
      </c>
    </row>
    <row r="535" spans="1:7" x14ac:dyDescent="0.3">
      <c r="A535" s="343">
        <v>532</v>
      </c>
      <c r="B535" s="351" t="s">
        <v>1039</v>
      </c>
      <c r="C535" s="351" t="s">
        <v>1141</v>
      </c>
      <c r="D535" s="394" t="s">
        <v>1152</v>
      </c>
      <c r="E535" s="351" t="s">
        <v>1153</v>
      </c>
      <c r="F535" s="393" t="s">
        <v>626</v>
      </c>
      <c r="G535" s="393">
        <v>2</v>
      </c>
    </row>
    <row r="536" spans="1:7" x14ac:dyDescent="0.3">
      <c r="A536" s="343">
        <v>533</v>
      </c>
      <c r="B536" s="351" t="s">
        <v>1039</v>
      </c>
      <c r="C536" s="351" t="s">
        <v>1141</v>
      </c>
      <c r="D536" s="394" t="s">
        <v>1152</v>
      </c>
      <c r="E536" s="351" t="s">
        <v>1154</v>
      </c>
      <c r="F536" s="393" t="s">
        <v>626</v>
      </c>
      <c r="G536" s="393">
        <v>2</v>
      </c>
    </row>
    <row r="537" spans="1:7" x14ac:dyDescent="0.3">
      <c r="A537" s="343">
        <v>534</v>
      </c>
      <c r="B537" s="351" t="s">
        <v>1039</v>
      </c>
      <c r="C537" s="351" t="s">
        <v>1110</v>
      </c>
      <c r="D537" s="394" t="s">
        <v>1155</v>
      </c>
      <c r="E537" s="351" t="s">
        <v>1156</v>
      </c>
      <c r="F537" s="393" t="s">
        <v>626</v>
      </c>
      <c r="G537" s="393">
        <v>2</v>
      </c>
    </row>
    <row r="538" spans="1:7" x14ac:dyDescent="0.3">
      <c r="A538" s="343">
        <v>535</v>
      </c>
      <c r="B538" s="351" t="s">
        <v>1039</v>
      </c>
      <c r="C538" s="351" t="s">
        <v>1110</v>
      </c>
      <c r="D538" s="394" t="s">
        <v>1157</v>
      </c>
      <c r="E538" s="351" t="s">
        <v>1158</v>
      </c>
      <c r="F538" s="393" t="s">
        <v>626</v>
      </c>
      <c r="G538" s="393">
        <v>2</v>
      </c>
    </row>
    <row r="539" spans="1:7" x14ac:dyDescent="0.3">
      <c r="A539" s="343">
        <v>536</v>
      </c>
      <c r="B539" s="351" t="s">
        <v>1039</v>
      </c>
      <c r="C539" s="351" t="s">
        <v>1067</v>
      </c>
      <c r="D539" s="394" t="s">
        <v>1159</v>
      </c>
      <c r="E539" s="351" t="s">
        <v>1160</v>
      </c>
      <c r="F539" s="393" t="s">
        <v>626</v>
      </c>
      <c r="G539" s="393">
        <v>2</v>
      </c>
    </row>
    <row r="540" spans="1:7" x14ac:dyDescent="0.3">
      <c r="A540" s="343">
        <v>537</v>
      </c>
      <c r="B540" s="394" t="s">
        <v>1039</v>
      </c>
      <c r="C540" s="351" t="s">
        <v>1091</v>
      </c>
      <c r="D540" s="394" t="s">
        <v>1102</v>
      </c>
      <c r="E540" s="351" t="s">
        <v>1161</v>
      </c>
      <c r="F540" s="393" t="s">
        <v>626</v>
      </c>
      <c r="G540" s="393">
        <v>2</v>
      </c>
    </row>
    <row r="541" spans="1:7" x14ac:dyDescent="0.3">
      <c r="A541" s="343">
        <v>538</v>
      </c>
      <c r="B541" s="351" t="s">
        <v>1039</v>
      </c>
      <c r="C541" s="351" t="s">
        <v>1141</v>
      </c>
      <c r="D541" s="394" t="s">
        <v>1150</v>
      </c>
      <c r="E541" s="351" t="s">
        <v>1146</v>
      </c>
      <c r="F541" s="393" t="s">
        <v>626</v>
      </c>
      <c r="G541" s="393">
        <v>1</v>
      </c>
    </row>
    <row r="542" spans="1:7" x14ac:dyDescent="0.3">
      <c r="A542" s="343">
        <v>539</v>
      </c>
      <c r="B542" s="351" t="s">
        <v>1039</v>
      </c>
      <c r="C542" s="351" t="s">
        <v>1141</v>
      </c>
      <c r="D542" s="394" t="s">
        <v>1142</v>
      </c>
      <c r="E542" s="351" t="s">
        <v>1147</v>
      </c>
      <c r="F542" s="393" t="s">
        <v>626</v>
      </c>
      <c r="G542" s="393">
        <v>1</v>
      </c>
    </row>
    <row r="543" spans="1:7" x14ac:dyDescent="0.3">
      <c r="A543" s="343">
        <v>540</v>
      </c>
      <c r="B543" s="351" t="s">
        <v>1039</v>
      </c>
      <c r="C543" s="351" t="s">
        <v>1141</v>
      </c>
      <c r="D543" s="394" t="s">
        <v>1148</v>
      </c>
      <c r="E543" s="351" t="s">
        <v>1149</v>
      </c>
      <c r="F543" s="393" t="s">
        <v>626</v>
      </c>
      <c r="G543" s="393">
        <v>1</v>
      </c>
    </row>
    <row r="544" spans="1:7" x14ac:dyDescent="0.3">
      <c r="A544" s="343">
        <v>541</v>
      </c>
      <c r="B544" s="351" t="s">
        <v>1039</v>
      </c>
      <c r="C544" s="351" t="s">
        <v>1162</v>
      </c>
      <c r="D544" s="394" t="s">
        <v>1148</v>
      </c>
      <c r="E544" s="351" t="s">
        <v>1149</v>
      </c>
      <c r="F544" s="393" t="s">
        <v>626</v>
      </c>
      <c r="G544" s="393">
        <v>1</v>
      </c>
    </row>
    <row r="545" spans="1:7" x14ac:dyDescent="0.3">
      <c r="A545" s="343">
        <v>542</v>
      </c>
      <c r="B545" s="351" t="s">
        <v>1039</v>
      </c>
      <c r="C545" s="351" t="s">
        <v>1141</v>
      </c>
      <c r="D545" s="394" t="s">
        <v>1150</v>
      </c>
      <c r="E545" s="351" t="s">
        <v>1151</v>
      </c>
      <c r="F545" s="393" t="s">
        <v>626</v>
      </c>
      <c r="G545" s="393">
        <v>1</v>
      </c>
    </row>
    <row r="546" spans="1:7" x14ac:dyDescent="0.3">
      <c r="A546" s="343">
        <v>550</v>
      </c>
      <c r="B546" s="351" t="s">
        <v>1039</v>
      </c>
      <c r="C546" s="351" t="s">
        <v>1110</v>
      </c>
      <c r="D546" s="394" t="s">
        <v>1124</v>
      </c>
      <c r="E546" s="351" t="s">
        <v>1163</v>
      </c>
      <c r="F546" s="393" t="s">
        <v>626</v>
      </c>
      <c r="G546" s="393">
        <v>1</v>
      </c>
    </row>
    <row r="547" spans="1:7" x14ac:dyDescent="0.3">
      <c r="A547" s="343">
        <v>551</v>
      </c>
      <c r="B547" s="351" t="s">
        <v>1039</v>
      </c>
      <c r="C547" s="351" t="s">
        <v>1113</v>
      </c>
      <c r="D547" s="394" t="s">
        <v>1116</v>
      </c>
      <c r="E547" s="351" t="s">
        <v>1164</v>
      </c>
      <c r="F547" s="393" t="s">
        <v>626</v>
      </c>
      <c r="G547" s="393">
        <v>1</v>
      </c>
    </row>
    <row r="548" spans="1:7" x14ac:dyDescent="0.3">
      <c r="A548" s="343">
        <v>552</v>
      </c>
      <c r="B548" s="351" t="s">
        <v>1039</v>
      </c>
      <c r="C548" s="351" t="s">
        <v>1141</v>
      </c>
      <c r="D548" s="394" t="s">
        <v>1165</v>
      </c>
      <c r="E548" s="351" t="s">
        <v>1166</v>
      </c>
      <c r="F548" s="393" t="s">
        <v>626</v>
      </c>
      <c r="G548" s="393">
        <v>1</v>
      </c>
    </row>
    <row r="549" spans="1:7" x14ac:dyDescent="0.3">
      <c r="A549" s="343">
        <v>553</v>
      </c>
      <c r="B549" s="351" t="s">
        <v>1039</v>
      </c>
      <c r="C549" s="351" t="s">
        <v>1141</v>
      </c>
      <c r="D549" s="370">
        <v>17715</v>
      </c>
      <c r="E549" s="351" t="s">
        <v>1167</v>
      </c>
      <c r="F549" s="393" t="s">
        <v>626</v>
      </c>
      <c r="G549" s="393">
        <v>1</v>
      </c>
    </row>
    <row r="550" spans="1:7" x14ac:dyDescent="0.3">
      <c r="A550" s="343">
        <v>554</v>
      </c>
      <c r="B550" s="351" t="s">
        <v>1039</v>
      </c>
      <c r="C550" s="351" t="s">
        <v>1067</v>
      </c>
      <c r="D550" s="394" t="s">
        <v>1168</v>
      </c>
      <c r="E550" s="351" t="s">
        <v>1169</v>
      </c>
      <c r="F550" s="393" t="s">
        <v>626</v>
      </c>
      <c r="G550" s="393">
        <v>1</v>
      </c>
    </row>
    <row r="551" spans="1:7" x14ac:dyDescent="0.3">
      <c r="A551" s="343">
        <v>555</v>
      </c>
      <c r="B551" s="351" t="s">
        <v>1039</v>
      </c>
      <c r="C551" s="351" t="s">
        <v>1067</v>
      </c>
      <c r="D551" s="394" t="s">
        <v>1170</v>
      </c>
      <c r="E551" s="351" t="s">
        <v>1171</v>
      </c>
      <c r="F551" s="393" t="s">
        <v>626</v>
      </c>
      <c r="G551" s="393">
        <v>1</v>
      </c>
    </row>
    <row r="552" spans="1:7" x14ac:dyDescent="0.3">
      <c r="A552" s="343">
        <v>556</v>
      </c>
      <c r="B552" s="351" t="s">
        <v>1039</v>
      </c>
      <c r="C552" s="351" t="s">
        <v>1049</v>
      </c>
      <c r="D552" s="394" t="s">
        <v>1172</v>
      </c>
      <c r="E552" s="351" t="s">
        <v>1173</v>
      </c>
      <c r="F552" s="393" t="s">
        <v>626</v>
      </c>
      <c r="G552" s="393">
        <v>1</v>
      </c>
    </row>
    <row r="553" spans="1:7" x14ac:dyDescent="0.3">
      <c r="A553" s="343">
        <v>557</v>
      </c>
      <c r="B553" s="351" t="s">
        <v>1039</v>
      </c>
      <c r="C553" s="351" t="s">
        <v>1049</v>
      </c>
      <c r="D553" s="394" t="s">
        <v>1174</v>
      </c>
      <c r="E553" s="351" t="s">
        <v>1175</v>
      </c>
      <c r="F553" s="393" t="s">
        <v>626</v>
      </c>
      <c r="G553" s="393">
        <v>1</v>
      </c>
    </row>
    <row r="554" spans="1:7" x14ac:dyDescent="0.3">
      <c r="A554" s="343">
        <v>558</v>
      </c>
      <c r="B554" s="351" t="s">
        <v>1039</v>
      </c>
      <c r="C554" s="351" t="s">
        <v>1049</v>
      </c>
      <c r="D554" s="394" t="s">
        <v>1176</v>
      </c>
      <c r="E554" s="351" t="s">
        <v>1177</v>
      </c>
      <c r="F554" s="393" t="s">
        <v>626</v>
      </c>
      <c r="G554" s="393">
        <v>1</v>
      </c>
    </row>
    <row r="555" spans="1:7" ht="31.2" x14ac:dyDescent="0.3">
      <c r="A555" s="343">
        <v>559</v>
      </c>
      <c r="B555" s="351" t="s">
        <v>1039</v>
      </c>
      <c r="C555" s="371" t="s">
        <v>1178</v>
      </c>
      <c r="D555" s="372" t="s">
        <v>1179</v>
      </c>
      <c r="E555" s="351" t="s">
        <v>1180</v>
      </c>
      <c r="F555" s="393" t="s">
        <v>626</v>
      </c>
      <c r="G555" s="393">
        <v>2</v>
      </c>
    </row>
    <row r="556" spans="1:7" x14ac:dyDescent="0.3">
      <c r="A556" s="343">
        <v>560</v>
      </c>
      <c r="B556" s="351" t="s">
        <v>1039</v>
      </c>
      <c r="C556" s="351" t="s">
        <v>1049</v>
      </c>
      <c r="D556" s="373" t="s">
        <v>1181</v>
      </c>
      <c r="E556" s="351" t="s">
        <v>1182</v>
      </c>
      <c r="F556" s="393" t="s">
        <v>626</v>
      </c>
      <c r="G556" s="393">
        <v>1</v>
      </c>
    </row>
    <row r="557" spans="1:7" x14ac:dyDescent="0.3">
      <c r="A557" s="343">
        <v>561</v>
      </c>
      <c r="B557" s="351" t="s">
        <v>1039</v>
      </c>
      <c r="C557" s="351" t="s">
        <v>1144</v>
      </c>
      <c r="D557" s="339" t="s">
        <v>1183</v>
      </c>
      <c r="E557" s="351" t="s">
        <v>1184</v>
      </c>
      <c r="F557" s="393" t="s">
        <v>626</v>
      </c>
      <c r="G557" s="393">
        <v>1</v>
      </c>
    </row>
    <row r="558" spans="1:7" x14ac:dyDescent="0.3">
      <c r="A558" s="343">
        <v>562</v>
      </c>
      <c r="B558" s="351" t="s">
        <v>1039</v>
      </c>
      <c r="C558" s="351" t="s">
        <v>1067</v>
      </c>
      <c r="D558" s="373" t="s">
        <v>1185</v>
      </c>
      <c r="E558" s="351" t="s">
        <v>1186</v>
      </c>
      <c r="F558" s="393" t="s">
        <v>626</v>
      </c>
      <c r="G558" s="393">
        <v>1</v>
      </c>
    </row>
    <row r="559" spans="1:7" x14ac:dyDescent="0.3">
      <c r="A559" s="343">
        <v>563</v>
      </c>
      <c r="B559" s="351" t="s">
        <v>1039</v>
      </c>
      <c r="C559" s="351" t="s">
        <v>1144</v>
      </c>
      <c r="D559" s="373" t="s">
        <v>1187</v>
      </c>
      <c r="E559" s="351" t="s">
        <v>1188</v>
      </c>
      <c r="F559" s="393" t="s">
        <v>626</v>
      </c>
      <c r="G559" s="393">
        <v>1</v>
      </c>
    </row>
    <row r="560" spans="1:7" x14ac:dyDescent="0.3">
      <c r="A560" s="343">
        <v>564</v>
      </c>
      <c r="B560" s="351" t="s">
        <v>1039</v>
      </c>
      <c r="C560" s="351" t="s">
        <v>1144</v>
      </c>
      <c r="D560" s="373" t="s">
        <v>1189</v>
      </c>
      <c r="E560" s="351" t="s">
        <v>1190</v>
      </c>
      <c r="F560" s="393" t="s">
        <v>626</v>
      </c>
      <c r="G560" s="393">
        <v>1</v>
      </c>
    </row>
    <row r="561" spans="1:7" x14ac:dyDescent="0.3">
      <c r="A561" s="343">
        <v>565</v>
      </c>
      <c r="B561" s="351" t="s">
        <v>1039</v>
      </c>
      <c r="C561" s="351" t="s">
        <v>1144</v>
      </c>
      <c r="D561" s="373" t="s">
        <v>1191</v>
      </c>
      <c r="E561" s="351" t="s">
        <v>1192</v>
      </c>
      <c r="F561" s="393" t="s">
        <v>626</v>
      </c>
      <c r="G561" s="393">
        <v>2</v>
      </c>
    </row>
    <row r="562" spans="1:7" x14ac:dyDescent="0.3">
      <c r="A562" s="343">
        <v>566</v>
      </c>
      <c r="B562" s="351" t="s">
        <v>1039</v>
      </c>
      <c r="C562" s="351" t="s">
        <v>1049</v>
      </c>
      <c r="D562" s="373" t="s">
        <v>1193</v>
      </c>
      <c r="E562" s="351" t="s">
        <v>1194</v>
      </c>
      <c r="F562" s="393" t="s">
        <v>626</v>
      </c>
      <c r="G562" s="393">
        <v>1</v>
      </c>
    </row>
    <row r="563" spans="1:7" x14ac:dyDescent="0.3">
      <c r="A563" s="343">
        <v>567</v>
      </c>
      <c r="B563" s="351" t="s">
        <v>1039</v>
      </c>
      <c r="C563" s="351" t="s">
        <v>1110</v>
      </c>
      <c r="D563" s="373" t="s">
        <v>1195</v>
      </c>
      <c r="E563" s="351" t="s">
        <v>1196</v>
      </c>
      <c r="F563" s="393" t="s">
        <v>626</v>
      </c>
      <c r="G563" s="393">
        <v>1</v>
      </c>
    </row>
    <row r="564" spans="1:7" x14ac:dyDescent="0.3">
      <c r="A564" s="343">
        <v>568</v>
      </c>
      <c r="B564" s="351" t="s">
        <v>1039</v>
      </c>
      <c r="C564" s="351" t="s">
        <v>1144</v>
      </c>
      <c r="D564" s="373" t="s">
        <v>1197</v>
      </c>
      <c r="E564" s="351" t="s">
        <v>1198</v>
      </c>
      <c r="F564" s="393" t="s">
        <v>626</v>
      </c>
      <c r="G564" s="393">
        <v>1</v>
      </c>
    </row>
    <row r="565" spans="1:7" x14ac:dyDescent="0.3">
      <c r="A565" s="343">
        <v>569</v>
      </c>
      <c r="B565" s="351" t="s">
        <v>1039</v>
      </c>
      <c r="C565" s="351" t="s">
        <v>1067</v>
      </c>
      <c r="D565" s="373" t="s">
        <v>1199</v>
      </c>
      <c r="E565" s="374" t="s">
        <v>1200</v>
      </c>
      <c r="F565" s="393" t="s">
        <v>626</v>
      </c>
      <c r="G565" s="393">
        <v>1</v>
      </c>
    </row>
    <row r="566" spans="1:7" x14ac:dyDescent="0.3">
      <c r="A566" s="343">
        <v>570</v>
      </c>
      <c r="B566" s="351" t="s">
        <v>1039</v>
      </c>
      <c r="C566" s="351" t="s">
        <v>1144</v>
      </c>
      <c r="D566" s="373" t="s">
        <v>1201</v>
      </c>
      <c r="E566" s="351" t="s">
        <v>1202</v>
      </c>
      <c r="F566" s="393" t="s">
        <v>626</v>
      </c>
      <c r="G566" s="393">
        <v>1</v>
      </c>
    </row>
    <row r="567" spans="1:7" x14ac:dyDescent="0.3">
      <c r="A567" s="343">
        <v>571</v>
      </c>
      <c r="B567" s="351" t="s">
        <v>1039</v>
      </c>
      <c r="C567" s="351" t="s">
        <v>1144</v>
      </c>
      <c r="D567" s="373" t="s">
        <v>1203</v>
      </c>
      <c r="E567" s="351" t="s">
        <v>1204</v>
      </c>
      <c r="F567" s="393" t="s">
        <v>626</v>
      </c>
      <c r="G567" s="393">
        <v>1</v>
      </c>
    </row>
    <row r="568" spans="1:7" x14ac:dyDescent="0.3">
      <c r="A568" s="343">
        <v>572</v>
      </c>
      <c r="B568" s="351" t="s">
        <v>1039</v>
      </c>
      <c r="C568" s="351" t="s">
        <v>1144</v>
      </c>
      <c r="D568" s="373" t="s">
        <v>1205</v>
      </c>
      <c r="E568" s="351" t="s">
        <v>1206</v>
      </c>
      <c r="F568" s="393" t="s">
        <v>626</v>
      </c>
      <c r="G568" s="393">
        <v>1</v>
      </c>
    </row>
    <row r="569" spans="1:7" x14ac:dyDescent="0.3">
      <c r="A569" s="343">
        <v>573</v>
      </c>
      <c r="B569" s="351" t="s">
        <v>1039</v>
      </c>
      <c r="C569" s="351" t="s">
        <v>1144</v>
      </c>
      <c r="D569" s="373" t="s">
        <v>1207</v>
      </c>
      <c r="E569" s="351" t="s">
        <v>1208</v>
      </c>
      <c r="F569" s="393" t="s">
        <v>626</v>
      </c>
      <c r="G569" s="393">
        <v>1</v>
      </c>
    </row>
    <row r="570" spans="1:7" x14ac:dyDescent="0.3">
      <c r="A570" s="343">
        <v>574</v>
      </c>
      <c r="B570" s="351" t="s">
        <v>1039</v>
      </c>
      <c r="C570" s="351" t="s">
        <v>1089</v>
      </c>
      <c r="D570" s="394" t="s">
        <v>671</v>
      </c>
      <c r="E570" s="351" t="s">
        <v>1209</v>
      </c>
      <c r="F570" s="393" t="s">
        <v>626</v>
      </c>
      <c r="G570" s="393">
        <v>1</v>
      </c>
    </row>
    <row r="571" spans="1:7" x14ac:dyDescent="0.3">
      <c r="A571" s="343">
        <v>575</v>
      </c>
      <c r="B571" s="351" t="s">
        <v>1039</v>
      </c>
      <c r="C571" s="351" t="s">
        <v>1067</v>
      </c>
      <c r="D571" s="394" t="s">
        <v>1210</v>
      </c>
      <c r="E571" s="351" t="s">
        <v>1211</v>
      </c>
      <c r="F571" s="393" t="s">
        <v>626</v>
      </c>
      <c r="G571" s="393">
        <v>1</v>
      </c>
    </row>
    <row r="572" spans="1:7" x14ac:dyDescent="0.3">
      <c r="A572" s="343">
        <v>576</v>
      </c>
      <c r="B572" s="351" t="s">
        <v>1039</v>
      </c>
      <c r="C572" s="351" t="s">
        <v>1067</v>
      </c>
      <c r="D572" s="394" t="s">
        <v>1212</v>
      </c>
      <c r="E572" s="374" t="s">
        <v>1213</v>
      </c>
      <c r="F572" s="393" t="s">
        <v>626</v>
      </c>
      <c r="G572" s="393">
        <v>1</v>
      </c>
    </row>
    <row r="573" spans="1:7" x14ac:dyDescent="0.3">
      <c r="A573" s="343">
        <v>577</v>
      </c>
      <c r="B573" s="351" t="s">
        <v>1039</v>
      </c>
      <c r="C573" s="351" t="s">
        <v>1144</v>
      </c>
      <c r="D573" s="394" t="s">
        <v>1214</v>
      </c>
      <c r="E573" s="351" t="s">
        <v>1215</v>
      </c>
      <c r="F573" s="393" t="s">
        <v>626</v>
      </c>
      <c r="G573" s="393">
        <v>1</v>
      </c>
    </row>
    <row r="574" spans="1:7" x14ac:dyDescent="0.3">
      <c r="A574" s="343">
        <v>578</v>
      </c>
      <c r="B574" s="351" t="s">
        <v>1039</v>
      </c>
      <c r="C574" s="351" t="s">
        <v>1067</v>
      </c>
      <c r="D574" s="394" t="s">
        <v>1216</v>
      </c>
      <c r="E574" s="351" t="s">
        <v>1217</v>
      </c>
      <c r="F574" s="393" t="s">
        <v>626</v>
      </c>
      <c r="G574" s="393">
        <v>1</v>
      </c>
    </row>
    <row r="575" spans="1:7" ht="31.2" x14ac:dyDescent="0.3">
      <c r="A575" s="375">
        <v>579</v>
      </c>
      <c r="B575" s="376" t="s">
        <v>1039</v>
      </c>
      <c r="C575" s="377" t="s">
        <v>1218</v>
      </c>
      <c r="D575" s="378" t="s">
        <v>1219</v>
      </c>
      <c r="E575" s="351" t="s">
        <v>1220</v>
      </c>
      <c r="F575" s="393" t="s">
        <v>626</v>
      </c>
      <c r="G575" s="393">
        <v>2</v>
      </c>
    </row>
    <row r="576" spans="1:7" x14ac:dyDescent="0.3">
      <c r="A576" s="343">
        <v>580</v>
      </c>
      <c r="B576" s="394" t="s">
        <v>1039</v>
      </c>
      <c r="C576" s="351" t="s">
        <v>1110</v>
      </c>
      <c r="D576" s="394" t="s">
        <v>1119</v>
      </c>
      <c r="E576" s="351" t="s">
        <v>1221</v>
      </c>
      <c r="F576" s="393" t="s">
        <v>626</v>
      </c>
      <c r="G576" s="393">
        <v>1</v>
      </c>
    </row>
    <row r="577" spans="1:7" x14ac:dyDescent="0.3">
      <c r="A577" s="343">
        <v>581</v>
      </c>
      <c r="B577" s="351" t="s">
        <v>1039</v>
      </c>
      <c r="C577" s="351" t="s">
        <v>1144</v>
      </c>
      <c r="D577" s="394" t="s">
        <v>1222</v>
      </c>
      <c r="E577" s="351" t="s">
        <v>1223</v>
      </c>
      <c r="F577" s="393" t="s">
        <v>626</v>
      </c>
      <c r="G577" s="393">
        <v>1</v>
      </c>
    </row>
    <row r="578" spans="1:7" x14ac:dyDescent="0.3">
      <c r="A578" s="343">
        <v>582</v>
      </c>
      <c r="B578" s="351" t="s">
        <v>1039</v>
      </c>
      <c r="C578" s="351" t="s">
        <v>1110</v>
      </c>
      <c r="D578" s="394" t="s">
        <v>1224</v>
      </c>
      <c r="E578" s="351" t="s">
        <v>1225</v>
      </c>
      <c r="F578" s="393" t="s">
        <v>626</v>
      </c>
      <c r="G578" s="393">
        <v>1</v>
      </c>
    </row>
    <row r="579" spans="1:7" x14ac:dyDescent="0.3">
      <c r="A579" s="343">
        <v>583</v>
      </c>
      <c r="B579" s="351" t="s">
        <v>1039</v>
      </c>
      <c r="C579" s="351" t="s">
        <v>1110</v>
      </c>
      <c r="D579" s="394" t="s">
        <v>1111</v>
      </c>
      <c r="E579" s="351" t="s">
        <v>1226</v>
      </c>
      <c r="F579" s="393" t="s">
        <v>626</v>
      </c>
      <c r="G579" s="393">
        <v>1</v>
      </c>
    </row>
    <row r="580" spans="1:7" ht="31.2" x14ac:dyDescent="0.3">
      <c r="A580" s="343">
        <v>584</v>
      </c>
      <c r="B580" s="394" t="s">
        <v>1039</v>
      </c>
      <c r="C580" s="351" t="s">
        <v>1113</v>
      </c>
      <c r="D580" s="372" t="s">
        <v>1114</v>
      </c>
      <c r="E580" s="351" t="s">
        <v>1227</v>
      </c>
      <c r="F580" s="393" t="s">
        <v>626</v>
      </c>
      <c r="G580" s="393">
        <v>1</v>
      </c>
    </row>
    <row r="581" spans="1:7" x14ac:dyDescent="0.3">
      <c r="A581" s="343">
        <v>585</v>
      </c>
      <c r="B581" s="351" t="s">
        <v>1039</v>
      </c>
      <c r="C581" s="351" t="s">
        <v>1110</v>
      </c>
      <c r="D581" s="394" t="s">
        <v>1228</v>
      </c>
      <c r="E581" s="351" t="s">
        <v>1229</v>
      </c>
      <c r="F581" s="393" t="s">
        <v>626</v>
      </c>
      <c r="G581" s="393">
        <v>1</v>
      </c>
    </row>
    <row r="582" spans="1:7" x14ac:dyDescent="0.3">
      <c r="A582" s="343">
        <v>586</v>
      </c>
      <c r="B582" s="351" t="s">
        <v>1039</v>
      </c>
      <c r="C582" s="351" t="s">
        <v>1049</v>
      </c>
      <c r="D582" s="394" t="s">
        <v>1230</v>
      </c>
      <c r="E582" s="351" t="s">
        <v>1231</v>
      </c>
      <c r="F582" s="393" t="s">
        <v>626</v>
      </c>
      <c r="G582" s="393">
        <v>1</v>
      </c>
    </row>
    <row r="583" spans="1:7" x14ac:dyDescent="0.3">
      <c r="A583" s="343">
        <v>587</v>
      </c>
      <c r="B583" s="351" t="s">
        <v>1039</v>
      </c>
      <c r="C583" s="351" t="s">
        <v>1144</v>
      </c>
      <c r="D583" s="394" t="s">
        <v>1232</v>
      </c>
      <c r="E583" s="351" t="s">
        <v>1233</v>
      </c>
      <c r="F583" s="393" t="s">
        <v>626</v>
      </c>
      <c r="G583" s="393">
        <v>1</v>
      </c>
    </row>
    <row r="584" spans="1:7" x14ac:dyDescent="0.3">
      <c r="A584" s="343">
        <v>588</v>
      </c>
      <c r="B584" s="351" t="s">
        <v>1039</v>
      </c>
      <c r="C584" s="351" t="s">
        <v>1234</v>
      </c>
      <c r="D584" s="394" t="s">
        <v>1235</v>
      </c>
      <c r="E584" s="374" t="s">
        <v>1236</v>
      </c>
      <c r="F584" s="393" t="s">
        <v>626</v>
      </c>
      <c r="G584" s="393">
        <v>1</v>
      </c>
    </row>
    <row r="585" spans="1:7" x14ac:dyDescent="0.3">
      <c r="A585" s="343">
        <v>589</v>
      </c>
      <c r="B585" s="351" t="s">
        <v>1039</v>
      </c>
      <c r="C585" s="351" t="s">
        <v>1113</v>
      </c>
      <c r="D585" s="394" t="s">
        <v>1121</v>
      </c>
      <c r="E585" s="351" t="s">
        <v>1237</v>
      </c>
      <c r="F585" s="393" t="s">
        <v>626</v>
      </c>
      <c r="G585" s="393">
        <v>1</v>
      </c>
    </row>
    <row r="586" spans="1:7" x14ac:dyDescent="0.3">
      <c r="A586" s="343">
        <v>590</v>
      </c>
      <c r="B586" s="351" t="s">
        <v>1039</v>
      </c>
      <c r="C586" s="351" t="s">
        <v>1141</v>
      </c>
      <c r="D586" s="394" t="s">
        <v>1150</v>
      </c>
      <c r="E586" s="351" t="s">
        <v>1151</v>
      </c>
      <c r="F586" s="393" t="s">
        <v>626</v>
      </c>
      <c r="G586" s="393">
        <v>1</v>
      </c>
    </row>
    <row r="587" spans="1:7" x14ac:dyDescent="0.3">
      <c r="A587" s="343">
        <v>591</v>
      </c>
      <c r="B587" s="351" t="s">
        <v>1039</v>
      </c>
      <c r="C587" s="351" t="s">
        <v>1144</v>
      </c>
      <c r="D587" s="394" t="s">
        <v>1238</v>
      </c>
      <c r="E587" s="351" t="s">
        <v>1239</v>
      </c>
      <c r="F587" s="393" t="s">
        <v>626</v>
      </c>
      <c r="G587" s="393">
        <v>1</v>
      </c>
    </row>
    <row r="588" spans="1:7" x14ac:dyDescent="0.3">
      <c r="A588" s="343">
        <v>592</v>
      </c>
      <c r="B588" s="351" t="s">
        <v>1039</v>
      </c>
      <c r="C588" s="351" t="s">
        <v>1144</v>
      </c>
      <c r="D588" s="394" t="s">
        <v>1238</v>
      </c>
      <c r="E588" s="351" t="s">
        <v>1240</v>
      </c>
      <c r="F588" s="393" t="s">
        <v>626</v>
      </c>
      <c r="G588" s="393">
        <v>1</v>
      </c>
    </row>
    <row r="589" spans="1:7" x14ac:dyDescent="0.3">
      <c r="A589" s="343">
        <v>593</v>
      </c>
      <c r="B589" s="351" t="s">
        <v>1039</v>
      </c>
      <c r="C589" s="351" t="s">
        <v>1144</v>
      </c>
      <c r="D589" s="394" t="s">
        <v>1241</v>
      </c>
      <c r="E589" s="351" t="s">
        <v>1242</v>
      </c>
      <c r="F589" s="393" t="s">
        <v>626</v>
      </c>
      <c r="G589" s="393">
        <v>1</v>
      </c>
    </row>
    <row r="590" spans="1:7" x14ac:dyDescent="0.3">
      <c r="A590" s="343">
        <v>594</v>
      </c>
      <c r="B590" s="351" t="s">
        <v>1039</v>
      </c>
      <c r="C590" s="351" t="s">
        <v>1234</v>
      </c>
      <c r="D590" s="379" t="s">
        <v>1243</v>
      </c>
      <c r="E590" s="374" t="s">
        <v>1244</v>
      </c>
      <c r="F590" s="393" t="s">
        <v>626</v>
      </c>
      <c r="G590" s="393">
        <v>1</v>
      </c>
    </row>
    <row r="591" spans="1:7" x14ac:dyDescent="0.3">
      <c r="A591" s="343">
        <v>595</v>
      </c>
      <c r="B591" s="351" t="s">
        <v>1039</v>
      </c>
      <c r="C591" s="351" t="s">
        <v>1234</v>
      </c>
      <c r="D591" s="379" t="s">
        <v>1245</v>
      </c>
      <c r="E591" s="374" t="s">
        <v>1246</v>
      </c>
      <c r="F591" s="393" t="s">
        <v>626</v>
      </c>
      <c r="G591" s="393">
        <v>1</v>
      </c>
    </row>
    <row r="592" spans="1:7" x14ac:dyDescent="0.3">
      <c r="A592" s="343">
        <v>596</v>
      </c>
      <c r="B592" s="351" t="s">
        <v>1039</v>
      </c>
      <c r="C592" s="351" t="s">
        <v>1144</v>
      </c>
      <c r="D592" s="394" t="s">
        <v>1247</v>
      </c>
      <c r="E592" s="351" t="s">
        <v>1248</v>
      </c>
      <c r="F592" s="393" t="s">
        <v>626</v>
      </c>
      <c r="G592" s="393">
        <v>1</v>
      </c>
    </row>
    <row r="593" spans="1:7" ht="31.2" x14ac:dyDescent="0.3">
      <c r="A593" s="343">
        <v>597</v>
      </c>
      <c r="B593" s="351" t="s">
        <v>1039</v>
      </c>
      <c r="C593" s="371" t="s">
        <v>1249</v>
      </c>
      <c r="D593" s="372" t="s">
        <v>1250</v>
      </c>
      <c r="E593" s="351" t="s">
        <v>1251</v>
      </c>
      <c r="F593" s="393" t="s">
        <v>626</v>
      </c>
      <c r="G593" s="393">
        <v>2</v>
      </c>
    </row>
    <row r="594" spans="1:7" x14ac:dyDescent="0.3">
      <c r="A594" s="343">
        <v>598</v>
      </c>
      <c r="B594" s="351" t="s">
        <v>1039</v>
      </c>
      <c r="C594" s="351" t="s">
        <v>1144</v>
      </c>
      <c r="D594" s="379" t="s">
        <v>1252</v>
      </c>
      <c r="E594" s="374" t="s">
        <v>1253</v>
      </c>
      <c r="F594" s="393" t="s">
        <v>626</v>
      </c>
      <c r="G594" s="393">
        <v>1</v>
      </c>
    </row>
    <row r="595" spans="1:7" x14ac:dyDescent="0.3">
      <c r="A595" s="343">
        <v>599</v>
      </c>
      <c r="B595" s="351" t="s">
        <v>1039</v>
      </c>
      <c r="C595" s="351" t="s">
        <v>1144</v>
      </c>
      <c r="D595" s="394" t="s">
        <v>1254</v>
      </c>
      <c r="E595" s="351" t="s">
        <v>1255</v>
      </c>
      <c r="F595" s="393" t="s">
        <v>626</v>
      </c>
      <c r="G595" s="393">
        <v>1</v>
      </c>
    </row>
    <row r="596" spans="1:7" x14ac:dyDescent="0.3">
      <c r="A596" s="343">
        <v>600</v>
      </c>
      <c r="B596" s="351" t="s">
        <v>1039</v>
      </c>
      <c r="C596" s="351" t="s">
        <v>1067</v>
      </c>
      <c r="D596" s="394" t="s">
        <v>1256</v>
      </c>
      <c r="E596" s="351" t="s">
        <v>1257</v>
      </c>
      <c r="F596" s="393" t="s">
        <v>626</v>
      </c>
      <c r="G596" s="393">
        <v>1</v>
      </c>
    </row>
    <row r="597" spans="1:7" x14ac:dyDescent="0.3">
      <c r="A597" s="343">
        <v>601</v>
      </c>
      <c r="B597" s="351" t="s">
        <v>1039</v>
      </c>
      <c r="C597" s="351" t="s">
        <v>1067</v>
      </c>
      <c r="D597" s="394" t="s">
        <v>1258</v>
      </c>
      <c r="E597" s="351" t="s">
        <v>1259</v>
      </c>
      <c r="F597" s="393" t="s">
        <v>626</v>
      </c>
      <c r="G597" s="393">
        <v>1</v>
      </c>
    </row>
    <row r="598" spans="1:7" x14ac:dyDescent="0.3">
      <c r="A598" s="343">
        <v>602</v>
      </c>
      <c r="B598" s="351" t="s">
        <v>1039</v>
      </c>
      <c r="C598" s="351" t="s">
        <v>1144</v>
      </c>
      <c r="D598" s="394" t="s">
        <v>1260</v>
      </c>
      <c r="E598" s="351" t="s">
        <v>1261</v>
      </c>
      <c r="F598" s="393" t="s">
        <v>626</v>
      </c>
      <c r="G598" s="393">
        <v>1</v>
      </c>
    </row>
    <row r="599" spans="1:7" x14ac:dyDescent="0.3">
      <c r="A599" s="343">
        <v>603</v>
      </c>
      <c r="B599" s="351" t="s">
        <v>1039</v>
      </c>
      <c r="C599" s="351" t="s">
        <v>1034</v>
      </c>
      <c r="D599" s="394" t="s">
        <v>1262</v>
      </c>
      <c r="E599" s="351" t="s">
        <v>1263</v>
      </c>
      <c r="F599" s="393" t="s">
        <v>626</v>
      </c>
      <c r="G599" s="393">
        <v>1</v>
      </c>
    </row>
    <row r="600" spans="1:7" ht="31.2" x14ac:dyDescent="0.3">
      <c r="A600" s="343">
        <v>604</v>
      </c>
      <c r="B600" s="351" t="s">
        <v>1039</v>
      </c>
      <c r="C600" s="371" t="s">
        <v>1264</v>
      </c>
      <c r="D600" s="372" t="s">
        <v>1265</v>
      </c>
      <c r="E600" s="351" t="s">
        <v>1266</v>
      </c>
      <c r="F600" s="393" t="s">
        <v>626</v>
      </c>
      <c r="G600" s="393">
        <v>2</v>
      </c>
    </row>
    <row r="601" spans="1:7" ht="31.2" x14ac:dyDescent="0.3">
      <c r="A601" s="343">
        <v>605</v>
      </c>
      <c r="B601" s="351" t="s">
        <v>1039</v>
      </c>
      <c r="C601" s="351" t="s">
        <v>1144</v>
      </c>
      <c r="D601" s="372" t="s">
        <v>1267</v>
      </c>
      <c r="E601" s="351" t="s">
        <v>1268</v>
      </c>
      <c r="F601" s="393" t="s">
        <v>626</v>
      </c>
      <c r="G601" s="393">
        <v>2</v>
      </c>
    </row>
    <row r="602" spans="1:7" x14ac:dyDescent="0.3">
      <c r="A602" s="343">
        <v>606</v>
      </c>
      <c r="B602" s="351" t="s">
        <v>1039</v>
      </c>
      <c r="C602" s="351" t="s">
        <v>1234</v>
      </c>
      <c r="D602" s="394" t="s">
        <v>1269</v>
      </c>
      <c r="E602" s="351" t="s">
        <v>1270</v>
      </c>
      <c r="F602" s="393" t="s">
        <v>626</v>
      </c>
      <c r="G602" s="393">
        <v>1</v>
      </c>
    </row>
    <row r="603" spans="1:7" x14ac:dyDescent="0.3">
      <c r="A603" s="343">
        <v>607</v>
      </c>
      <c r="B603" s="351" t="s">
        <v>1039</v>
      </c>
      <c r="C603" s="351" t="s">
        <v>1234</v>
      </c>
      <c r="D603" s="394" t="s">
        <v>1271</v>
      </c>
      <c r="E603" s="351" t="s">
        <v>1272</v>
      </c>
      <c r="F603" s="393" t="s">
        <v>626</v>
      </c>
      <c r="G603" s="393">
        <v>1</v>
      </c>
    </row>
    <row r="604" spans="1:7" x14ac:dyDescent="0.3">
      <c r="A604" s="343">
        <v>608</v>
      </c>
      <c r="B604" s="351" t="s">
        <v>1039</v>
      </c>
      <c r="C604" s="351" t="s">
        <v>1234</v>
      </c>
      <c r="D604" s="394" t="s">
        <v>1273</v>
      </c>
      <c r="E604" s="351" t="s">
        <v>1274</v>
      </c>
      <c r="F604" s="393" t="s">
        <v>626</v>
      </c>
      <c r="G604" s="393">
        <v>1</v>
      </c>
    </row>
    <row r="605" spans="1:7" x14ac:dyDescent="0.3">
      <c r="A605" s="343">
        <v>609</v>
      </c>
      <c r="B605" s="351" t="s">
        <v>1039</v>
      </c>
      <c r="C605" s="351" t="s">
        <v>1067</v>
      </c>
      <c r="D605" s="394" t="s">
        <v>1275</v>
      </c>
      <c r="E605" s="351" t="s">
        <v>1276</v>
      </c>
      <c r="F605" s="393" t="s">
        <v>626</v>
      </c>
      <c r="G605" s="393">
        <v>1</v>
      </c>
    </row>
    <row r="606" spans="1:7" x14ac:dyDescent="0.3">
      <c r="A606" s="343">
        <v>610</v>
      </c>
      <c r="B606" s="351" t="s">
        <v>1039</v>
      </c>
      <c r="C606" s="351" t="s">
        <v>1144</v>
      </c>
      <c r="D606" s="394" t="s">
        <v>1277</v>
      </c>
      <c r="E606" s="351" t="s">
        <v>1278</v>
      </c>
      <c r="F606" s="393" t="s">
        <v>626</v>
      </c>
      <c r="G606" s="393">
        <v>1</v>
      </c>
    </row>
    <row r="607" spans="1:7" x14ac:dyDescent="0.3">
      <c r="A607" s="343">
        <v>611</v>
      </c>
      <c r="B607" s="351" t="s">
        <v>1039</v>
      </c>
      <c r="C607" s="351" t="s">
        <v>1144</v>
      </c>
      <c r="D607" s="394" t="s">
        <v>1279</v>
      </c>
      <c r="E607" s="351" t="s">
        <v>1280</v>
      </c>
      <c r="F607" s="393" t="s">
        <v>626</v>
      </c>
      <c r="G607" s="393">
        <v>1</v>
      </c>
    </row>
    <row r="608" spans="1:7" x14ac:dyDescent="0.3">
      <c r="A608" s="343">
        <v>612</v>
      </c>
      <c r="B608" s="351" t="s">
        <v>1039</v>
      </c>
      <c r="C608" s="351" t="s">
        <v>1067</v>
      </c>
      <c r="D608" s="379" t="s">
        <v>1281</v>
      </c>
      <c r="E608" s="374" t="s">
        <v>1282</v>
      </c>
      <c r="F608" s="393" t="s">
        <v>626</v>
      </c>
      <c r="G608" s="393">
        <v>1</v>
      </c>
    </row>
    <row r="609" spans="1:7" x14ac:dyDescent="0.3">
      <c r="A609" s="343">
        <v>613</v>
      </c>
      <c r="B609" s="351" t="s">
        <v>1039</v>
      </c>
      <c r="C609" s="351" t="s">
        <v>1034</v>
      </c>
      <c r="D609" s="379" t="s">
        <v>1283</v>
      </c>
      <c r="E609" s="374" t="s">
        <v>1284</v>
      </c>
      <c r="F609" s="393" t="s">
        <v>626</v>
      </c>
      <c r="G609" s="393">
        <v>1</v>
      </c>
    </row>
    <row r="610" spans="1:7" x14ac:dyDescent="0.3">
      <c r="A610" s="343">
        <v>614</v>
      </c>
      <c r="B610" s="351" t="s">
        <v>1039</v>
      </c>
      <c r="C610" s="351" t="s">
        <v>1067</v>
      </c>
      <c r="D610" s="394" t="s">
        <v>1285</v>
      </c>
      <c r="E610" s="351" t="s">
        <v>1286</v>
      </c>
      <c r="F610" s="393" t="s">
        <v>626</v>
      </c>
      <c r="G610" s="393">
        <v>1</v>
      </c>
    </row>
    <row r="611" spans="1:7" ht="31.2" x14ac:dyDescent="0.3">
      <c r="A611" s="343">
        <v>615</v>
      </c>
      <c r="B611" s="351" t="s">
        <v>1039</v>
      </c>
      <c r="C611" s="371" t="s">
        <v>1287</v>
      </c>
      <c r="D611" s="372" t="s">
        <v>1288</v>
      </c>
      <c r="E611" s="351" t="s">
        <v>1289</v>
      </c>
      <c r="F611" s="393" t="s">
        <v>626</v>
      </c>
      <c r="G611" s="393">
        <v>1</v>
      </c>
    </row>
    <row r="612" spans="1:7" x14ac:dyDescent="0.3">
      <c r="A612" s="343">
        <v>616</v>
      </c>
      <c r="B612" s="351" t="s">
        <v>1039</v>
      </c>
      <c r="C612" s="351" t="s">
        <v>1067</v>
      </c>
      <c r="D612" s="394" t="s">
        <v>1290</v>
      </c>
      <c r="E612" s="351" t="s">
        <v>1291</v>
      </c>
      <c r="F612" s="393" t="s">
        <v>626</v>
      </c>
      <c r="G612" s="393">
        <v>1</v>
      </c>
    </row>
    <row r="613" spans="1:7" x14ac:dyDescent="0.3">
      <c r="A613" s="343">
        <v>617</v>
      </c>
      <c r="B613" s="351" t="s">
        <v>1039</v>
      </c>
      <c r="C613" s="351" t="s">
        <v>1234</v>
      </c>
      <c r="D613" s="394" t="s">
        <v>1292</v>
      </c>
      <c r="E613" s="351" t="s">
        <v>1293</v>
      </c>
      <c r="F613" s="393" t="s">
        <v>626</v>
      </c>
      <c r="G613" s="393">
        <v>1</v>
      </c>
    </row>
    <row r="614" spans="1:7" x14ac:dyDescent="0.3">
      <c r="A614" s="343">
        <v>618</v>
      </c>
      <c r="B614" s="351" t="s">
        <v>1039</v>
      </c>
      <c r="C614" s="351" t="s">
        <v>1067</v>
      </c>
      <c r="D614" s="394" t="s">
        <v>1294</v>
      </c>
      <c r="E614" s="351" t="s">
        <v>1295</v>
      </c>
      <c r="F614" s="393" t="s">
        <v>626</v>
      </c>
      <c r="G614" s="393">
        <v>1</v>
      </c>
    </row>
    <row r="615" spans="1:7" x14ac:dyDescent="0.3">
      <c r="A615" s="343">
        <v>619</v>
      </c>
      <c r="B615" s="351" t="s">
        <v>1039</v>
      </c>
      <c r="C615" s="351" t="s">
        <v>1067</v>
      </c>
      <c r="D615" s="394" t="s">
        <v>1296</v>
      </c>
      <c r="E615" s="351" t="s">
        <v>1297</v>
      </c>
      <c r="F615" s="393" t="s">
        <v>626</v>
      </c>
      <c r="G615" s="393">
        <v>1</v>
      </c>
    </row>
    <row r="616" spans="1:7" x14ac:dyDescent="0.3">
      <c r="A616" s="343">
        <v>620</v>
      </c>
      <c r="B616" s="351" t="s">
        <v>1039</v>
      </c>
      <c r="C616" s="351" t="s">
        <v>1067</v>
      </c>
      <c r="D616" s="394" t="s">
        <v>1298</v>
      </c>
      <c r="E616" s="351" t="s">
        <v>1299</v>
      </c>
      <c r="F616" s="393" t="s">
        <v>626</v>
      </c>
      <c r="G616" s="393">
        <v>1</v>
      </c>
    </row>
    <row r="617" spans="1:7" ht="31.2" x14ac:dyDescent="0.3">
      <c r="A617" s="343">
        <v>621</v>
      </c>
      <c r="B617" s="351" t="s">
        <v>1039</v>
      </c>
      <c r="C617" s="371" t="s">
        <v>1287</v>
      </c>
      <c r="D617" s="380" t="s">
        <v>1300</v>
      </c>
      <c r="E617" s="374" t="s">
        <v>1301</v>
      </c>
      <c r="F617" s="393" t="s">
        <v>626</v>
      </c>
      <c r="G617" s="393">
        <v>1</v>
      </c>
    </row>
    <row r="618" spans="1:7" x14ac:dyDescent="0.3">
      <c r="A618" s="343">
        <v>622</v>
      </c>
      <c r="B618" s="351" t="s">
        <v>1039</v>
      </c>
      <c r="C618" s="351" t="s">
        <v>1067</v>
      </c>
      <c r="D618" s="394" t="s">
        <v>1302</v>
      </c>
      <c r="E618" s="351" t="s">
        <v>1303</v>
      </c>
      <c r="F618" s="393" t="s">
        <v>626</v>
      </c>
      <c r="G618" s="393">
        <v>1</v>
      </c>
    </row>
    <row r="619" spans="1:7" x14ac:dyDescent="0.3">
      <c r="A619" s="343">
        <v>623</v>
      </c>
      <c r="B619" s="351" t="s">
        <v>1039</v>
      </c>
      <c r="C619" s="351" t="s">
        <v>1067</v>
      </c>
      <c r="D619" s="394" t="s">
        <v>1304</v>
      </c>
      <c r="E619" s="351" t="s">
        <v>1305</v>
      </c>
      <c r="F619" s="393" t="s">
        <v>626</v>
      </c>
      <c r="G619" s="393">
        <v>1</v>
      </c>
    </row>
    <row r="620" spans="1:7" x14ac:dyDescent="0.3">
      <c r="A620" s="343">
        <v>624</v>
      </c>
      <c r="B620" s="351" t="s">
        <v>1039</v>
      </c>
      <c r="C620" s="351" t="s">
        <v>1034</v>
      </c>
      <c r="D620" s="394" t="s">
        <v>1306</v>
      </c>
      <c r="E620" s="351" t="s">
        <v>1307</v>
      </c>
      <c r="F620" s="393" t="s">
        <v>626</v>
      </c>
      <c r="G620" s="393">
        <v>1</v>
      </c>
    </row>
    <row r="621" spans="1:7" x14ac:dyDescent="0.3">
      <c r="A621" s="343">
        <v>625</v>
      </c>
      <c r="B621" s="351" t="s">
        <v>1039</v>
      </c>
      <c r="C621" s="351" t="s">
        <v>1034</v>
      </c>
      <c r="D621" s="394" t="s">
        <v>1308</v>
      </c>
      <c r="E621" s="351" t="s">
        <v>1309</v>
      </c>
      <c r="F621" s="393" t="s">
        <v>626</v>
      </c>
      <c r="G621" s="393">
        <v>1</v>
      </c>
    </row>
    <row r="622" spans="1:7" x14ac:dyDescent="0.3">
      <c r="A622" s="343">
        <v>626</v>
      </c>
      <c r="B622" s="351" t="s">
        <v>1039</v>
      </c>
      <c r="C622" s="351" t="s">
        <v>1067</v>
      </c>
      <c r="D622" s="394" t="s">
        <v>1310</v>
      </c>
      <c r="E622" s="351" t="s">
        <v>1311</v>
      </c>
      <c r="F622" s="393" t="s">
        <v>626</v>
      </c>
      <c r="G622" s="393">
        <v>1</v>
      </c>
    </row>
    <row r="623" spans="1:7" x14ac:dyDescent="0.3">
      <c r="A623" s="343">
        <v>627</v>
      </c>
      <c r="B623" s="351" t="s">
        <v>1039</v>
      </c>
      <c r="C623" s="351" t="s">
        <v>1234</v>
      </c>
      <c r="D623" s="394" t="s">
        <v>1312</v>
      </c>
      <c r="E623" s="351" t="s">
        <v>1313</v>
      </c>
      <c r="F623" s="393" t="s">
        <v>626</v>
      </c>
      <c r="G623" s="393">
        <v>1</v>
      </c>
    </row>
    <row r="624" spans="1:7" x14ac:dyDescent="0.3">
      <c r="A624" s="343">
        <v>628</v>
      </c>
      <c r="B624" s="351" t="s">
        <v>1039</v>
      </c>
      <c r="C624" s="351" t="s">
        <v>1234</v>
      </c>
      <c r="D624" s="394" t="s">
        <v>1314</v>
      </c>
      <c r="E624" s="351" t="s">
        <v>1315</v>
      </c>
      <c r="F624" s="393" t="s">
        <v>626</v>
      </c>
      <c r="G624" s="393">
        <v>1</v>
      </c>
    </row>
    <row r="625" spans="1:7" ht="31.2" x14ac:dyDescent="0.3">
      <c r="A625" s="343">
        <v>629</v>
      </c>
      <c r="B625" s="351" t="s">
        <v>1039</v>
      </c>
      <c r="C625" s="371" t="s">
        <v>1316</v>
      </c>
      <c r="D625" s="372" t="s">
        <v>1317</v>
      </c>
      <c r="E625" s="351" t="s">
        <v>1318</v>
      </c>
      <c r="F625" s="393" t="s">
        <v>626</v>
      </c>
      <c r="G625" s="393">
        <v>1</v>
      </c>
    </row>
    <row r="626" spans="1:7" x14ac:dyDescent="0.3">
      <c r="A626" s="343">
        <v>630</v>
      </c>
      <c r="B626" s="351" t="s">
        <v>1039</v>
      </c>
      <c r="C626" s="374" t="s">
        <v>1144</v>
      </c>
      <c r="D626" s="394" t="s">
        <v>1319</v>
      </c>
      <c r="E626" s="374" t="s">
        <v>1320</v>
      </c>
      <c r="F626" s="393" t="s">
        <v>626</v>
      </c>
      <c r="G626" s="393">
        <v>1</v>
      </c>
    </row>
    <row r="627" spans="1:7" x14ac:dyDescent="0.3">
      <c r="A627" s="343">
        <v>631</v>
      </c>
      <c r="B627" s="351" t="s">
        <v>1039</v>
      </c>
      <c r="C627" s="351" t="s">
        <v>1034</v>
      </c>
      <c r="D627" s="394" t="s">
        <v>1321</v>
      </c>
      <c r="E627" s="351" t="s">
        <v>1322</v>
      </c>
      <c r="F627" s="393" t="s">
        <v>626</v>
      </c>
      <c r="G627" s="393">
        <v>1</v>
      </c>
    </row>
    <row r="628" spans="1:7" x14ac:dyDescent="0.3">
      <c r="A628" s="343">
        <v>632</v>
      </c>
      <c r="B628" s="351" t="s">
        <v>1039</v>
      </c>
      <c r="C628" s="351" t="s">
        <v>1034</v>
      </c>
      <c r="D628" s="394" t="s">
        <v>1323</v>
      </c>
      <c r="E628" s="351" t="s">
        <v>1324</v>
      </c>
      <c r="F628" s="393" t="s">
        <v>626</v>
      </c>
      <c r="G628" s="393">
        <v>1</v>
      </c>
    </row>
    <row r="629" spans="1:7" x14ac:dyDescent="0.3">
      <c r="A629" s="343">
        <v>633</v>
      </c>
      <c r="B629" s="351" t="s">
        <v>1039</v>
      </c>
      <c r="C629" s="351" t="s">
        <v>1234</v>
      </c>
      <c r="D629" s="394" t="s">
        <v>1325</v>
      </c>
      <c r="E629" s="351" t="s">
        <v>1326</v>
      </c>
      <c r="F629" s="393" t="s">
        <v>626</v>
      </c>
      <c r="G629" s="393">
        <v>1</v>
      </c>
    </row>
    <row r="630" spans="1:7" x14ac:dyDescent="0.3">
      <c r="A630" s="343">
        <v>634</v>
      </c>
      <c r="B630" s="351" t="s">
        <v>1039</v>
      </c>
      <c r="C630" s="351" t="s">
        <v>1234</v>
      </c>
      <c r="D630" s="394" t="s">
        <v>1327</v>
      </c>
      <c r="E630" s="351" t="s">
        <v>1328</v>
      </c>
      <c r="F630" s="393" t="s">
        <v>626</v>
      </c>
      <c r="G630" s="393">
        <v>1</v>
      </c>
    </row>
    <row r="631" spans="1:7" x14ac:dyDescent="0.3">
      <c r="A631" s="343">
        <v>635</v>
      </c>
      <c r="B631" s="351" t="s">
        <v>1039</v>
      </c>
      <c r="C631" s="351" t="s">
        <v>1234</v>
      </c>
      <c r="D631" s="379" t="s">
        <v>1329</v>
      </c>
      <c r="E631" s="374" t="s">
        <v>1330</v>
      </c>
      <c r="F631" s="393" t="s">
        <v>626</v>
      </c>
      <c r="G631" s="393">
        <v>1</v>
      </c>
    </row>
    <row r="632" spans="1:7" x14ac:dyDescent="0.3">
      <c r="A632" s="343">
        <v>636</v>
      </c>
      <c r="B632" s="351" t="s">
        <v>1039</v>
      </c>
      <c r="C632" s="351" t="s">
        <v>1034</v>
      </c>
      <c r="D632" s="394" t="s">
        <v>1331</v>
      </c>
      <c r="E632" s="351" t="s">
        <v>1332</v>
      </c>
      <c r="F632" s="393" t="s">
        <v>626</v>
      </c>
      <c r="G632" s="393">
        <v>1</v>
      </c>
    </row>
    <row r="633" spans="1:7" x14ac:dyDescent="0.3">
      <c r="A633" s="343">
        <v>637</v>
      </c>
      <c r="B633" s="351" t="s">
        <v>1039</v>
      </c>
      <c r="C633" s="351" t="s">
        <v>1034</v>
      </c>
      <c r="D633" s="394" t="s">
        <v>1333</v>
      </c>
      <c r="E633" s="351" t="s">
        <v>1334</v>
      </c>
      <c r="F633" s="393" t="s">
        <v>626</v>
      </c>
      <c r="G633" s="393">
        <v>1</v>
      </c>
    </row>
    <row r="634" spans="1:7" x14ac:dyDescent="0.3">
      <c r="A634" s="343">
        <v>638</v>
      </c>
      <c r="B634" s="351" t="s">
        <v>1039</v>
      </c>
      <c r="C634" s="351" t="s">
        <v>1234</v>
      </c>
      <c r="D634" s="379" t="s">
        <v>1335</v>
      </c>
      <c r="E634" s="374" t="s">
        <v>1336</v>
      </c>
      <c r="F634" s="393" t="s">
        <v>626</v>
      </c>
      <c r="G634" s="393">
        <v>1</v>
      </c>
    </row>
    <row r="635" spans="1:7" x14ac:dyDescent="0.3">
      <c r="A635" s="343">
        <v>639</v>
      </c>
      <c r="B635" s="351" t="s">
        <v>1039</v>
      </c>
      <c r="C635" s="351" t="s">
        <v>1034</v>
      </c>
      <c r="D635" s="394" t="s">
        <v>1337</v>
      </c>
      <c r="E635" s="351" t="s">
        <v>1338</v>
      </c>
      <c r="F635" s="393" t="s">
        <v>626</v>
      </c>
      <c r="G635" s="393">
        <v>1</v>
      </c>
    </row>
    <row r="636" spans="1:7" x14ac:dyDescent="0.3">
      <c r="A636" s="343">
        <v>640</v>
      </c>
      <c r="B636" s="351" t="s">
        <v>1039</v>
      </c>
      <c r="C636" s="351" t="s">
        <v>1067</v>
      </c>
      <c r="D636" s="394" t="s">
        <v>1339</v>
      </c>
      <c r="E636" s="351" t="s">
        <v>1340</v>
      </c>
      <c r="F636" s="393" t="s">
        <v>626</v>
      </c>
      <c r="G636" s="393">
        <v>1</v>
      </c>
    </row>
    <row r="637" spans="1:7" x14ac:dyDescent="0.3">
      <c r="A637" s="343">
        <v>641</v>
      </c>
      <c r="B637" s="351" t="s">
        <v>1039</v>
      </c>
      <c r="C637" s="351" t="s">
        <v>1234</v>
      </c>
      <c r="D637" s="394" t="s">
        <v>1341</v>
      </c>
      <c r="E637" s="351" t="s">
        <v>1342</v>
      </c>
      <c r="F637" s="393" t="s">
        <v>626</v>
      </c>
      <c r="G637" s="393">
        <v>1</v>
      </c>
    </row>
    <row r="638" spans="1:7" ht="31.2" x14ac:dyDescent="0.3">
      <c r="A638" s="343">
        <v>642</v>
      </c>
      <c r="B638" s="351" t="s">
        <v>1039</v>
      </c>
      <c r="C638" s="371" t="s">
        <v>1343</v>
      </c>
      <c r="D638" s="372" t="s">
        <v>1344</v>
      </c>
      <c r="E638" s="351" t="s">
        <v>1345</v>
      </c>
      <c r="F638" s="393" t="s">
        <v>626</v>
      </c>
      <c r="G638" s="393">
        <v>1</v>
      </c>
    </row>
    <row r="639" spans="1:7" x14ac:dyDescent="0.3">
      <c r="A639" s="343">
        <v>643</v>
      </c>
      <c r="B639" s="351" t="s">
        <v>1039</v>
      </c>
      <c r="C639" s="351" t="s">
        <v>1234</v>
      </c>
      <c r="D639" s="394" t="s">
        <v>1346</v>
      </c>
      <c r="E639" s="351" t="s">
        <v>1347</v>
      </c>
      <c r="F639" s="393" t="s">
        <v>626</v>
      </c>
      <c r="G639" s="393">
        <v>1</v>
      </c>
    </row>
    <row r="640" spans="1:7" ht="31.2" x14ac:dyDescent="0.3">
      <c r="A640" s="343">
        <v>644</v>
      </c>
      <c r="B640" s="351" t="s">
        <v>1039</v>
      </c>
      <c r="C640" s="371" t="s">
        <v>1343</v>
      </c>
      <c r="D640" s="372" t="s">
        <v>1348</v>
      </c>
      <c r="E640" s="351" t="s">
        <v>1349</v>
      </c>
      <c r="F640" s="393" t="s">
        <v>626</v>
      </c>
      <c r="G640" s="393">
        <v>1</v>
      </c>
    </row>
    <row r="641" spans="1:7" ht="31.2" x14ac:dyDescent="0.3">
      <c r="A641" s="343">
        <v>645</v>
      </c>
      <c r="B641" s="351" t="s">
        <v>1039</v>
      </c>
      <c r="C641" s="371" t="s">
        <v>1350</v>
      </c>
      <c r="D641" s="372" t="s">
        <v>1351</v>
      </c>
      <c r="E641" s="351" t="s">
        <v>1352</v>
      </c>
      <c r="F641" s="393" t="s">
        <v>626</v>
      </c>
      <c r="G641" s="393">
        <v>1</v>
      </c>
    </row>
    <row r="642" spans="1:7" ht="31.2" x14ac:dyDescent="0.3">
      <c r="A642" s="343">
        <v>646</v>
      </c>
      <c r="B642" s="351" t="s">
        <v>1039</v>
      </c>
      <c r="C642" s="371" t="s">
        <v>1234</v>
      </c>
      <c r="D642" s="372" t="s">
        <v>1353</v>
      </c>
      <c r="E642" s="351" t="s">
        <v>1354</v>
      </c>
      <c r="F642" s="393" t="s">
        <v>626</v>
      </c>
      <c r="G642" s="393">
        <v>1</v>
      </c>
    </row>
    <row r="643" spans="1:7" x14ac:dyDescent="0.3">
      <c r="A643" s="343">
        <v>647</v>
      </c>
      <c r="B643" s="351" t="s">
        <v>1039</v>
      </c>
      <c r="C643" s="371" t="s">
        <v>1234</v>
      </c>
      <c r="D643" s="394" t="s">
        <v>1355</v>
      </c>
      <c r="E643" s="351" t="s">
        <v>1356</v>
      </c>
      <c r="F643" s="393" t="s">
        <v>626</v>
      </c>
      <c r="G643" s="393">
        <v>1</v>
      </c>
    </row>
    <row r="644" spans="1:7" x14ac:dyDescent="0.3">
      <c r="A644" s="343">
        <v>648</v>
      </c>
      <c r="B644" s="351" t="s">
        <v>1039</v>
      </c>
      <c r="C644" s="371" t="s">
        <v>1234</v>
      </c>
      <c r="D644" s="394" t="s">
        <v>1357</v>
      </c>
      <c r="E644" s="351" t="s">
        <v>1358</v>
      </c>
      <c r="F644" s="393" t="s">
        <v>626</v>
      </c>
      <c r="G644" s="393">
        <v>1</v>
      </c>
    </row>
    <row r="645" spans="1:7" x14ac:dyDescent="0.3">
      <c r="A645" s="343">
        <v>649</v>
      </c>
      <c r="B645" s="351" t="s">
        <v>1039</v>
      </c>
      <c r="C645" s="371" t="s">
        <v>1234</v>
      </c>
      <c r="D645" s="379" t="s">
        <v>1359</v>
      </c>
      <c r="E645" s="374" t="s">
        <v>1360</v>
      </c>
      <c r="F645" s="393" t="s">
        <v>626</v>
      </c>
      <c r="G645" s="393">
        <v>1</v>
      </c>
    </row>
    <row r="646" spans="1:7" x14ac:dyDescent="0.3">
      <c r="A646" s="343">
        <v>650</v>
      </c>
      <c r="B646" s="351" t="s">
        <v>1039</v>
      </c>
      <c r="C646" s="371" t="s">
        <v>1234</v>
      </c>
      <c r="D646" s="379" t="s">
        <v>1361</v>
      </c>
      <c r="E646" s="374" t="s">
        <v>1362</v>
      </c>
      <c r="F646" s="393" t="s">
        <v>626</v>
      </c>
      <c r="G646" s="393">
        <v>1</v>
      </c>
    </row>
    <row r="647" spans="1:7" x14ac:dyDescent="0.3">
      <c r="A647" s="343">
        <v>651</v>
      </c>
      <c r="B647" s="351" t="s">
        <v>1039</v>
      </c>
      <c r="C647" s="351" t="s">
        <v>1040</v>
      </c>
      <c r="D647" s="394" t="s">
        <v>1363</v>
      </c>
      <c r="E647" s="351" t="s">
        <v>1364</v>
      </c>
      <c r="F647" s="393" t="s">
        <v>626</v>
      </c>
      <c r="G647" s="393">
        <v>1</v>
      </c>
    </row>
    <row r="648" spans="1:7" x14ac:dyDescent="0.3">
      <c r="A648" s="343">
        <v>652</v>
      </c>
      <c r="B648" s="351" t="s">
        <v>1039</v>
      </c>
      <c r="C648" s="351" t="s">
        <v>1040</v>
      </c>
      <c r="D648" s="394" t="s">
        <v>1365</v>
      </c>
      <c r="E648" s="351" t="s">
        <v>1366</v>
      </c>
      <c r="F648" s="393" t="s">
        <v>626</v>
      </c>
      <c r="G648" s="393">
        <v>1</v>
      </c>
    </row>
    <row r="649" spans="1:7" x14ac:dyDescent="0.3">
      <c r="A649" s="343">
        <v>653</v>
      </c>
      <c r="B649" s="351" t="s">
        <v>1039</v>
      </c>
      <c r="C649" s="374" t="s">
        <v>1367</v>
      </c>
      <c r="D649" s="379" t="s">
        <v>1368</v>
      </c>
      <c r="E649" s="374" t="s">
        <v>1369</v>
      </c>
      <c r="F649" s="393" t="s">
        <v>626</v>
      </c>
      <c r="G649" s="393">
        <v>1</v>
      </c>
    </row>
    <row r="650" spans="1:7" x14ac:dyDescent="0.3">
      <c r="A650" s="343">
        <v>654</v>
      </c>
      <c r="B650" s="351" t="s">
        <v>1039</v>
      </c>
      <c r="C650" s="351" t="s">
        <v>1040</v>
      </c>
      <c r="D650" s="394" t="s">
        <v>1370</v>
      </c>
      <c r="E650" s="351" t="s">
        <v>1371</v>
      </c>
      <c r="F650" s="393" t="s">
        <v>626</v>
      </c>
      <c r="G650" s="393">
        <v>1</v>
      </c>
    </row>
    <row r="651" spans="1:7" x14ac:dyDescent="0.3">
      <c r="A651" s="343">
        <v>655</v>
      </c>
      <c r="B651" s="351" t="s">
        <v>1039</v>
      </c>
      <c r="C651" s="371" t="s">
        <v>1234</v>
      </c>
      <c r="D651" s="394" t="s">
        <v>1372</v>
      </c>
      <c r="E651" s="351" t="s">
        <v>1373</v>
      </c>
      <c r="F651" s="393" t="s">
        <v>626</v>
      </c>
      <c r="G651" s="393">
        <v>1</v>
      </c>
    </row>
    <row r="652" spans="1:7" x14ac:dyDescent="0.3">
      <c r="A652" s="343">
        <v>656</v>
      </c>
      <c r="B652" s="351" t="s">
        <v>1039</v>
      </c>
      <c r="C652" s="351" t="s">
        <v>1040</v>
      </c>
      <c r="D652" s="394" t="s">
        <v>1374</v>
      </c>
      <c r="E652" s="351" t="s">
        <v>1375</v>
      </c>
      <c r="F652" s="393" t="s">
        <v>626</v>
      </c>
      <c r="G652" s="393">
        <v>1</v>
      </c>
    </row>
    <row r="653" spans="1:7" x14ac:dyDescent="0.3">
      <c r="A653" s="343">
        <v>657</v>
      </c>
      <c r="B653" s="351" t="s">
        <v>1039</v>
      </c>
      <c r="C653" s="351" t="s">
        <v>1040</v>
      </c>
      <c r="D653" s="394" t="s">
        <v>1376</v>
      </c>
      <c r="E653" s="351" t="s">
        <v>1377</v>
      </c>
      <c r="F653" s="393" t="s">
        <v>626</v>
      </c>
      <c r="G653" s="393">
        <v>1</v>
      </c>
    </row>
    <row r="654" spans="1:7" x14ac:dyDescent="0.3">
      <c r="A654" s="343">
        <v>658</v>
      </c>
      <c r="B654" s="351" t="s">
        <v>1039</v>
      </c>
      <c r="C654" s="371" t="s">
        <v>1234</v>
      </c>
      <c r="D654" s="379" t="s">
        <v>1378</v>
      </c>
      <c r="E654" s="374" t="s">
        <v>1379</v>
      </c>
      <c r="F654" s="393" t="s">
        <v>626</v>
      </c>
      <c r="G654" s="393">
        <v>1</v>
      </c>
    </row>
    <row r="655" spans="1:7" x14ac:dyDescent="0.3">
      <c r="A655" s="343">
        <v>659</v>
      </c>
      <c r="B655" s="351" t="s">
        <v>1039</v>
      </c>
      <c r="C655" s="351" t="s">
        <v>1040</v>
      </c>
      <c r="D655" s="394" t="s">
        <v>1380</v>
      </c>
      <c r="E655" s="351" t="s">
        <v>1381</v>
      </c>
      <c r="F655" s="393" t="s">
        <v>626</v>
      </c>
      <c r="G655" s="393">
        <v>1</v>
      </c>
    </row>
    <row r="656" spans="1:7" x14ac:dyDescent="0.3">
      <c r="A656" s="343">
        <v>660</v>
      </c>
      <c r="B656" s="351" t="s">
        <v>1039</v>
      </c>
      <c r="C656" s="351" t="s">
        <v>1040</v>
      </c>
      <c r="D656" s="394" t="s">
        <v>1382</v>
      </c>
      <c r="E656" s="351" t="s">
        <v>1383</v>
      </c>
      <c r="F656" s="393" t="s">
        <v>626</v>
      </c>
      <c r="G656" s="393">
        <v>1</v>
      </c>
    </row>
    <row r="657" spans="1:7" ht="31.2" x14ac:dyDescent="0.3">
      <c r="A657" s="343">
        <v>661</v>
      </c>
      <c r="B657" s="351" t="s">
        <v>1039</v>
      </c>
      <c r="C657" s="371" t="s">
        <v>1384</v>
      </c>
      <c r="D657" s="372" t="s">
        <v>1385</v>
      </c>
      <c r="E657" s="351" t="s">
        <v>1386</v>
      </c>
      <c r="F657" s="393" t="s">
        <v>626</v>
      </c>
      <c r="G657" s="393">
        <v>1</v>
      </c>
    </row>
    <row r="658" spans="1:7" x14ac:dyDescent="0.3">
      <c r="A658" s="343">
        <v>662</v>
      </c>
      <c r="B658" s="351" t="s">
        <v>1039</v>
      </c>
      <c r="C658" s="351" t="s">
        <v>1067</v>
      </c>
      <c r="D658" s="379" t="s">
        <v>1387</v>
      </c>
      <c r="E658" s="374" t="s">
        <v>1388</v>
      </c>
      <c r="F658" s="393" t="s">
        <v>626</v>
      </c>
      <c r="G658" s="393">
        <v>1</v>
      </c>
    </row>
    <row r="659" spans="1:7" ht="31.2" x14ac:dyDescent="0.3">
      <c r="A659" s="343">
        <v>663</v>
      </c>
      <c r="B659" s="351" t="s">
        <v>1039</v>
      </c>
      <c r="C659" s="371" t="s">
        <v>1389</v>
      </c>
      <c r="D659" s="380" t="s">
        <v>1390</v>
      </c>
      <c r="E659" s="374" t="s">
        <v>1391</v>
      </c>
      <c r="F659" s="393" t="s">
        <v>626</v>
      </c>
      <c r="G659" s="393">
        <v>1</v>
      </c>
    </row>
    <row r="660" spans="1:7" ht="31.2" x14ac:dyDescent="0.3">
      <c r="A660" s="375">
        <v>664</v>
      </c>
      <c r="B660" s="376" t="s">
        <v>1039</v>
      </c>
      <c r="C660" s="351" t="s">
        <v>1040</v>
      </c>
      <c r="D660" s="372" t="s">
        <v>1392</v>
      </c>
      <c r="E660" s="351" t="s">
        <v>1393</v>
      </c>
      <c r="F660" s="393" t="s">
        <v>626</v>
      </c>
      <c r="G660" s="393">
        <v>1</v>
      </c>
    </row>
    <row r="661" spans="1:7" x14ac:dyDescent="0.3">
      <c r="A661" s="343">
        <v>665</v>
      </c>
      <c r="B661" s="351" t="s">
        <v>1039</v>
      </c>
      <c r="C661" s="351" t="s">
        <v>1394</v>
      </c>
      <c r="D661" s="394" t="s">
        <v>1395</v>
      </c>
      <c r="E661" s="351" t="s">
        <v>1396</v>
      </c>
      <c r="F661" s="393" t="s">
        <v>626</v>
      </c>
      <c r="G661" s="393">
        <v>1</v>
      </c>
    </row>
    <row r="662" spans="1:7" x14ac:dyDescent="0.3">
      <c r="A662" s="343">
        <v>666</v>
      </c>
      <c r="B662" s="351" t="s">
        <v>1039</v>
      </c>
      <c r="C662" s="351" t="s">
        <v>1397</v>
      </c>
      <c r="D662" s="394" t="s">
        <v>1398</v>
      </c>
      <c r="E662" s="351" t="s">
        <v>1399</v>
      </c>
      <c r="F662" s="393" t="s">
        <v>626</v>
      </c>
      <c r="G662" s="393">
        <v>1</v>
      </c>
    </row>
    <row r="663" spans="1:7" x14ac:dyDescent="0.3">
      <c r="A663" s="343">
        <v>667</v>
      </c>
      <c r="B663" s="351" t="s">
        <v>1039</v>
      </c>
      <c r="C663" s="351" t="s">
        <v>1397</v>
      </c>
      <c r="D663" s="394" t="s">
        <v>1400</v>
      </c>
      <c r="E663" s="351" t="s">
        <v>1401</v>
      </c>
      <c r="F663" s="393" t="s">
        <v>626</v>
      </c>
      <c r="G663" s="393">
        <v>1</v>
      </c>
    </row>
    <row r="664" spans="1:7" x14ac:dyDescent="0.3">
      <c r="A664" s="343">
        <v>668</v>
      </c>
      <c r="B664" s="351" t="s">
        <v>1039</v>
      </c>
      <c r="C664" s="371" t="s">
        <v>1234</v>
      </c>
      <c r="D664" s="381" t="s">
        <v>1402</v>
      </c>
      <c r="E664" s="374" t="s">
        <v>1403</v>
      </c>
      <c r="F664" s="393" t="s">
        <v>626</v>
      </c>
      <c r="G664" s="393">
        <v>1</v>
      </c>
    </row>
    <row r="665" spans="1:7" ht="46.8" x14ac:dyDescent="0.3">
      <c r="A665" s="343">
        <v>669</v>
      </c>
      <c r="B665" s="351" t="s">
        <v>1039</v>
      </c>
      <c r="C665" s="351" t="s">
        <v>1040</v>
      </c>
      <c r="D665" s="372" t="s">
        <v>1404</v>
      </c>
      <c r="E665" s="351" t="s">
        <v>1405</v>
      </c>
      <c r="F665" s="393" t="s">
        <v>626</v>
      </c>
      <c r="G665" s="393">
        <v>1</v>
      </c>
    </row>
    <row r="666" spans="1:7" x14ac:dyDescent="0.3">
      <c r="A666" s="343">
        <v>670</v>
      </c>
      <c r="B666" s="351" t="s">
        <v>1039</v>
      </c>
      <c r="C666" s="374" t="s">
        <v>1367</v>
      </c>
      <c r="D666" s="379" t="s">
        <v>1406</v>
      </c>
      <c r="E666" s="374" t="s">
        <v>1407</v>
      </c>
      <c r="F666" s="393" t="s">
        <v>626</v>
      </c>
      <c r="G666" s="393">
        <v>1</v>
      </c>
    </row>
    <row r="667" spans="1:7" ht="31.2" x14ac:dyDescent="0.3">
      <c r="A667" s="343">
        <v>671</v>
      </c>
      <c r="B667" s="351" t="s">
        <v>1039</v>
      </c>
      <c r="C667" s="371" t="s">
        <v>1408</v>
      </c>
      <c r="D667" s="372" t="s">
        <v>1409</v>
      </c>
      <c r="E667" s="351" t="s">
        <v>1410</v>
      </c>
      <c r="F667" s="393" t="s">
        <v>626</v>
      </c>
      <c r="G667" s="393">
        <v>1</v>
      </c>
    </row>
    <row r="668" spans="1:7" ht="31.2" x14ac:dyDescent="0.3">
      <c r="A668" s="343">
        <v>672</v>
      </c>
      <c r="B668" s="351" t="s">
        <v>1039</v>
      </c>
      <c r="C668" s="371" t="s">
        <v>1411</v>
      </c>
      <c r="D668" s="372" t="s">
        <v>1412</v>
      </c>
      <c r="E668" s="351" t="s">
        <v>1413</v>
      </c>
      <c r="F668" s="393" t="s">
        <v>626</v>
      </c>
      <c r="G668" s="393">
        <v>1</v>
      </c>
    </row>
    <row r="669" spans="1:7" x14ac:dyDescent="0.3">
      <c r="A669" s="343">
        <v>673</v>
      </c>
      <c r="B669" s="351" t="s">
        <v>1039</v>
      </c>
      <c r="C669" s="374" t="s">
        <v>1367</v>
      </c>
      <c r="D669" s="379" t="s">
        <v>1414</v>
      </c>
      <c r="E669" s="374" t="s">
        <v>1415</v>
      </c>
      <c r="F669" s="393" t="s">
        <v>626</v>
      </c>
      <c r="G669" s="393">
        <v>1</v>
      </c>
    </row>
    <row r="670" spans="1:7" x14ac:dyDescent="0.3">
      <c r="A670" s="343">
        <v>674</v>
      </c>
      <c r="B670" s="351" t="s">
        <v>1039</v>
      </c>
      <c r="C670" s="351" t="s">
        <v>1040</v>
      </c>
      <c r="D670" s="394" t="s">
        <v>1416</v>
      </c>
      <c r="E670" s="351" t="s">
        <v>1417</v>
      </c>
      <c r="F670" s="393" t="s">
        <v>626</v>
      </c>
      <c r="G670" s="393">
        <v>1</v>
      </c>
    </row>
    <row r="671" spans="1:7" x14ac:dyDescent="0.3">
      <c r="A671" s="343">
        <v>675</v>
      </c>
      <c r="B671" s="351" t="s">
        <v>1039</v>
      </c>
      <c r="C671" s="351" t="s">
        <v>1058</v>
      </c>
      <c r="D671" s="394" t="s">
        <v>1418</v>
      </c>
      <c r="E671" s="351" t="s">
        <v>1419</v>
      </c>
      <c r="F671" s="393" t="s">
        <v>626</v>
      </c>
      <c r="G671" s="393">
        <v>1</v>
      </c>
    </row>
    <row r="672" spans="1:7" x14ac:dyDescent="0.3">
      <c r="A672" s="343">
        <v>676</v>
      </c>
      <c r="B672" s="351" t="s">
        <v>1039</v>
      </c>
      <c r="C672" s="351" t="s">
        <v>1058</v>
      </c>
      <c r="D672" s="394" t="s">
        <v>1420</v>
      </c>
      <c r="E672" s="351" t="s">
        <v>1421</v>
      </c>
      <c r="F672" s="393" t="s">
        <v>626</v>
      </c>
      <c r="G672" s="393">
        <v>1</v>
      </c>
    </row>
    <row r="673" spans="1:7" x14ac:dyDescent="0.3">
      <c r="A673" s="343">
        <v>677</v>
      </c>
      <c r="B673" s="351" t="s">
        <v>1039</v>
      </c>
      <c r="C673" s="351" t="s">
        <v>1040</v>
      </c>
      <c r="D673" s="394" t="s">
        <v>1422</v>
      </c>
      <c r="E673" s="351" t="s">
        <v>1423</v>
      </c>
      <c r="F673" s="393" t="s">
        <v>626</v>
      </c>
      <c r="G673" s="393">
        <v>1</v>
      </c>
    </row>
    <row r="674" spans="1:7" x14ac:dyDescent="0.3">
      <c r="G674" s="337">
        <f>SUM(G5:G673)</f>
        <v>687</v>
      </c>
    </row>
  </sheetData>
  <mergeCells count="8">
    <mergeCell ref="A1:G1"/>
    <mergeCell ref="A3:A4"/>
    <mergeCell ref="B3:B4"/>
    <mergeCell ref="C3:C4"/>
    <mergeCell ref="D3:D4"/>
    <mergeCell ref="E3:E4"/>
    <mergeCell ref="F3:F4"/>
    <mergeCell ref="G3:G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14.33203125" customWidth="1"/>
    <col min="12" max="12" width="24.5546875" customWidth="1"/>
    <col min="13" max="13" width="30.88671875" customWidth="1"/>
    <col min="14" max="14" width="27.10937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29" t="s">
        <v>64</v>
      </c>
    </row>
    <row r="2" spans="1:30" ht="18" x14ac:dyDescent="0.35">
      <c r="AB2" s="13" t="s">
        <v>6</v>
      </c>
    </row>
    <row r="3" spans="1:30" ht="18" x14ac:dyDescent="0.35">
      <c r="AB3" s="13" t="s">
        <v>63</v>
      </c>
    </row>
    <row r="4" spans="1:30" ht="18.75" customHeight="1" x14ac:dyDescent="0.3">
      <c r="A4" s="400" t="str">
        <f>'1. паспорт местоположение'!A5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row>
    <row r="6" spans="1:30" ht="17.399999999999999" x14ac:dyDescent="0.3">
      <c r="A6" s="412" t="s">
        <v>5</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87"/>
      <c r="AD6" s="87"/>
    </row>
    <row r="7" spans="1:30" ht="17.399999999999999" x14ac:dyDescent="0.3">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87"/>
      <c r="AD7" s="87"/>
    </row>
    <row r="8" spans="1:30" x14ac:dyDescent="0.3">
      <c r="A8" s="464" t="str">
        <f>'1. паспорт местоположение'!A9</f>
        <v>Акционерное общество "Россети Янтарь"</v>
      </c>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88"/>
      <c r="AD8" s="88"/>
    </row>
    <row r="9" spans="1:30" ht="15.6" x14ac:dyDescent="0.3">
      <c r="A9" s="408" t="s">
        <v>4</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89"/>
      <c r="AD9" s="89"/>
    </row>
    <row r="10" spans="1:30" ht="17.399999999999999" x14ac:dyDescent="0.3">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87"/>
      <c r="AD10" s="87"/>
    </row>
    <row r="11" spans="1:30" x14ac:dyDescent="0.3">
      <c r="A11" s="464" t="str">
        <f>'1. паспорт местоположение'!A12</f>
        <v>L_48-0,4разв-21</v>
      </c>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88"/>
      <c r="AD11" s="88"/>
    </row>
    <row r="12" spans="1:30" ht="15.6" x14ac:dyDescent="0.3">
      <c r="A12" s="408" t="s">
        <v>3</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89"/>
      <c r="AD12" s="89"/>
    </row>
    <row r="13" spans="1:30" ht="18" x14ac:dyDescent="0.3">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9"/>
      <c r="AD13" s="9"/>
    </row>
    <row r="14" spans="1:30" ht="32.25" customHeight="1" x14ac:dyDescent="0.3">
      <c r="A14" s="464"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464"/>
      <c r="C14" s="464"/>
      <c r="D14" s="464"/>
      <c r="E14" s="464"/>
      <c r="F14" s="464"/>
      <c r="G14" s="464"/>
      <c r="H14" s="464"/>
      <c r="I14" s="464"/>
      <c r="J14" s="464"/>
      <c r="K14" s="464"/>
      <c r="L14" s="464"/>
      <c r="M14" s="464"/>
      <c r="N14" s="464"/>
      <c r="O14" s="464"/>
      <c r="P14" s="464"/>
      <c r="Q14" s="464"/>
      <c r="R14" s="464"/>
      <c r="S14" s="464"/>
      <c r="T14" s="464"/>
      <c r="U14" s="464"/>
      <c r="V14" s="464"/>
      <c r="W14" s="464"/>
      <c r="X14" s="464"/>
      <c r="Y14" s="464"/>
      <c r="Z14" s="464"/>
      <c r="AA14" s="464"/>
      <c r="AB14" s="464"/>
      <c r="AC14" s="88"/>
      <c r="AD14" s="88"/>
    </row>
    <row r="15" spans="1:30" ht="15.6" x14ac:dyDescent="0.3">
      <c r="A15" s="408" t="s">
        <v>2</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89"/>
      <c r="AD15" s="89"/>
    </row>
    <row r="16" spans="1:30" x14ac:dyDescent="0.3">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94"/>
      <c r="AD16" s="94"/>
    </row>
    <row r="17" spans="1:30" x14ac:dyDescent="0.3">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94"/>
      <c r="AD17" s="94"/>
    </row>
    <row r="18" spans="1:30" x14ac:dyDescent="0.3">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94"/>
      <c r="AD18" s="94"/>
    </row>
    <row r="19" spans="1:30" x14ac:dyDescent="0.3">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94"/>
      <c r="AD19" s="94"/>
    </row>
    <row r="20" spans="1:30" x14ac:dyDescent="0.3">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95"/>
      <c r="AD20" s="95"/>
    </row>
    <row r="21" spans="1:30" x14ac:dyDescent="0.3">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95"/>
      <c r="AD21" s="95"/>
    </row>
    <row r="22" spans="1:30" x14ac:dyDescent="0.3">
      <c r="A22" s="467" t="s">
        <v>370</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467"/>
      <c r="AB22" s="467"/>
      <c r="AC22" s="96"/>
      <c r="AD22" s="96"/>
    </row>
    <row r="23" spans="1:30" ht="32.25" customHeight="1" x14ac:dyDescent="0.3">
      <c r="A23" s="469" t="s">
        <v>233</v>
      </c>
      <c r="B23" s="470"/>
      <c r="C23" s="470"/>
      <c r="D23" s="470"/>
      <c r="E23" s="470"/>
      <c r="F23" s="470"/>
      <c r="G23" s="470"/>
      <c r="H23" s="470"/>
      <c r="I23" s="470"/>
      <c r="J23" s="470"/>
      <c r="K23" s="470"/>
      <c r="L23" s="470"/>
      <c r="M23" s="471"/>
      <c r="N23" s="468" t="s">
        <v>234</v>
      </c>
      <c r="O23" s="468"/>
      <c r="P23" s="468"/>
      <c r="Q23" s="468"/>
      <c r="R23" s="468"/>
      <c r="S23" s="468"/>
      <c r="T23" s="468"/>
      <c r="U23" s="468"/>
      <c r="V23" s="468"/>
      <c r="W23" s="468"/>
      <c r="X23" s="468"/>
      <c r="Y23" s="468"/>
      <c r="Z23" s="468"/>
      <c r="AA23" s="468"/>
      <c r="AB23" s="468"/>
    </row>
    <row r="24" spans="1:30" ht="151.5" customHeight="1" x14ac:dyDescent="0.3">
      <c r="A24" s="55" t="s">
        <v>203</v>
      </c>
      <c r="B24" s="56" t="s">
        <v>211</v>
      </c>
      <c r="C24" s="55" t="s">
        <v>226</v>
      </c>
      <c r="D24" s="55" t="s">
        <v>204</v>
      </c>
      <c r="E24" s="55" t="s">
        <v>227</v>
      </c>
      <c r="F24" s="55" t="s">
        <v>229</v>
      </c>
      <c r="G24" s="55" t="s">
        <v>228</v>
      </c>
      <c r="H24" s="55" t="s">
        <v>205</v>
      </c>
      <c r="I24" s="55" t="s">
        <v>230</v>
      </c>
      <c r="J24" s="55" t="s">
        <v>212</v>
      </c>
      <c r="K24" s="55" t="s">
        <v>231</v>
      </c>
      <c r="L24" s="56" t="s">
        <v>210</v>
      </c>
      <c r="M24" s="56" t="s">
        <v>206</v>
      </c>
      <c r="N24" s="57" t="s">
        <v>219</v>
      </c>
      <c r="O24" s="56" t="s">
        <v>380</v>
      </c>
      <c r="P24" s="55" t="s">
        <v>217</v>
      </c>
      <c r="Q24" s="55" t="s">
        <v>218</v>
      </c>
      <c r="R24" s="55" t="s">
        <v>216</v>
      </c>
      <c r="S24" s="55" t="s">
        <v>205</v>
      </c>
      <c r="T24" s="55" t="s">
        <v>215</v>
      </c>
      <c r="U24" s="55" t="s">
        <v>214</v>
      </c>
      <c r="V24" s="55" t="s">
        <v>225</v>
      </c>
      <c r="W24" s="55" t="s">
        <v>216</v>
      </c>
      <c r="X24" s="67" t="s">
        <v>208</v>
      </c>
      <c r="Y24" s="67" t="s">
        <v>221</v>
      </c>
      <c r="Z24" s="67" t="s">
        <v>222</v>
      </c>
      <c r="AA24" s="67" t="s">
        <v>209</v>
      </c>
      <c r="AB24" s="69" t="s">
        <v>220</v>
      </c>
    </row>
    <row r="25" spans="1:30" ht="16.5" customHeight="1" x14ac:dyDescent="0.3">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c r="AA25" s="55">
        <v>27</v>
      </c>
      <c r="AB25" s="56">
        <v>28</v>
      </c>
    </row>
    <row r="26" spans="1:30" ht="45.75" customHeight="1" x14ac:dyDescent="0.3">
      <c r="A26" s="49"/>
      <c r="B26" s="54" t="s">
        <v>383</v>
      </c>
      <c r="C26" s="51"/>
      <c r="D26" s="51"/>
      <c r="E26" s="51"/>
      <c r="F26" s="51"/>
      <c r="G26" s="51"/>
      <c r="H26" s="51"/>
      <c r="I26" s="51"/>
      <c r="J26" s="51"/>
      <c r="K26" s="51"/>
      <c r="L26" s="49"/>
      <c r="M26" s="52"/>
      <c r="N26" s="53"/>
      <c r="O26" s="48"/>
      <c r="P26" s="48"/>
      <c r="Q26" s="48"/>
      <c r="R26" s="48"/>
      <c r="S26" s="48"/>
      <c r="T26" s="48"/>
      <c r="U26" s="48"/>
      <c r="V26" s="48"/>
      <c r="W26" s="48"/>
      <c r="X26" s="48"/>
      <c r="Y26" s="48"/>
      <c r="Z26" s="48"/>
      <c r="AA26" s="48"/>
      <c r="AB26" s="50"/>
    </row>
    <row r="30" spans="1:30" x14ac:dyDescent="0.3">
      <c r="A30" s="68"/>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360"/>
  <sheetViews>
    <sheetView view="pageBreakPreview" zoomScale="85" zoomScaleSheetLayoutView="85"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0" width="19.109375" style="1" customWidth="1"/>
    <col min="11" max="11" width="14.88671875" style="1" customWidth="1"/>
    <col min="12" max="12" width="16.33203125" style="1" customWidth="1"/>
    <col min="13" max="13" width="18.33203125" style="1" customWidth="1"/>
    <col min="14" max="16384" width="9.109375" style="1"/>
  </cols>
  <sheetData>
    <row r="1" spans="1:26" s="10" customFormat="1" ht="18.75" customHeight="1" x14ac:dyDescent="0.25">
      <c r="A1" s="16"/>
      <c r="B1" s="16"/>
      <c r="M1" s="29" t="s">
        <v>64</v>
      </c>
    </row>
    <row r="2" spans="1:26" s="10" customFormat="1" ht="18.75" customHeight="1" x14ac:dyDescent="0.35">
      <c r="A2" s="16"/>
      <c r="B2" s="16"/>
      <c r="M2" s="13" t="s">
        <v>6</v>
      </c>
    </row>
    <row r="3" spans="1:26" s="10" customFormat="1" ht="18" x14ac:dyDescent="0.35">
      <c r="A3" s="15"/>
      <c r="B3" s="15"/>
      <c r="M3" s="13" t="s">
        <v>63</v>
      </c>
    </row>
    <row r="4" spans="1:26" s="10" customFormat="1" ht="15.6" x14ac:dyDescent="0.25">
      <c r="A4" s="15"/>
      <c r="B4" s="15"/>
    </row>
    <row r="5" spans="1:26" s="10" customFormat="1" ht="15.6" x14ac:dyDescent="0.25">
      <c r="A5" s="400" t="str">
        <f>'1. паспорт местоположение'!A5:C5</f>
        <v>Год раскрытия информации: 2023 год</v>
      </c>
      <c r="B5" s="400"/>
      <c r="C5" s="400"/>
      <c r="D5" s="400"/>
      <c r="E5" s="400"/>
      <c r="F5" s="400"/>
      <c r="G5" s="400"/>
      <c r="H5" s="400"/>
      <c r="I5" s="400"/>
      <c r="J5" s="400"/>
      <c r="K5" s="400"/>
      <c r="L5" s="400"/>
      <c r="M5" s="400"/>
      <c r="N5" s="93"/>
      <c r="O5" s="93"/>
      <c r="P5" s="93"/>
      <c r="Q5" s="93"/>
      <c r="R5" s="93"/>
      <c r="S5" s="93"/>
      <c r="T5" s="93"/>
      <c r="U5" s="93"/>
      <c r="V5" s="93"/>
      <c r="W5" s="93"/>
      <c r="X5" s="93"/>
      <c r="Y5" s="93"/>
      <c r="Z5" s="93"/>
    </row>
    <row r="6" spans="1:26" s="10" customFormat="1" ht="15.6" x14ac:dyDescent="0.25">
      <c r="A6" s="15"/>
      <c r="B6" s="15"/>
    </row>
    <row r="7" spans="1:26" s="10" customFormat="1" ht="17.399999999999999" x14ac:dyDescent="0.25">
      <c r="A7" s="412" t="s">
        <v>5</v>
      </c>
      <c r="B7" s="412"/>
      <c r="C7" s="412"/>
      <c r="D7" s="412"/>
      <c r="E7" s="412"/>
      <c r="F7" s="412"/>
      <c r="G7" s="412"/>
      <c r="H7" s="412"/>
      <c r="I7" s="412"/>
      <c r="J7" s="412"/>
      <c r="K7" s="412"/>
      <c r="L7" s="412"/>
      <c r="M7" s="412"/>
      <c r="N7" s="87"/>
      <c r="O7" s="87"/>
      <c r="P7" s="87"/>
      <c r="Q7" s="87"/>
      <c r="R7" s="87"/>
      <c r="S7" s="87"/>
      <c r="T7" s="87"/>
      <c r="U7" s="87"/>
      <c r="V7" s="87"/>
      <c r="W7" s="87"/>
      <c r="X7" s="87"/>
    </row>
    <row r="8" spans="1:26" s="10" customFormat="1" ht="17.399999999999999" x14ac:dyDescent="0.25">
      <c r="A8" s="412"/>
      <c r="B8" s="412"/>
      <c r="C8" s="412"/>
      <c r="D8" s="412"/>
      <c r="E8" s="412"/>
      <c r="F8" s="412"/>
      <c r="G8" s="412"/>
      <c r="H8" s="412"/>
      <c r="I8" s="412"/>
      <c r="J8" s="412"/>
      <c r="K8" s="412"/>
      <c r="L8" s="412"/>
      <c r="M8" s="412"/>
      <c r="N8" s="87"/>
      <c r="O8" s="87"/>
      <c r="P8" s="87"/>
      <c r="Q8" s="87"/>
      <c r="R8" s="87"/>
      <c r="S8" s="87"/>
      <c r="T8" s="87"/>
      <c r="U8" s="87"/>
      <c r="V8" s="87"/>
      <c r="W8" s="87"/>
      <c r="X8" s="87"/>
    </row>
    <row r="9" spans="1:26" s="10" customFormat="1" ht="17.399999999999999" x14ac:dyDescent="0.25">
      <c r="A9" s="443" t="str">
        <f>'1. паспорт местоположение'!A9:C9</f>
        <v>Акционерное общество "Россети Янтарь"</v>
      </c>
      <c r="B9" s="443"/>
      <c r="C9" s="443"/>
      <c r="D9" s="443"/>
      <c r="E9" s="443"/>
      <c r="F9" s="443"/>
      <c r="G9" s="443"/>
      <c r="H9" s="443"/>
      <c r="I9" s="443"/>
      <c r="J9" s="443"/>
      <c r="K9" s="443"/>
      <c r="L9" s="443"/>
      <c r="M9" s="443"/>
      <c r="N9" s="87"/>
      <c r="O9" s="87"/>
      <c r="P9" s="87"/>
      <c r="Q9" s="87"/>
      <c r="R9" s="87"/>
      <c r="S9" s="87"/>
      <c r="T9" s="87"/>
      <c r="U9" s="87"/>
      <c r="V9" s="87"/>
      <c r="W9" s="87"/>
      <c r="X9" s="87"/>
    </row>
    <row r="10" spans="1:26" s="10" customFormat="1" ht="17.399999999999999" x14ac:dyDescent="0.25">
      <c r="A10" s="408" t="s">
        <v>4</v>
      </c>
      <c r="B10" s="408"/>
      <c r="C10" s="408"/>
      <c r="D10" s="408"/>
      <c r="E10" s="408"/>
      <c r="F10" s="408"/>
      <c r="G10" s="408"/>
      <c r="H10" s="408"/>
      <c r="I10" s="408"/>
      <c r="J10" s="408"/>
      <c r="K10" s="408"/>
      <c r="L10" s="408"/>
      <c r="M10" s="408"/>
      <c r="N10" s="87"/>
      <c r="O10" s="87"/>
      <c r="P10" s="87"/>
      <c r="Q10" s="87"/>
      <c r="R10" s="87"/>
      <c r="S10" s="87"/>
      <c r="T10" s="87"/>
      <c r="U10" s="87"/>
      <c r="V10" s="87"/>
      <c r="W10" s="87"/>
      <c r="X10" s="87"/>
    </row>
    <row r="11" spans="1:26" s="10" customFormat="1" ht="17.399999999999999" x14ac:dyDescent="0.25">
      <c r="A11" s="412"/>
      <c r="B11" s="412"/>
      <c r="C11" s="412"/>
      <c r="D11" s="412"/>
      <c r="E11" s="412"/>
      <c r="F11" s="412"/>
      <c r="G11" s="412"/>
      <c r="H11" s="412"/>
      <c r="I11" s="412"/>
      <c r="J11" s="412"/>
      <c r="K11" s="412"/>
      <c r="L11" s="412"/>
      <c r="M11" s="412"/>
      <c r="N11" s="87"/>
      <c r="O11" s="87"/>
      <c r="P11" s="87"/>
      <c r="Q11" s="87"/>
      <c r="R11" s="87"/>
      <c r="S11" s="87"/>
      <c r="T11" s="87"/>
      <c r="U11" s="87"/>
      <c r="V11" s="87"/>
      <c r="W11" s="87"/>
      <c r="X11" s="87"/>
    </row>
    <row r="12" spans="1:26" s="10" customFormat="1" ht="17.399999999999999" x14ac:dyDescent="0.25">
      <c r="A12" s="443" t="str">
        <f>'1. паспорт местоположение'!A12:C12</f>
        <v>L_48-0,4разв-21</v>
      </c>
      <c r="B12" s="443"/>
      <c r="C12" s="443"/>
      <c r="D12" s="443"/>
      <c r="E12" s="443"/>
      <c r="F12" s="443"/>
      <c r="G12" s="443"/>
      <c r="H12" s="443"/>
      <c r="I12" s="443"/>
      <c r="J12" s="443"/>
      <c r="K12" s="443"/>
      <c r="L12" s="443"/>
      <c r="M12" s="443"/>
      <c r="N12" s="87"/>
      <c r="O12" s="87"/>
      <c r="P12" s="87"/>
      <c r="Q12" s="87"/>
      <c r="R12" s="87"/>
      <c r="S12" s="87"/>
      <c r="T12" s="87"/>
      <c r="U12" s="87"/>
      <c r="V12" s="87"/>
      <c r="W12" s="87"/>
      <c r="X12" s="87"/>
    </row>
    <row r="13" spans="1:26" s="10" customFormat="1" ht="17.399999999999999" x14ac:dyDescent="0.25">
      <c r="A13" s="408" t="s">
        <v>3</v>
      </c>
      <c r="B13" s="408"/>
      <c r="C13" s="408"/>
      <c r="D13" s="408"/>
      <c r="E13" s="408"/>
      <c r="F13" s="408"/>
      <c r="G13" s="408"/>
      <c r="H13" s="408"/>
      <c r="I13" s="408"/>
      <c r="J13" s="408"/>
      <c r="K13" s="408"/>
      <c r="L13" s="408"/>
      <c r="M13" s="408"/>
      <c r="N13" s="87"/>
      <c r="O13" s="87"/>
      <c r="P13" s="87"/>
      <c r="Q13" s="87"/>
      <c r="R13" s="87"/>
      <c r="S13" s="87"/>
      <c r="T13" s="87"/>
      <c r="U13" s="87"/>
      <c r="V13" s="87"/>
      <c r="W13" s="87"/>
      <c r="X13" s="87"/>
    </row>
    <row r="14" spans="1:26" s="7" customFormat="1" ht="15.75" customHeight="1" x14ac:dyDescent="0.25">
      <c r="A14" s="413"/>
      <c r="B14" s="413"/>
      <c r="C14" s="413"/>
      <c r="D14" s="413"/>
      <c r="E14" s="413"/>
      <c r="F14" s="413"/>
      <c r="G14" s="413"/>
      <c r="H14" s="413"/>
      <c r="I14" s="413"/>
      <c r="J14" s="413"/>
      <c r="K14" s="413"/>
      <c r="L14" s="413"/>
      <c r="M14" s="413"/>
      <c r="N14" s="128"/>
      <c r="O14" s="128"/>
      <c r="P14" s="128"/>
      <c r="Q14" s="128"/>
      <c r="R14" s="128"/>
      <c r="S14" s="128"/>
      <c r="T14" s="128"/>
      <c r="U14" s="128"/>
      <c r="V14" s="128"/>
      <c r="W14" s="128"/>
      <c r="X14" s="128"/>
    </row>
    <row r="15" spans="1:26" s="2" customFormat="1" ht="17.399999999999999" x14ac:dyDescent="0.25">
      <c r="A15" s="443"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43"/>
      <c r="C15" s="443"/>
      <c r="D15" s="443"/>
      <c r="E15" s="443"/>
      <c r="F15" s="443"/>
      <c r="G15" s="443"/>
      <c r="H15" s="443"/>
      <c r="I15" s="443"/>
      <c r="J15" s="443"/>
      <c r="K15" s="443"/>
      <c r="L15" s="443"/>
      <c r="M15" s="443"/>
      <c r="N15" s="88"/>
      <c r="O15" s="88"/>
      <c r="P15" s="88"/>
      <c r="Q15" s="88"/>
      <c r="R15" s="88"/>
      <c r="S15" s="88"/>
      <c r="T15" s="88"/>
      <c r="U15" s="88"/>
      <c r="V15" s="88"/>
      <c r="W15" s="88"/>
      <c r="X15" s="88"/>
    </row>
    <row r="16" spans="1:26" s="2" customFormat="1" ht="15" customHeight="1" x14ac:dyDescent="0.25">
      <c r="A16" s="408" t="s">
        <v>2</v>
      </c>
      <c r="B16" s="408"/>
      <c r="C16" s="408"/>
      <c r="D16" s="408"/>
      <c r="E16" s="408"/>
      <c r="F16" s="408"/>
      <c r="G16" s="408"/>
      <c r="H16" s="408"/>
      <c r="I16" s="408"/>
      <c r="J16" s="408"/>
      <c r="K16" s="408"/>
      <c r="L16" s="408"/>
      <c r="M16" s="408"/>
      <c r="N16" s="89"/>
      <c r="O16" s="89"/>
      <c r="P16" s="89"/>
      <c r="Q16" s="89"/>
      <c r="R16" s="89"/>
      <c r="S16" s="89"/>
      <c r="T16" s="89"/>
      <c r="U16" s="89"/>
      <c r="V16" s="89"/>
      <c r="W16" s="89"/>
      <c r="X16" s="89"/>
    </row>
    <row r="17" spans="1:24" s="2" customFormat="1" ht="15" customHeight="1" x14ac:dyDescent="0.25">
      <c r="A17" s="409"/>
      <c r="B17" s="409"/>
      <c r="C17" s="409"/>
      <c r="D17" s="409"/>
      <c r="E17" s="409"/>
      <c r="F17" s="409"/>
      <c r="G17" s="409"/>
      <c r="H17" s="409"/>
      <c r="I17" s="409"/>
      <c r="J17" s="409"/>
      <c r="K17" s="409"/>
      <c r="L17" s="409"/>
      <c r="M17" s="409"/>
      <c r="N17" s="129"/>
      <c r="O17" s="129"/>
      <c r="P17" s="129"/>
      <c r="Q17" s="129"/>
      <c r="R17" s="129"/>
      <c r="S17" s="129"/>
      <c r="T17" s="129"/>
      <c r="U17" s="129"/>
    </row>
    <row r="18" spans="1:24" s="2" customFormat="1" ht="91.5" customHeight="1" x14ac:dyDescent="0.25">
      <c r="A18" s="472" t="s">
        <v>391</v>
      </c>
      <c r="B18" s="472"/>
      <c r="C18" s="472"/>
      <c r="D18" s="472"/>
      <c r="E18" s="472"/>
      <c r="F18" s="472"/>
      <c r="G18" s="472"/>
      <c r="H18" s="472"/>
      <c r="I18" s="472"/>
      <c r="J18" s="472"/>
      <c r="K18" s="472"/>
      <c r="L18" s="472"/>
      <c r="M18" s="472"/>
      <c r="N18" s="5"/>
      <c r="O18" s="5"/>
      <c r="P18" s="5"/>
      <c r="Q18" s="5"/>
      <c r="R18" s="5"/>
      <c r="S18" s="5"/>
      <c r="T18" s="5"/>
      <c r="U18" s="5"/>
      <c r="V18" s="5"/>
      <c r="W18" s="5"/>
      <c r="X18" s="5"/>
    </row>
    <row r="19" spans="1:24" s="2" customFormat="1" ht="78" customHeight="1" x14ac:dyDescent="0.25">
      <c r="A19" s="414" t="s">
        <v>1</v>
      </c>
      <c r="B19" s="414" t="s">
        <v>392</v>
      </c>
      <c r="C19" s="414" t="s">
        <v>393</v>
      </c>
      <c r="D19" s="414" t="s">
        <v>394</v>
      </c>
      <c r="E19" s="473" t="s">
        <v>395</v>
      </c>
      <c r="F19" s="474"/>
      <c r="G19" s="474"/>
      <c r="H19" s="474"/>
      <c r="I19" s="475"/>
      <c r="J19" s="414" t="s">
        <v>396</v>
      </c>
      <c r="K19" s="414"/>
      <c r="L19" s="414"/>
      <c r="M19" s="414"/>
      <c r="N19" s="129"/>
      <c r="O19" s="129"/>
      <c r="P19" s="129"/>
      <c r="Q19" s="129"/>
      <c r="R19" s="129"/>
      <c r="S19" s="129"/>
      <c r="T19" s="129"/>
      <c r="U19" s="129"/>
    </row>
    <row r="20" spans="1:24" s="2" customFormat="1" ht="51" customHeight="1" x14ac:dyDescent="0.25">
      <c r="A20" s="414"/>
      <c r="B20" s="414"/>
      <c r="C20" s="414"/>
      <c r="D20" s="414"/>
      <c r="E20" s="127" t="s">
        <v>397</v>
      </c>
      <c r="F20" s="127" t="s">
        <v>398</v>
      </c>
      <c r="G20" s="127" t="s">
        <v>399</v>
      </c>
      <c r="H20" s="127" t="s">
        <v>400</v>
      </c>
      <c r="I20" s="127" t="s">
        <v>71</v>
      </c>
      <c r="J20" s="194">
        <v>2020</v>
      </c>
      <c r="K20" s="194">
        <v>2021</v>
      </c>
      <c r="L20" s="194">
        <v>2022</v>
      </c>
      <c r="M20" s="194">
        <v>2023</v>
      </c>
      <c r="N20" s="25"/>
      <c r="O20" s="25"/>
      <c r="P20" s="25"/>
      <c r="Q20" s="25"/>
      <c r="R20" s="25"/>
      <c r="S20" s="25"/>
      <c r="T20" s="25"/>
      <c r="U20" s="25"/>
      <c r="V20" s="24"/>
      <c r="W20" s="24"/>
      <c r="X20" s="24"/>
    </row>
    <row r="21" spans="1:24" s="2" customFormat="1" ht="16.5" customHeight="1" x14ac:dyDescent="0.25">
      <c r="A21" s="27">
        <v>1</v>
      </c>
      <c r="B21" s="28">
        <v>2</v>
      </c>
      <c r="C21" s="27">
        <v>3</v>
      </c>
      <c r="D21" s="28">
        <v>4</v>
      </c>
      <c r="E21" s="27">
        <v>5</v>
      </c>
      <c r="F21" s="28">
        <v>6</v>
      </c>
      <c r="G21" s="27">
        <v>7</v>
      </c>
      <c r="H21" s="28">
        <v>8</v>
      </c>
      <c r="I21" s="27">
        <v>9</v>
      </c>
      <c r="J21" s="28">
        <v>10</v>
      </c>
      <c r="K21" s="27">
        <v>13</v>
      </c>
      <c r="L21" s="28">
        <v>14</v>
      </c>
      <c r="M21" s="27">
        <v>15</v>
      </c>
      <c r="N21" s="25"/>
      <c r="O21" s="25"/>
      <c r="P21" s="25"/>
      <c r="Q21" s="25"/>
      <c r="R21" s="25"/>
      <c r="S21" s="25"/>
      <c r="T21" s="25"/>
      <c r="U21" s="25"/>
      <c r="V21" s="24"/>
      <c r="W21" s="24"/>
      <c r="X21" s="24"/>
    </row>
    <row r="22" spans="1:24" s="132" customFormat="1" ht="33" customHeight="1" x14ac:dyDescent="0.25">
      <c r="A22" s="130" t="s">
        <v>60</v>
      </c>
      <c r="B22" s="386">
        <v>2023</v>
      </c>
      <c r="C22" s="130" t="s">
        <v>442</v>
      </c>
      <c r="D22" s="130" t="s">
        <v>442</v>
      </c>
      <c r="E22" s="130" t="s">
        <v>442</v>
      </c>
      <c r="F22" s="130" t="s">
        <v>442</v>
      </c>
      <c r="G22" s="130" t="s">
        <v>442</v>
      </c>
      <c r="H22" s="130" t="s">
        <v>442</v>
      </c>
      <c r="I22" s="130" t="s">
        <v>442</v>
      </c>
      <c r="J22" s="130" t="s">
        <v>442</v>
      </c>
      <c r="K22" s="130" t="s">
        <v>442</v>
      </c>
      <c r="L22" s="130" t="s">
        <v>442</v>
      </c>
      <c r="M22" s="130" t="s">
        <v>442</v>
      </c>
      <c r="N22" s="25"/>
      <c r="O22" s="25"/>
      <c r="P22" s="25"/>
      <c r="Q22" s="25"/>
      <c r="R22" s="25"/>
      <c r="S22" s="25"/>
      <c r="T22" s="131"/>
      <c r="U22" s="131"/>
      <c r="V22" s="131"/>
      <c r="W22" s="131"/>
      <c r="X22" s="131"/>
    </row>
    <row r="23" spans="1:24"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3">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161"/>
  <sheetViews>
    <sheetView view="pageBreakPreview" topLeftCell="A10" zoomScale="98" zoomScaleSheetLayoutView="98" workbookViewId="0">
      <selection activeCell="B50" sqref="B50:I50"/>
    </sheetView>
  </sheetViews>
  <sheetFormatPr defaultColWidth="9.109375" defaultRowHeight="15.6" x14ac:dyDescent="0.25"/>
  <cols>
    <col min="1" max="1" width="61.6640625" style="262" customWidth="1"/>
    <col min="2" max="2" width="18.5546875" style="258" customWidth="1"/>
    <col min="3" max="9" width="16.88671875" style="258" customWidth="1"/>
    <col min="10" max="12" width="16.88671875" style="259" customWidth="1"/>
    <col min="13" max="217" width="9.109375" style="259"/>
    <col min="218" max="218" width="61.6640625" style="259" customWidth="1"/>
    <col min="219" max="219" width="18.5546875" style="259" customWidth="1"/>
    <col min="220" max="259" width="16.88671875" style="259" customWidth="1"/>
    <col min="260" max="261" width="18.5546875" style="259" customWidth="1"/>
    <col min="262" max="262" width="21.6640625" style="259" customWidth="1"/>
    <col min="263" max="473" width="9.109375" style="259"/>
    <col min="474" max="474" width="61.6640625" style="259" customWidth="1"/>
    <col min="475" max="475" width="18.5546875" style="259" customWidth="1"/>
    <col min="476" max="515" width="16.88671875" style="259" customWidth="1"/>
    <col min="516" max="517" width="18.5546875" style="259" customWidth="1"/>
    <col min="518" max="518" width="21.6640625" style="259" customWidth="1"/>
    <col min="519" max="729" width="9.109375" style="259"/>
    <col min="730" max="730" width="61.6640625" style="259" customWidth="1"/>
    <col min="731" max="731" width="18.5546875" style="259" customWidth="1"/>
    <col min="732" max="771" width="16.88671875" style="259" customWidth="1"/>
    <col min="772" max="773" width="18.5546875" style="259" customWidth="1"/>
    <col min="774" max="774" width="21.6640625" style="259" customWidth="1"/>
    <col min="775" max="985" width="9.109375" style="259"/>
    <col min="986" max="986" width="61.6640625" style="259" customWidth="1"/>
    <col min="987" max="987" width="18.5546875" style="259" customWidth="1"/>
    <col min="988" max="1027" width="16.88671875" style="259" customWidth="1"/>
    <col min="1028" max="1029" width="18.5546875" style="259" customWidth="1"/>
    <col min="1030" max="1030" width="21.6640625" style="259" customWidth="1"/>
    <col min="1031" max="1241" width="9.109375" style="259"/>
    <col min="1242" max="1242" width="61.6640625" style="259" customWidth="1"/>
    <col min="1243" max="1243" width="18.5546875" style="259" customWidth="1"/>
    <col min="1244" max="1283" width="16.88671875" style="259" customWidth="1"/>
    <col min="1284" max="1285" width="18.5546875" style="259" customWidth="1"/>
    <col min="1286" max="1286" width="21.6640625" style="259" customWidth="1"/>
    <col min="1287" max="1497" width="9.109375" style="259"/>
    <col min="1498" max="1498" width="61.6640625" style="259" customWidth="1"/>
    <col min="1499" max="1499" width="18.5546875" style="259" customWidth="1"/>
    <col min="1500" max="1539" width="16.88671875" style="259" customWidth="1"/>
    <col min="1540" max="1541" width="18.5546875" style="259" customWidth="1"/>
    <col min="1542" max="1542" width="21.6640625" style="259" customWidth="1"/>
    <col min="1543" max="1753" width="9.109375" style="259"/>
    <col min="1754" max="1754" width="61.6640625" style="259" customWidth="1"/>
    <col min="1755" max="1755" width="18.5546875" style="259" customWidth="1"/>
    <col min="1756" max="1795" width="16.88671875" style="259" customWidth="1"/>
    <col min="1796" max="1797" width="18.5546875" style="259" customWidth="1"/>
    <col min="1798" max="1798" width="21.6640625" style="259" customWidth="1"/>
    <col min="1799" max="2009" width="9.109375" style="259"/>
    <col min="2010" max="2010" width="61.6640625" style="259" customWidth="1"/>
    <col min="2011" max="2011" width="18.5546875" style="259" customWidth="1"/>
    <col min="2012" max="2051" width="16.88671875" style="259" customWidth="1"/>
    <col min="2052" max="2053" width="18.5546875" style="259" customWidth="1"/>
    <col min="2054" max="2054" width="21.6640625" style="259" customWidth="1"/>
    <col min="2055" max="2265" width="9.109375" style="259"/>
    <col min="2266" max="2266" width="61.6640625" style="259" customWidth="1"/>
    <col min="2267" max="2267" width="18.5546875" style="259" customWidth="1"/>
    <col min="2268" max="2307" width="16.88671875" style="259" customWidth="1"/>
    <col min="2308" max="2309" width="18.5546875" style="259" customWidth="1"/>
    <col min="2310" max="2310" width="21.6640625" style="259" customWidth="1"/>
    <col min="2311" max="2521" width="9.109375" style="259"/>
    <col min="2522" max="2522" width="61.6640625" style="259" customWidth="1"/>
    <col min="2523" max="2523" width="18.5546875" style="259" customWidth="1"/>
    <col min="2524" max="2563" width="16.88671875" style="259" customWidth="1"/>
    <col min="2564" max="2565" width="18.5546875" style="259" customWidth="1"/>
    <col min="2566" max="2566" width="21.6640625" style="259" customWidth="1"/>
    <col min="2567" max="2777" width="9.109375" style="259"/>
    <col min="2778" max="2778" width="61.6640625" style="259" customWidth="1"/>
    <col min="2779" max="2779" width="18.5546875" style="259" customWidth="1"/>
    <col min="2780" max="2819" width="16.88671875" style="259" customWidth="1"/>
    <col min="2820" max="2821" width="18.5546875" style="259" customWidth="1"/>
    <col min="2822" max="2822" width="21.6640625" style="259" customWidth="1"/>
    <col min="2823" max="3033" width="9.109375" style="259"/>
    <col min="3034" max="3034" width="61.6640625" style="259" customWidth="1"/>
    <col min="3035" max="3035" width="18.5546875" style="259" customWidth="1"/>
    <col min="3036" max="3075" width="16.88671875" style="259" customWidth="1"/>
    <col min="3076" max="3077" width="18.5546875" style="259" customWidth="1"/>
    <col min="3078" max="3078" width="21.6640625" style="259" customWidth="1"/>
    <col min="3079" max="3289" width="9.109375" style="259"/>
    <col min="3290" max="3290" width="61.6640625" style="259" customWidth="1"/>
    <col min="3291" max="3291" width="18.5546875" style="259" customWidth="1"/>
    <col min="3292" max="3331" width="16.88671875" style="259" customWidth="1"/>
    <col min="3332" max="3333" width="18.5546875" style="259" customWidth="1"/>
    <col min="3334" max="3334" width="21.6640625" style="259" customWidth="1"/>
    <col min="3335" max="3545" width="9.109375" style="259"/>
    <col min="3546" max="3546" width="61.6640625" style="259" customWidth="1"/>
    <col min="3547" max="3547" width="18.5546875" style="259" customWidth="1"/>
    <col min="3548" max="3587" width="16.88671875" style="259" customWidth="1"/>
    <col min="3588" max="3589" width="18.5546875" style="259" customWidth="1"/>
    <col min="3590" max="3590" width="21.6640625" style="259" customWidth="1"/>
    <col min="3591" max="3801" width="9.109375" style="259"/>
    <col min="3802" max="3802" width="61.6640625" style="259" customWidth="1"/>
    <col min="3803" max="3803" width="18.5546875" style="259" customWidth="1"/>
    <col min="3804" max="3843" width="16.88671875" style="259" customWidth="1"/>
    <col min="3844" max="3845" width="18.5546875" style="259" customWidth="1"/>
    <col min="3846" max="3846" width="21.6640625" style="259" customWidth="1"/>
    <col min="3847" max="4057" width="9.109375" style="259"/>
    <col min="4058" max="4058" width="61.6640625" style="259" customWidth="1"/>
    <col min="4059" max="4059" width="18.5546875" style="259" customWidth="1"/>
    <col min="4060" max="4099" width="16.88671875" style="259" customWidth="1"/>
    <col min="4100" max="4101" width="18.5546875" style="259" customWidth="1"/>
    <col min="4102" max="4102" width="21.6640625" style="259" customWidth="1"/>
    <col min="4103" max="4313" width="9.109375" style="259"/>
    <col min="4314" max="4314" width="61.6640625" style="259" customWidth="1"/>
    <col min="4315" max="4315" width="18.5546875" style="259" customWidth="1"/>
    <col min="4316" max="4355" width="16.88671875" style="259" customWidth="1"/>
    <col min="4356" max="4357" width="18.5546875" style="259" customWidth="1"/>
    <col min="4358" max="4358" width="21.6640625" style="259" customWidth="1"/>
    <col min="4359" max="4569" width="9.109375" style="259"/>
    <col min="4570" max="4570" width="61.6640625" style="259" customWidth="1"/>
    <col min="4571" max="4571" width="18.5546875" style="259" customWidth="1"/>
    <col min="4572" max="4611" width="16.88671875" style="259" customWidth="1"/>
    <col min="4612" max="4613" width="18.5546875" style="259" customWidth="1"/>
    <col min="4614" max="4614" width="21.6640625" style="259" customWidth="1"/>
    <col min="4615" max="4825" width="9.109375" style="259"/>
    <col min="4826" max="4826" width="61.6640625" style="259" customWidth="1"/>
    <col min="4827" max="4827" width="18.5546875" style="259" customWidth="1"/>
    <col min="4828" max="4867" width="16.88671875" style="259" customWidth="1"/>
    <col min="4868" max="4869" width="18.5546875" style="259" customWidth="1"/>
    <col min="4870" max="4870" width="21.6640625" style="259" customWidth="1"/>
    <col min="4871" max="5081" width="9.109375" style="259"/>
    <col min="5082" max="5082" width="61.6640625" style="259" customWidth="1"/>
    <col min="5083" max="5083" width="18.5546875" style="259" customWidth="1"/>
    <col min="5084" max="5123" width="16.88671875" style="259" customWidth="1"/>
    <col min="5124" max="5125" width="18.5546875" style="259" customWidth="1"/>
    <col min="5126" max="5126" width="21.6640625" style="259" customWidth="1"/>
    <col min="5127" max="5337" width="9.109375" style="259"/>
    <col min="5338" max="5338" width="61.6640625" style="259" customWidth="1"/>
    <col min="5339" max="5339" width="18.5546875" style="259" customWidth="1"/>
    <col min="5340" max="5379" width="16.88671875" style="259" customWidth="1"/>
    <col min="5380" max="5381" width="18.5546875" style="259" customWidth="1"/>
    <col min="5382" max="5382" width="21.6640625" style="259" customWidth="1"/>
    <col min="5383" max="5593" width="9.109375" style="259"/>
    <col min="5594" max="5594" width="61.6640625" style="259" customWidth="1"/>
    <col min="5595" max="5595" width="18.5546875" style="259" customWidth="1"/>
    <col min="5596" max="5635" width="16.88671875" style="259" customWidth="1"/>
    <col min="5636" max="5637" width="18.5546875" style="259" customWidth="1"/>
    <col min="5638" max="5638" width="21.6640625" style="259" customWidth="1"/>
    <col min="5639" max="5849" width="9.109375" style="259"/>
    <col min="5850" max="5850" width="61.6640625" style="259" customWidth="1"/>
    <col min="5851" max="5851" width="18.5546875" style="259" customWidth="1"/>
    <col min="5852" max="5891" width="16.88671875" style="259" customWidth="1"/>
    <col min="5892" max="5893" width="18.5546875" style="259" customWidth="1"/>
    <col min="5894" max="5894" width="21.6640625" style="259" customWidth="1"/>
    <col min="5895" max="6105" width="9.109375" style="259"/>
    <col min="6106" max="6106" width="61.6640625" style="259" customWidth="1"/>
    <col min="6107" max="6107" width="18.5546875" style="259" customWidth="1"/>
    <col min="6108" max="6147" width="16.88671875" style="259" customWidth="1"/>
    <col min="6148" max="6149" width="18.5546875" style="259" customWidth="1"/>
    <col min="6150" max="6150" width="21.6640625" style="259" customWidth="1"/>
    <col min="6151" max="6361" width="9.109375" style="259"/>
    <col min="6362" max="6362" width="61.6640625" style="259" customWidth="1"/>
    <col min="6363" max="6363" width="18.5546875" style="259" customWidth="1"/>
    <col min="6364" max="6403" width="16.88671875" style="259" customWidth="1"/>
    <col min="6404" max="6405" width="18.5546875" style="259" customWidth="1"/>
    <col min="6406" max="6406" width="21.6640625" style="259" customWidth="1"/>
    <col min="6407" max="6617" width="9.109375" style="259"/>
    <col min="6618" max="6618" width="61.6640625" style="259" customWidth="1"/>
    <col min="6619" max="6619" width="18.5546875" style="259" customWidth="1"/>
    <col min="6620" max="6659" width="16.88671875" style="259" customWidth="1"/>
    <col min="6660" max="6661" width="18.5546875" style="259" customWidth="1"/>
    <col min="6662" max="6662" width="21.6640625" style="259" customWidth="1"/>
    <col min="6663" max="6873" width="9.109375" style="259"/>
    <col min="6874" max="6874" width="61.6640625" style="259" customWidth="1"/>
    <col min="6875" max="6875" width="18.5546875" style="259" customWidth="1"/>
    <col min="6876" max="6915" width="16.88671875" style="259" customWidth="1"/>
    <col min="6916" max="6917" width="18.5546875" style="259" customWidth="1"/>
    <col min="6918" max="6918" width="21.6640625" style="259" customWidth="1"/>
    <col min="6919" max="7129" width="9.109375" style="259"/>
    <col min="7130" max="7130" width="61.6640625" style="259" customWidth="1"/>
    <col min="7131" max="7131" width="18.5546875" style="259" customWidth="1"/>
    <col min="7132" max="7171" width="16.88671875" style="259" customWidth="1"/>
    <col min="7172" max="7173" width="18.5546875" style="259" customWidth="1"/>
    <col min="7174" max="7174" width="21.6640625" style="259" customWidth="1"/>
    <col min="7175" max="7385" width="9.109375" style="259"/>
    <col min="7386" max="7386" width="61.6640625" style="259" customWidth="1"/>
    <col min="7387" max="7387" width="18.5546875" style="259" customWidth="1"/>
    <col min="7388" max="7427" width="16.88671875" style="259" customWidth="1"/>
    <col min="7428" max="7429" width="18.5546875" style="259" customWidth="1"/>
    <col min="7430" max="7430" width="21.6640625" style="259" customWidth="1"/>
    <col min="7431" max="7641" width="9.109375" style="259"/>
    <col min="7642" max="7642" width="61.6640625" style="259" customWidth="1"/>
    <col min="7643" max="7643" width="18.5546875" style="259" customWidth="1"/>
    <col min="7644" max="7683" width="16.88671875" style="259" customWidth="1"/>
    <col min="7684" max="7685" width="18.5546875" style="259" customWidth="1"/>
    <col min="7686" max="7686" width="21.6640625" style="259" customWidth="1"/>
    <col min="7687" max="7897" width="9.109375" style="259"/>
    <col min="7898" max="7898" width="61.6640625" style="259" customWidth="1"/>
    <col min="7899" max="7899" width="18.5546875" style="259" customWidth="1"/>
    <col min="7900" max="7939" width="16.88671875" style="259" customWidth="1"/>
    <col min="7940" max="7941" width="18.5546875" style="259" customWidth="1"/>
    <col min="7942" max="7942" width="21.6640625" style="259" customWidth="1"/>
    <col min="7943" max="8153" width="9.109375" style="259"/>
    <col min="8154" max="8154" width="61.6640625" style="259" customWidth="1"/>
    <col min="8155" max="8155" width="18.5546875" style="259" customWidth="1"/>
    <col min="8156" max="8195" width="16.88671875" style="259" customWidth="1"/>
    <col min="8196" max="8197" width="18.5546875" style="259" customWidth="1"/>
    <col min="8198" max="8198" width="21.6640625" style="259" customWidth="1"/>
    <col min="8199" max="8409" width="9.109375" style="259"/>
    <col min="8410" max="8410" width="61.6640625" style="259" customWidth="1"/>
    <col min="8411" max="8411" width="18.5546875" style="259" customWidth="1"/>
    <col min="8412" max="8451" width="16.88671875" style="259" customWidth="1"/>
    <col min="8452" max="8453" width="18.5546875" style="259" customWidth="1"/>
    <col min="8454" max="8454" width="21.6640625" style="259" customWidth="1"/>
    <col min="8455" max="8665" width="9.109375" style="259"/>
    <col min="8666" max="8666" width="61.6640625" style="259" customWidth="1"/>
    <col min="8667" max="8667" width="18.5546875" style="259" customWidth="1"/>
    <col min="8668" max="8707" width="16.88671875" style="259" customWidth="1"/>
    <col min="8708" max="8709" width="18.5546875" style="259" customWidth="1"/>
    <col min="8710" max="8710" width="21.6640625" style="259" customWidth="1"/>
    <col min="8711" max="8921" width="9.109375" style="259"/>
    <col min="8922" max="8922" width="61.6640625" style="259" customWidth="1"/>
    <col min="8923" max="8923" width="18.5546875" style="259" customWidth="1"/>
    <col min="8924" max="8963" width="16.88671875" style="259" customWidth="1"/>
    <col min="8964" max="8965" width="18.5546875" style="259" customWidth="1"/>
    <col min="8966" max="8966" width="21.6640625" style="259" customWidth="1"/>
    <col min="8967" max="9177" width="9.109375" style="259"/>
    <col min="9178" max="9178" width="61.6640625" style="259" customWidth="1"/>
    <col min="9179" max="9179" width="18.5546875" style="259" customWidth="1"/>
    <col min="9180" max="9219" width="16.88671875" style="259" customWidth="1"/>
    <col min="9220" max="9221" width="18.5546875" style="259" customWidth="1"/>
    <col min="9222" max="9222" width="21.6640625" style="259" customWidth="1"/>
    <col min="9223" max="9433" width="9.109375" style="259"/>
    <col min="9434" max="9434" width="61.6640625" style="259" customWidth="1"/>
    <col min="9435" max="9435" width="18.5546875" style="259" customWidth="1"/>
    <col min="9436" max="9475" width="16.88671875" style="259" customWidth="1"/>
    <col min="9476" max="9477" width="18.5546875" style="259" customWidth="1"/>
    <col min="9478" max="9478" width="21.6640625" style="259" customWidth="1"/>
    <col min="9479" max="9689" width="9.109375" style="259"/>
    <col min="9690" max="9690" width="61.6640625" style="259" customWidth="1"/>
    <col min="9691" max="9691" width="18.5546875" style="259" customWidth="1"/>
    <col min="9692" max="9731" width="16.88671875" style="259" customWidth="1"/>
    <col min="9732" max="9733" width="18.5546875" style="259" customWidth="1"/>
    <col min="9734" max="9734" width="21.6640625" style="259" customWidth="1"/>
    <col min="9735" max="9945" width="9.109375" style="259"/>
    <col min="9946" max="9946" width="61.6640625" style="259" customWidth="1"/>
    <col min="9947" max="9947" width="18.5546875" style="259" customWidth="1"/>
    <col min="9948" max="9987" width="16.88671875" style="259" customWidth="1"/>
    <col min="9988" max="9989" width="18.5546875" style="259" customWidth="1"/>
    <col min="9990" max="9990" width="21.6640625" style="259" customWidth="1"/>
    <col min="9991" max="10201" width="9.109375" style="259"/>
    <col min="10202" max="10202" width="61.6640625" style="259" customWidth="1"/>
    <col min="10203" max="10203" width="18.5546875" style="259" customWidth="1"/>
    <col min="10204" max="10243" width="16.88671875" style="259" customWidth="1"/>
    <col min="10244" max="10245" width="18.5546875" style="259" customWidth="1"/>
    <col min="10246" max="10246" width="21.6640625" style="259" customWidth="1"/>
    <col min="10247" max="10457" width="9.109375" style="259"/>
    <col min="10458" max="10458" width="61.6640625" style="259" customWidth="1"/>
    <col min="10459" max="10459" width="18.5546875" style="259" customWidth="1"/>
    <col min="10460" max="10499" width="16.88671875" style="259" customWidth="1"/>
    <col min="10500" max="10501" width="18.5546875" style="259" customWidth="1"/>
    <col min="10502" max="10502" width="21.6640625" style="259" customWidth="1"/>
    <col min="10503" max="10713" width="9.109375" style="259"/>
    <col min="10714" max="10714" width="61.6640625" style="259" customWidth="1"/>
    <col min="10715" max="10715" width="18.5546875" style="259" customWidth="1"/>
    <col min="10716" max="10755" width="16.88671875" style="259" customWidth="1"/>
    <col min="10756" max="10757" width="18.5546875" style="259" customWidth="1"/>
    <col min="10758" max="10758" width="21.6640625" style="259" customWidth="1"/>
    <col min="10759" max="10969" width="9.109375" style="259"/>
    <col min="10970" max="10970" width="61.6640625" style="259" customWidth="1"/>
    <col min="10971" max="10971" width="18.5546875" style="259" customWidth="1"/>
    <col min="10972" max="11011" width="16.88671875" style="259" customWidth="1"/>
    <col min="11012" max="11013" width="18.5546875" style="259" customWidth="1"/>
    <col min="11014" max="11014" width="21.6640625" style="259" customWidth="1"/>
    <col min="11015" max="11225" width="9.109375" style="259"/>
    <col min="11226" max="11226" width="61.6640625" style="259" customWidth="1"/>
    <col min="11227" max="11227" width="18.5546875" style="259" customWidth="1"/>
    <col min="11228" max="11267" width="16.88671875" style="259" customWidth="1"/>
    <col min="11268" max="11269" width="18.5546875" style="259" customWidth="1"/>
    <col min="11270" max="11270" width="21.6640625" style="259" customWidth="1"/>
    <col min="11271" max="11481" width="9.109375" style="259"/>
    <col min="11482" max="11482" width="61.6640625" style="259" customWidth="1"/>
    <col min="11483" max="11483" width="18.5546875" style="259" customWidth="1"/>
    <col min="11484" max="11523" width="16.88671875" style="259" customWidth="1"/>
    <col min="11524" max="11525" width="18.5546875" style="259" customWidth="1"/>
    <col min="11526" max="11526" width="21.6640625" style="259" customWidth="1"/>
    <col min="11527" max="11737" width="9.109375" style="259"/>
    <col min="11738" max="11738" width="61.6640625" style="259" customWidth="1"/>
    <col min="11739" max="11739" width="18.5546875" style="259" customWidth="1"/>
    <col min="11740" max="11779" width="16.88671875" style="259" customWidth="1"/>
    <col min="11780" max="11781" width="18.5546875" style="259" customWidth="1"/>
    <col min="11782" max="11782" width="21.6640625" style="259" customWidth="1"/>
    <col min="11783" max="11993" width="9.109375" style="259"/>
    <col min="11994" max="11994" width="61.6640625" style="259" customWidth="1"/>
    <col min="11995" max="11995" width="18.5546875" style="259" customWidth="1"/>
    <col min="11996" max="12035" width="16.88671875" style="259" customWidth="1"/>
    <col min="12036" max="12037" width="18.5546875" style="259" customWidth="1"/>
    <col min="12038" max="12038" width="21.6640625" style="259" customWidth="1"/>
    <col min="12039" max="12249" width="9.109375" style="259"/>
    <col min="12250" max="12250" width="61.6640625" style="259" customWidth="1"/>
    <col min="12251" max="12251" width="18.5546875" style="259" customWidth="1"/>
    <col min="12252" max="12291" width="16.88671875" style="259" customWidth="1"/>
    <col min="12292" max="12293" width="18.5546875" style="259" customWidth="1"/>
    <col min="12294" max="12294" width="21.6640625" style="259" customWidth="1"/>
    <col min="12295" max="12505" width="9.109375" style="259"/>
    <col min="12506" max="12506" width="61.6640625" style="259" customWidth="1"/>
    <col min="12507" max="12507" width="18.5546875" style="259" customWidth="1"/>
    <col min="12508" max="12547" width="16.88671875" style="259" customWidth="1"/>
    <col min="12548" max="12549" width="18.5546875" style="259" customWidth="1"/>
    <col min="12550" max="12550" width="21.6640625" style="259" customWidth="1"/>
    <col min="12551" max="12761" width="9.109375" style="259"/>
    <col min="12762" max="12762" width="61.6640625" style="259" customWidth="1"/>
    <col min="12763" max="12763" width="18.5546875" style="259" customWidth="1"/>
    <col min="12764" max="12803" width="16.88671875" style="259" customWidth="1"/>
    <col min="12804" max="12805" width="18.5546875" style="259" customWidth="1"/>
    <col min="12806" max="12806" width="21.6640625" style="259" customWidth="1"/>
    <col min="12807" max="13017" width="9.109375" style="259"/>
    <col min="13018" max="13018" width="61.6640625" style="259" customWidth="1"/>
    <col min="13019" max="13019" width="18.5546875" style="259" customWidth="1"/>
    <col min="13020" max="13059" width="16.88671875" style="259" customWidth="1"/>
    <col min="13060" max="13061" width="18.5546875" style="259" customWidth="1"/>
    <col min="13062" max="13062" width="21.6640625" style="259" customWidth="1"/>
    <col min="13063" max="13273" width="9.109375" style="259"/>
    <col min="13274" max="13274" width="61.6640625" style="259" customWidth="1"/>
    <col min="13275" max="13275" width="18.5546875" style="259" customWidth="1"/>
    <col min="13276" max="13315" width="16.88671875" style="259" customWidth="1"/>
    <col min="13316" max="13317" width="18.5546875" style="259" customWidth="1"/>
    <col min="13318" max="13318" width="21.6640625" style="259" customWidth="1"/>
    <col min="13319" max="13529" width="9.109375" style="259"/>
    <col min="13530" max="13530" width="61.6640625" style="259" customWidth="1"/>
    <col min="13531" max="13531" width="18.5546875" style="259" customWidth="1"/>
    <col min="13532" max="13571" width="16.88671875" style="259" customWidth="1"/>
    <col min="13572" max="13573" width="18.5546875" style="259" customWidth="1"/>
    <col min="13574" max="13574" width="21.6640625" style="259" customWidth="1"/>
    <col min="13575" max="13785" width="9.109375" style="259"/>
    <col min="13786" max="13786" width="61.6640625" style="259" customWidth="1"/>
    <col min="13787" max="13787" width="18.5546875" style="259" customWidth="1"/>
    <col min="13788" max="13827" width="16.88671875" style="259" customWidth="1"/>
    <col min="13828" max="13829" width="18.5546875" style="259" customWidth="1"/>
    <col min="13830" max="13830" width="21.6640625" style="259" customWidth="1"/>
    <col min="13831" max="14041" width="9.109375" style="259"/>
    <col min="14042" max="14042" width="61.6640625" style="259" customWidth="1"/>
    <col min="14043" max="14043" width="18.5546875" style="259" customWidth="1"/>
    <col min="14044" max="14083" width="16.88671875" style="259" customWidth="1"/>
    <col min="14084" max="14085" width="18.5546875" style="259" customWidth="1"/>
    <col min="14086" max="14086" width="21.6640625" style="259" customWidth="1"/>
    <col min="14087" max="14297" width="9.109375" style="259"/>
    <col min="14298" max="14298" width="61.6640625" style="259" customWidth="1"/>
    <col min="14299" max="14299" width="18.5546875" style="259" customWidth="1"/>
    <col min="14300" max="14339" width="16.88671875" style="259" customWidth="1"/>
    <col min="14340" max="14341" width="18.5546875" style="259" customWidth="1"/>
    <col min="14342" max="14342" width="21.6640625" style="259" customWidth="1"/>
    <col min="14343" max="14553" width="9.109375" style="259"/>
    <col min="14554" max="14554" width="61.6640625" style="259" customWidth="1"/>
    <col min="14555" max="14555" width="18.5546875" style="259" customWidth="1"/>
    <col min="14556" max="14595" width="16.88671875" style="259" customWidth="1"/>
    <col min="14596" max="14597" width="18.5546875" style="259" customWidth="1"/>
    <col min="14598" max="14598" width="21.6640625" style="259" customWidth="1"/>
    <col min="14599" max="14809" width="9.109375" style="259"/>
    <col min="14810" max="14810" width="61.6640625" style="259" customWidth="1"/>
    <col min="14811" max="14811" width="18.5546875" style="259" customWidth="1"/>
    <col min="14812" max="14851" width="16.88671875" style="259" customWidth="1"/>
    <col min="14852" max="14853" width="18.5546875" style="259" customWidth="1"/>
    <col min="14854" max="14854" width="21.6640625" style="259" customWidth="1"/>
    <col min="14855" max="15065" width="9.109375" style="259"/>
    <col min="15066" max="15066" width="61.6640625" style="259" customWidth="1"/>
    <col min="15067" max="15067" width="18.5546875" style="259" customWidth="1"/>
    <col min="15068" max="15107" width="16.88671875" style="259" customWidth="1"/>
    <col min="15108" max="15109" width="18.5546875" style="259" customWidth="1"/>
    <col min="15110" max="15110" width="21.6640625" style="259" customWidth="1"/>
    <col min="15111" max="15321" width="9.109375" style="259"/>
    <col min="15322" max="15322" width="61.6640625" style="259" customWidth="1"/>
    <col min="15323" max="15323" width="18.5546875" style="259" customWidth="1"/>
    <col min="15324" max="15363" width="16.88671875" style="259" customWidth="1"/>
    <col min="15364" max="15365" width="18.5546875" style="259" customWidth="1"/>
    <col min="15366" max="15366" width="21.6640625" style="259" customWidth="1"/>
    <col min="15367" max="15577" width="9.109375" style="259"/>
    <col min="15578" max="15578" width="61.6640625" style="259" customWidth="1"/>
    <col min="15579" max="15579" width="18.5546875" style="259" customWidth="1"/>
    <col min="15580" max="15619" width="16.88671875" style="259" customWidth="1"/>
    <col min="15620" max="15621" width="18.5546875" style="259" customWidth="1"/>
    <col min="15622" max="15622" width="21.6640625" style="259" customWidth="1"/>
    <col min="15623" max="15833" width="9.109375" style="259"/>
    <col min="15834" max="15834" width="61.6640625" style="259" customWidth="1"/>
    <col min="15835" max="15835" width="18.5546875" style="259" customWidth="1"/>
    <col min="15836" max="15875" width="16.88671875" style="259" customWidth="1"/>
    <col min="15876" max="15877" width="18.5546875" style="259" customWidth="1"/>
    <col min="15878" max="15878" width="21.6640625" style="259" customWidth="1"/>
    <col min="15879" max="16089" width="9.109375" style="259"/>
    <col min="16090" max="16090" width="61.6640625" style="259" customWidth="1"/>
    <col min="16091" max="16091" width="18.5546875" style="259" customWidth="1"/>
    <col min="16092" max="16131" width="16.88671875" style="259" customWidth="1"/>
    <col min="16132" max="16133" width="18.5546875" style="259" customWidth="1"/>
    <col min="16134" max="16134" width="21.6640625" style="259" customWidth="1"/>
    <col min="16135" max="16384" width="9.109375" style="259"/>
  </cols>
  <sheetData>
    <row r="1" spans="1:9" ht="18" x14ac:dyDescent="0.25">
      <c r="A1" s="16"/>
      <c r="B1" s="10"/>
      <c r="C1" s="10"/>
      <c r="D1" s="10"/>
      <c r="G1" s="10"/>
      <c r="H1" s="29" t="s">
        <v>64</v>
      </c>
      <c r="I1" s="14"/>
    </row>
    <row r="2" spans="1:9" ht="18" x14ac:dyDescent="0.35">
      <c r="A2" s="16"/>
      <c r="B2" s="10"/>
      <c r="C2" s="10"/>
      <c r="D2" s="10"/>
      <c r="E2" s="259"/>
      <c r="F2" s="259"/>
      <c r="G2" s="10"/>
      <c r="H2" s="13" t="s">
        <v>6</v>
      </c>
      <c r="I2" s="14"/>
    </row>
    <row r="3" spans="1:9" ht="18" x14ac:dyDescent="0.35">
      <c r="A3" s="15"/>
      <c r="B3" s="10"/>
      <c r="C3" s="10"/>
      <c r="D3" s="10"/>
      <c r="E3" s="259"/>
      <c r="F3" s="259"/>
      <c r="G3" s="10"/>
      <c r="H3" s="13" t="s">
        <v>434</v>
      </c>
      <c r="I3" s="14"/>
    </row>
    <row r="4" spans="1:9" x14ac:dyDescent="0.25">
      <c r="A4" s="15"/>
      <c r="B4" s="10"/>
      <c r="C4" s="10"/>
      <c r="D4" s="10"/>
      <c r="E4" s="10"/>
      <c r="F4" s="10"/>
      <c r="G4" s="10"/>
      <c r="H4" s="10"/>
      <c r="I4" s="14"/>
    </row>
    <row r="5" spans="1:9" x14ac:dyDescent="0.25">
      <c r="A5" s="481" t="str">
        <f>'1. паспорт местоположение'!A5:C5</f>
        <v>Год раскрытия информации: 2023 год</v>
      </c>
      <c r="B5" s="481"/>
      <c r="C5" s="481"/>
      <c r="D5" s="481"/>
      <c r="E5" s="481"/>
      <c r="F5" s="481"/>
      <c r="G5" s="481"/>
      <c r="H5" s="481"/>
      <c r="I5" s="260"/>
    </row>
    <row r="6" spans="1:9" x14ac:dyDescent="0.25">
      <c r="A6" s="15"/>
      <c r="B6" s="10"/>
      <c r="C6" s="10"/>
      <c r="D6" s="10"/>
      <c r="E6" s="10"/>
      <c r="F6" s="10"/>
      <c r="G6" s="10"/>
      <c r="H6" s="10"/>
      <c r="I6" s="14"/>
    </row>
    <row r="7" spans="1:9" ht="17.399999999999999" x14ac:dyDescent="0.25">
      <c r="A7" s="412" t="str">
        <f>'1. паспорт местоположение'!A7:C7</f>
        <v xml:space="preserve">Паспорт инвестиционного проекта </v>
      </c>
      <c r="B7" s="412"/>
      <c r="C7" s="412"/>
      <c r="D7" s="412"/>
      <c r="E7" s="412"/>
      <c r="F7" s="412"/>
      <c r="G7" s="412"/>
      <c r="H7" s="412"/>
      <c r="I7" s="87"/>
    </row>
    <row r="8" spans="1:9" ht="17.399999999999999" x14ac:dyDescent="0.25">
      <c r="A8" s="255"/>
      <c r="B8" s="255"/>
      <c r="C8" s="255"/>
      <c r="D8" s="255"/>
      <c r="E8" s="255"/>
      <c r="F8" s="255"/>
      <c r="G8" s="255"/>
      <c r="H8" s="255"/>
      <c r="I8" s="255"/>
    </row>
    <row r="9" spans="1:9" ht="17.399999999999999" x14ac:dyDescent="0.25">
      <c r="A9" s="443" t="str">
        <f>'1. паспорт местоположение'!A9:C9</f>
        <v>Акционерное общество "Россети Янтарь"</v>
      </c>
      <c r="B9" s="443"/>
      <c r="C9" s="443"/>
      <c r="D9" s="443"/>
      <c r="E9" s="443"/>
      <c r="F9" s="443"/>
      <c r="G9" s="443"/>
      <c r="H9" s="443"/>
      <c r="I9" s="88"/>
    </row>
    <row r="10" spans="1:9" x14ac:dyDescent="0.25">
      <c r="A10" s="408" t="s">
        <v>4</v>
      </c>
      <c r="B10" s="408"/>
      <c r="C10" s="408"/>
      <c r="D10" s="408"/>
      <c r="E10" s="408"/>
      <c r="F10" s="408"/>
      <c r="G10" s="408"/>
      <c r="H10" s="408"/>
      <c r="I10" s="89"/>
    </row>
    <row r="11" spans="1:9" ht="17.399999999999999" x14ac:dyDescent="0.25">
      <c r="A11" s="255"/>
      <c r="B11" s="255"/>
      <c r="C11" s="255"/>
      <c r="D11" s="255"/>
      <c r="E11" s="255"/>
      <c r="F11" s="255"/>
      <c r="G11" s="255"/>
      <c r="H11" s="255"/>
      <c r="I11" s="255"/>
    </row>
    <row r="12" spans="1:9" ht="17.399999999999999" x14ac:dyDescent="0.25">
      <c r="A12" s="443" t="str">
        <f>'1. паспорт местоположение'!A12:C12</f>
        <v>L_48-0,4разв-21</v>
      </c>
      <c r="B12" s="443"/>
      <c r="C12" s="443"/>
      <c r="D12" s="443"/>
      <c r="E12" s="443"/>
      <c r="F12" s="443"/>
      <c r="G12" s="443"/>
      <c r="H12" s="443"/>
      <c r="I12" s="88"/>
    </row>
    <row r="13" spans="1:9" x14ac:dyDescent="0.25">
      <c r="A13" s="408" t="s">
        <v>3</v>
      </c>
      <c r="B13" s="408"/>
      <c r="C13" s="408"/>
      <c r="D13" s="408"/>
      <c r="E13" s="408"/>
      <c r="F13" s="408"/>
      <c r="G13" s="408"/>
      <c r="H13" s="408"/>
      <c r="I13" s="89"/>
    </row>
    <row r="14" spans="1:9" ht="18" x14ac:dyDescent="0.25">
      <c r="A14" s="256"/>
      <c r="B14" s="256"/>
      <c r="C14" s="256"/>
      <c r="D14" s="256"/>
      <c r="E14" s="256"/>
      <c r="F14" s="256"/>
      <c r="G14" s="256"/>
      <c r="H14" s="256"/>
      <c r="I14" s="256"/>
    </row>
    <row r="15" spans="1:9" ht="43.5" customHeight="1" x14ac:dyDescent="0.25">
      <c r="A15" s="410"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10"/>
      <c r="C15" s="410"/>
      <c r="D15" s="410"/>
      <c r="E15" s="410"/>
      <c r="F15" s="410"/>
      <c r="G15" s="410"/>
      <c r="H15" s="410"/>
      <c r="I15" s="88"/>
    </row>
    <row r="16" spans="1:9" x14ac:dyDescent="0.25">
      <c r="A16" s="408" t="s">
        <v>2</v>
      </c>
      <c r="B16" s="408"/>
      <c r="C16" s="408"/>
      <c r="D16" s="408"/>
      <c r="E16" s="408"/>
      <c r="F16" s="408"/>
      <c r="G16" s="408"/>
      <c r="H16" s="408"/>
      <c r="I16" s="89"/>
    </row>
    <row r="17" spans="1:9" ht="18" x14ac:dyDescent="0.25">
      <c r="A17" s="257"/>
      <c r="B17" s="257"/>
      <c r="C17" s="257"/>
      <c r="D17" s="257"/>
      <c r="E17" s="257"/>
      <c r="F17" s="257"/>
      <c r="G17" s="257"/>
      <c r="H17" s="257"/>
      <c r="I17" s="257"/>
    </row>
    <row r="18" spans="1:9" ht="17.399999999999999" x14ac:dyDescent="0.25">
      <c r="A18" s="443" t="s">
        <v>401</v>
      </c>
      <c r="B18" s="443"/>
      <c r="C18" s="443"/>
      <c r="D18" s="443"/>
      <c r="E18" s="443"/>
      <c r="F18" s="443"/>
      <c r="G18" s="443"/>
      <c r="H18" s="443"/>
      <c r="I18" s="5"/>
    </row>
    <row r="19" spans="1:9" x14ac:dyDescent="0.25">
      <c r="A19" s="261"/>
    </row>
    <row r="20" spans="1:9" x14ac:dyDescent="0.25">
      <c r="A20" s="261"/>
    </row>
    <row r="21" spans="1:9" x14ac:dyDescent="0.25">
      <c r="A21" s="261"/>
    </row>
    <row r="22" spans="1:9" x14ac:dyDescent="0.25">
      <c r="A22" s="261"/>
    </row>
    <row r="23" spans="1:9" x14ac:dyDescent="0.25">
      <c r="D23" s="263"/>
    </row>
    <row r="24" spans="1:9" ht="16.2" thickBot="1" x14ac:dyDescent="0.3">
      <c r="A24" s="264" t="s">
        <v>405</v>
      </c>
      <c r="B24" s="265" t="s">
        <v>406</v>
      </c>
      <c r="D24" s="266"/>
      <c r="E24" s="267"/>
      <c r="F24" s="267"/>
      <c r="G24" s="267"/>
      <c r="H24" s="267"/>
    </row>
    <row r="25" spans="1:9" x14ac:dyDescent="0.25">
      <c r="A25" s="268" t="s">
        <v>465</v>
      </c>
      <c r="B25" s="269">
        <f>'6.2. Паспорт фин осв ввод'!C30*1000000</f>
        <v>94959495.149999976</v>
      </c>
    </row>
    <row r="26" spans="1:9" x14ac:dyDescent="0.25">
      <c r="A26" s="270" t="s">
        <v>466</v>
      </c>
      <c r="B26" s="271"/>
    </row>
    <row r="27" spans="1:9" x14ac:dyDescent="0.25">
      <c r="A27" s="270" t="s">
        <v>407</v>
      </c>
      <c r="B27" s="271">
        <v>7</v>
      </c>
      <c r="D27" s="263" t="s">
        <v>402</v>
      </c>
    </row>
    <row r="28" spans="1:9" ht="16.2" customHeight="1" thickBot="1" x14ac:dyDescent="0.3">
      <c r="A28" s="272" t="s">
        <v>408</v>
      </c>
      <c r="B28" s="273">
        <v>1</v>
      </c>
      <c r="D28" s="476" t="s">
        <v>403</v>
      </c>
      <c r="E28" s="477"/>
      <c r="F28" s="478"/>
      <c r="G28" s="479">
        <f>IF(SUM(B89:I89)=0,"не окупается",SUM(B89:I89))</f>
        <v>2.4114024592966015</v>
      </c>
      <c r="H28" s="480"/>
    </row>
    <row r="29" spans="1:9" ht="15.6" customHeight="1" x14ac:dyDescent="0.25">
      <c r="A29" s="268" t="s">
        <v>467</v>
      </c>
      <c r="B29" s="269"/>
      <c r="D29" s="476" t="s">
        <v>404</v>
      </c>
      <c r="E29" s="477"/>
      <c r="F29" s="478"/>
      <c r="G29" s="479">
        <f>IF(SUM(B90:I90)=0,"не окупается",SUM(B90:I90))</f>
        <v>2.6156974606428758</v>
      </c>
      <c r="H29" s="480"/>
    </row>
    <row r="30" spans="1:9" ht="27.6" customHeight="1" x14ac:dyDescent="0.25">
      <c r="A30" s="270" t="s">
        <v>468</v>
      </c>
      <c r="B30" s="271"/>
      <c r="D30" s="476" t="s">
        <v>469</v>
      </c>
      <c r="E30" s="477"/>
      <c r="F30" s="478"/>
      <c r="G30" s="482">
        <f>I87</f>
        <v>446820422.90242594</v>
      </c>
      <c r="H30" s="483"/>
    </row>
    <row r="31" spans="1:9" x14ac:dyDescent="0.25">
      <c r="A31" s="270" t="s">
        <v>470</v>
      </c>
      <c r="B31" s="271"/>
      <c r="D31" s="484"/>
      <c r="E31" s="485"/>
      <c r="F31" s="486"/>
      <c r="G31" s="484"/>
      <c r="H31" s="486"/>
    </row>
    <row r="32" spans="1:9" x14ac:dyDescent="0.25">
      <c r="A32" s="270" t="s">
        <v>471</v>
      </c>
      <c r="B32" s="271"/>
    </row>
    <row r="33" spans="1:9" x14ac:dyDescent="0.25">
      <c r="A33" s="270" t="s">
        <v>472</v>
      </c>
      <c r="B33" s="271"/>
    </row>
    <row r="34" spans="1:9" x14ac:dyDescent="0.25">
      <c r="A34" s="270" t="s">
        <v>473</v>
      </c>
      <c r="B34" s="271"/>
    </row>
    <row r="35" spans="1:9" x14ac:dyDescent="0.25">
      <c r="A35" s="274"/>
      <c r="B35" s="271"/>
    </row>
    <row r="36" spans="1:9" ht="16.2" thickBot="1" x14ac:dyDescent="0.3">
      <c r="A36" s="272" t="s">
        <v>409</v>
      </c>
      <c r="B36" s="275">
        <v>0.2</v>
      </c>
    </row>
    <row r="37" spans="1:9" x14ac:dyDescent="0.25">
      <c r="A37" s="268" t="s">
        <v>426</v>
      </c>
      <c r="B37" s="269">
        <v>0</v>
      </c>
    </row>
    <row r="38" spans="1:9" x14ac:dyDescent="0.25">
      <c r="A38" s="270" t="s">
        <v>474</v>
      </c>
      <c r="B38" s="271"/>
    </row>
    <row r="39" spans="1:9" ht="16.2" thickBot="1" x14ac:dyDescent="0.3">
      <c r="A39" s="276" t="s">
        <v>475</v>
      </c>
      <c r="B39" s="277"/>
    </row>
    <row r="40" spans="1:9" x14ac:dyDescent="0.25">
      <c r="A40" s="278" t="s">
        <v>410</v>
      </c>
      <c r="B40" s="279">
        <v>1</v>
      </c>
    </row>
    <row r="41" spans="1:9" x14ac:dyDescent="0.25">
      <c r="A41" s="280" t="s">
        <v>411</v>
      </c>
      <c r="B41" s="281"/>
    </row>
    <row r="42" spans="1:9" x14ac:dyDescent="0.25">
      <c r="A42" s="280" t="s">
        <v>412</v>
      </c>
      <c r="B42" s="282"/>
    </row>
    <row r="43" spans="1:9" x14ac:dyDescent="0.25">
      <c r="A43" s="280" t="s">
        <v>413</v>
      </c>
      <c r="B43" s="282">
        <v>0</v>
      </c>
    </row>
    <row r="44" spans="1:9" x14ac:dyDescent="0.25">
      <c r="A44" s="280" t="s">
        <v>414</v>
      </c>
      <c r="B44" s="282">
        <v>0.12</v>
      </c>
    </row>
    <row r="45" spans="1:9" x14ac:dyDescent="0.25">
      <c r="A45" s="280" t="s">
        <v>415</v>
      </c>
      <c r="B45" s="282">
        <f>1-B43</f>
        <v>1</v>
      </c>
    </row>
    <row r="46" spans="1:9" ht="16.2" thickBot="1" x14ac:dyDescent="0.3">
      <c r="A46" s="283" t="s">
        <v>476</v>
      </c>
      <c r="B46" s="284">
        <f>B45*B44+B43*B42*(1-B36)</f>
        <v>0.12</v>
      </c>
      <c r="C46" s="285"/>
    </row>
    <row r="47" spans="1:9" s="288" customFormat="1" x14ac:dyDescent="0.25">
      <c r="A47" s="286" t="s">
        <v>416</v>
      </c>
      <c r="B47" s="287">
        <f>B58</f>
        <v>1</v>
      </c>
      <c r="C47" s="287">
        <f t="shared" ref="C47:I47" si="0">C58</f>
        <v>2</v>
      </c>
      <c r="D47" s="287">
        <f t="shared" si="0"/>
        <v>3</v>
      </c>
      <c r="E47" s="287">
        <f t="shared" si="0"/>
        <v>4</v>
      </c>
      <c r="F47" s="287">
        <f t="shared" si="0"/>
        <v>5</v>
      </c>
      <c r="G47" s="287">
        <f t="shared" si="0"/>
        <v>6</v>
      </c>
      <c r="H47" s="287">
        <f t="shared" si="0"/>
        <v>7</v>
      </c>
      <c r="I47" s="287">
        <f t="shared" si="0"/>
        <v>8</v>
      </c>
    </row>
    <row r="48" spans="1:9" s="288" customFormat="1" x14ac:dyDescent="0.25">
      <c r="A48" s="289" t="s">
        <v>417</v>
      </c>
      <c r="B48" s="290">
        <v>5.0999999999999997E-2</v>
      </c>
      <c r="C48" s="290">
        <v>4.8000000000000001E-2</v>
      </c>
      <c r="D48" s="290">
        <v>4.7E-2</v>
      </c>
      <c r="E48" s="290">
        <v>4.7E-2</v>
      </c>
      <c r="F48" s="290">
        <v>4.7E-2</v>
      </c>
      <c r="G48" s="290">
        <v>4.7E-2</v>
      </c>
      <c r="H48" s="290">
        <v>4.7E-2</v>
      </c>
      <c r="I48" s="290">
        <v>4.7E-2</v>
      </c>
    </row>
    <row r="49" spans="1:9" s="288" customFormat="1" x14ac:dyDescent="0.25">
      <c r="A49" s="289" t="s">
        <v>418</v>
      </c>
      <c r="B49" s="290">
        <f>B48</f>
        <v>5.0999999999999997E-2</v>
      </c>
      <c r="C49" s="290">
        <f>(1+B49)*(1+C48)-1</f>
        <v>0.10144799999999998</v>
      </c>
      <c r="D49" s="290">
        <f>(1+C49)*(1+D48)-1</f>
        <v>0.15321605599999999</v>
      </c>
      <c r="E49" s="290">
        <f t="shared" ref="E49:I49" si="1">(1+D49)*(1+E48)-1</f>
        <v>0.2074172106319998</v>
      </c>
      <c r="F49" s="290">
        <f t="shared" si="1"/>
        <v>0.26416581953170382</v>
      </c>
      <c r="G49" s="290">
        <f t="shared" si="1"/>
        <v>0.32358161304969379</v>
      </c>
      <c r="H49" s="290">
        <f t="shared" si="1"/>
        <v>0.38578994886302942</v>
      </c>
      <c r="I49" s="290">
        <f t="shared" si="1"/>
        <v>0.45092207645959181</v>
      </c>
    </row>
    <row r="50" spans="1:9" s="288" customFormat="1" ht="16.2" thickBot="1" x14ac:dyDescent="0.3">
      <c r="A50" s="291" t="s">
        <v>477</v>
      </c>
      <c r="B50" s="292">
        <v>28670324.949000001</v>
      </c>
      <c r="C50" s="292">
        <v>52131595.589999996</v>
      </c>
      <c r="D50" s="292">
        <v>85546599.988999993</v>
      </c>
      <c r="E50" s="292">
        <v>120820825.14198101</v>
      </c>
      <c r="F50" s="292">
        <v>158207903.6547223</v>
      </c>
      <c r="G50" s="292">
        <v>197840876.77152395</v>
      </c>
      <c r="H50" s="292">
        <v>242131815.53792146</v>
      </c>
      <c r="I50" s="292">
        <v>290785586.0703733</v>
      </c>
    </row>
    <row r="51" spans="1:9" ht="16.2" thickBot="1" x14ac:dyDescent="0.3"/>
    <row r="52" spans="1:9" x14ac:dyDescent="0.25">
      <c r="A52" s="293" t="s">
        <v>478</v>
      </c>
      <c r="B52" s="294">
        <f>B58</f>
        <v>1</v>
      </c>
      <c r="C52" s="294">
        <f t="shared" ref="C52:I52" si="2">C58</f>
        <v>2</v>
      </c>
      <c r="D52" s="294">
        <f t="shared" si="2"/>
        <v>3</v>
      </c>
      <c r="E52" s="294">
        <f t="shared" si="2"/>
        <v>4</v>
      </c>
      <c r="F52" s="294">
        <f t="shared" si="2"/>
        <v>5</v>
      </c>
      <c r="G52" s="294">
        <f t="shared" si="2"/>
        <v>6</v>
      </c>
      <c r="H52" s="294">
        <f t="shared" si="2"/>
        <v>7</v>
      </c>
      <c r="I52" s="294">
        <f t="shared" si="2"/>
        <v>8</v>
      </c>
    </row>
    <row r="53" spans="1:9" x14ac:dyDescent="0.25">
      <c r="A53" s="295" t="s">
        <v>419</v>
      </c>
      <c r="B53" s="296">
        <v>0</v>
      </c>
      <c r="C53" s="296">
        <f t="shared" ref="C53:I53" si="3">B53+B54-B55</f>
        <v>0</v>
      </c>
      <c r="D53" s="296">
        <f t="shared" si="3"/>
        <v>0</v>
      </c>
      <c r="E53" s="296">
        <f t="shared" si="3"/>
        <v>0</v>
      </c>
      <c r="F53" s="296">
        <f t="shared" si="3"/>
        <v>0</v>
      </c>
      <c r="G53" s="296">
        <f t="shared" si="3"/>
        <v>0</v>
      </c>
      <c r="H53" s="296">
        <f t="shared" si="3"/>
        <v>0</v>
      </c>
      <c r="I53" s="296">
        <f t="shared" si="3"/>
        <v>0</v>
      </c>
    </row>
    <row r="54" spans="1:9" x14ac:dyDescent="0.25">
      <c r="A54" s="295" t="s">
        <v>420</v>
      </c>
      <c r="B54" s="296">
        <f>B25*B28*B43*1.18</f>
        <v>0</v>
      </c>
      <c r="C54" s="296">
        <v>0</v>
      </c>
      <c r="D54" s="296">
        <v>0</v>
      </c>
      <c r="E54" s="296">
        <v>0</v>
      </c>
      <c r="F54" s="296">
        <v>0</v>
      </c>
      <c r="G54" s="296">
        <v>0</v>
      </c>
      <c r="H54" s="296">
        <v>0</v>
      </c>
      <c r="I54" s="296">
        <v>0</v>
      </c>
    </row>
    <row r="55" spans="1:9" x14ac:dyDescent="0.25">
      <c r="A55" s="295" t="s">
        <v>421</v>
      </c>
      <c r="B55" s="296">
        <f>$B$54/$B$40</f>
        <v>0</v>
      </c>
      <c r="C55" s="296">
        <f t="shared" ref="C55:I55" si="4">IF(ROUND(C53,1)=0,0,B55+C54/$B$40)</f>
        <v>0</v>
      </c>
      <c r="D55" s="296">
        <f t="shared" si="4"/>
        <v>0</v>
      </c>
      <c r="E55" s="296">
        <f t="shared" si="4"/>
        <v>0</v>
      </c>
      <c r="F55" s="296">
        <f t="shared" si="4"/>
        <v>0</v>
      </c>
      <c r="G55" s="296">
        <f t="shared" si="4"/>
        <v>0</v>
      </c>
      <c r="H55" s="296">
        <f t="shared" si="4"/>
        <v>0</v>
      </c>
      <c r="I55" s="296">
        <f t="shared" si="4"/>
        <v>0</v>
      </c>
    </row>
    <row r="56" spans="1:9" ht="16.2" thickBot="1" x14ac:dyDescent="0.3">
      <c r="A56" s="297" t="s">
        <v>422</v>
      </c>
      <c r="B56" s="298">
        <f t="shared" ref="B56:I56" si="5">AVERAGE(SUM(B53:B54),(SUM(B53:B54)-B55))*$B$42</f>
        <v>0</v>
      </c>
      <c r="C56" s="298">
        <f t="shared" si="5"/>
        <v>0</v>
      </c>
      <c r="D56" s="298">
        <f t="shared" si="5"/>
        <v>0</v>
      </c>
      <c r="E56" s="298">
        <f t="shared" si="5"/>
        <v>0</v>
      </c>
      <c r="F56" s="298">
        <f t="shared" si="5"/>
        <v>0</v>
      </c>
      <c r="G56" s="298">
        <f t="shared" si="5"/>
        <v>0</v>
      </c>
      <c r="H56" s="298">
        <f t="shared" si="5"/>
        <v>0</v>
      </c>
      <c r="I56" s="298">
        <f t="shared" si="5"/>
        <v>0</v>
      </c>
    </row>
    <row r="57" spans="1:9" s="301" customFormat="1" ht="16.2" thickBot="1" x14ac:dyDescent="0.3">
      <c r="A57" s="299"/>
      <c r="B57" s="300"/>
      <c r="C57" s="300"/>
      <c r="D57" s="300"/>
      <c r="E57" s="300"/>
      <c r="F57" s="300"/>
      <c r="G57" s="300"/>
      <c r="H57" s="300"/>
      <c r="I57" s="300"/>
    </row>
    <row r="58" spans="1:9" x14ac:dyDescent="0.25">
      <c r="A58" s="293" t="s">
        <v>479</v>
      </c>
      <c r="B58" s="294">
        <v>1</v>
      </c>
      <c r="C58" s="294">
        <f>B58+1</f>
        <v>2</v>
      </c>
      <c r="D58" s="294">
        <f t="shared" ref="D58:I58" si="6">C58+1</f>
        <v>3</v>
      </c>
      <c r="E58" s="294">
        <f t="shared" si="6"/>
        <v>4</v>
      </c>
      <c r="F58" s="294">
        <f t="shared" si="6"/>
        <v>5</v>
      </c>
      <c r="G58" s="294">
        <f t="shared" si="6"/>
        <v>6</v>
      </c>
      <c r="H58" s="294">
        <f t="shared" si="6"/>
        <v>7</v>
      </c>
      <c r="I58" s="294">
        <f t="shared" si="6"/>
        <v>8</v>
      </c>
    </row>
    <row r="59" spans="1:9" ht="13.8" x14ac:dyDescent="0.25">
      <c r="A59" s="302" t="s">
        <v>423</v>
      </c>
      <c r="B59" s="303">
        <f t="shared" ref="B59:I59" si="7">B50*$B$28</f>
        <v>28670324.949000001</v>
      </c>
      <c r="C59" s="303">
        <f t="shared" si="7"/>
        <v>52131595.589999996</v>
      </c>
      <c r="D59" s="303">
        <f t="shared" si="7"/>
        <v>85546599.988999993</v>
      </c>
      <c r="E59" s="303">
        <f t="shared" si="7"/>
        <v>120820825.14198101</v>
      </c>
      <c r="F59" s="303">
        <f t="shared" si="7"/>
        <v>158207903.6547223</v>
      </c>
      <c r="G59" s="303">
        <f t="shared" si="7"/>
        <v>197840876.77152395</v>
      </c>
      <c r="H59" s="303">
        <f t="shared" si="7"/>
        <v>242131815.53792146</v>
      </c>
      <c r="I59" s="303">
        <f t="shared" si="7"/>
        <v>290785586.0703733</v>
      </c>
    </row>
    <row r="60" spans="1:9" x14ac:dyDescent="0.25">
      <c r="A60" s="295" t="s">
        <v>424</v>
      </c>
      <c r="B60" s="296">
        <f t="shared" ref="B60:I60" si="8">SUM(B61:B65)</f>
        <v>0</v>
      </c>
      <c r="C60" s="296">
        <f t="shared" si="8"/>
        <v>0</v>
      </c>
      <c r="D60" s="296">
        <f>SUM(D61:D65)</f>
        <v>0</v>
      </c>
      <c r="E60" s="296">
        <f t="shared" si="8"/>
        <v>0</v>
      </c>
      <c r="F60" s="296">
        <f t="shared" si="8"/>
        <v>0</v>
      </c>
      <c r="G60" s="296">
        <f t="shared" si="8"/>
        <v>0</v>
      </c>
      <c r="H60" s="296">
        <f t="shared" si="8"/>
        <v>0</v>
      </c>
      <c r="I60" s="296">
        <f t="shared" si="8"/>
        <v>0</v>
      </c>
    </row>
    <row r="61" spans="1:9" x14ac:dyDescent="0.25">
      <c r="A61" s="304" t="s">
        <v>425</v>
      </c>
      <c r="B61" s="296"/>
      <c r="C61" s="296">
        <f>-IF(C$47&lt;=$B$30,0,$B$29*(1+C$49)*$B$28)*0.46</f>
        <v>0</v>
      </c>
      <c r="D61" s="296">
        <f>-IF(D$47&lt;=$B$30,0,$B$29*(1+D$49)*$B$28)*0.57</f>
        <v>0</v>
      </c>
      <c r="E61" s="296">
        <f t="shared" ref="E61:I61" si="9">-IF(E$47&lt;=$B$30,0,$B$29*(1+E$49)*$B$28)</f>
        <v>0</v>
      </c>
      <c r="F61" s="296">
        <f t="shared" si="9"/>
        <v>0</v>
      </c>
      <c r="G61" s="296">
        <f t="shared" si="9"/>
        <v>0</v>
      </c>
      <c r="H61" s="296">
        <f t="shared" si="9"/>
        <v>0</v>
      </c>
      <c r="I61" s="296">
        <f t="shared" si="9"/>
        <v>0</v>
      </c>
    </row>
    <row r="62" spans="1:9" x14ac:dyDescent="0.25">
      <c r="A62" s="304" t="str">
        <f>A32</f>
        <v>Прочие расходы при эксплуатации объекта, руб. без НДС</v>
      </c>
      <c r="B62" s="296"/>
      <c r="C62" s="296"/>
      <c r="D62" s="296"/>
      <c r="E62" s="296"/>
      <c r="F62" s="296"/>
      <c r="G62" s="296"/>
      <c r="H62" s="296"/>
      <c r="I62" s="296"/>
    </row>
    <row r="63" spans="1:9" x14ac:dyDescent="0.25">
      <c r="A63" s="304" t="s">
        <v>426</v>
      </c>
      <c r="B63" s="296"/>
      <c r="C63" s="296"/>
      <c r="D63" s="296"/>
      <c r="E63" s="296"/>
      <c r="F63" s="296"/>
      <c r="G63" s="296"/>
      <c r="H63" s="296"/>
      <c r="I63" s="296"/>
    </row>
    <row r="64" spans="1:9" x14ac:dyDescent="0.25">
      <c r="A64" s="304" t="s">
        <v>426</v>
      </c>
      <c r="B64" s="296"/>
      <c r="C64" s="296"/>
      <c r="D64" s="296"/>
      <c r="E64" s="296"/>
      <c r="F64" s="296"/>
      <c r="G64" s="296"/>
      <c r="H64" s="296"/>
      <c r="I64" s="296"/>
    </row>
    <row r="65" spans="1:9" ht="31.2" x14ac:dyDescent="0.25">
      <c r="A65" s="304" t="s">
        <v>480</v>
      </c>
      <c r="B65" s="296"/>
      <c r="C65" s="296">
        <f>-B25*2.2%*0</f>
        <v>0</v>
      </c>
      <c r="D65" s="296">
        <f>-($B$25+SUM($C$67:C67))*2.2%*0</f>
        <v>0</v>
      </c>
      <c r="E65" s="296">
        <f>-($B$25+SUM($C$67:D67))*2.2%*0</f>
        <v>0</v>
      </c>
      <c r="F65" s="296">
        <f>-($B$25+SUM($C$67:E67))*2.2%*0</f>
        <v>0</v>
      </c>
      <c r="G65" s="296">
        <f>-($B$25+SUM($C$67:F67))*2.2%*0</f>
        <v>0</v>
      </c>
      <c r="H65" s="296">
        <f>-($B$25+SUM($C$67:G67))*2.2%*0</f>
        <v>0</v>
      </c>
      <c r="I65" s="296">
        <f>-($B$25+SUM($C$67:H67))*2.2%*0</f>
        <v>0</v>
      </c>
    </row>
    <row r="66" spans="1:9" ht="27.6" x14ac:dyDescent="0.25">
      <c r="A66" s="305" t="s">
        <v>481</v>
      </c>
      <c r="B66" s="303">
        <f t="shared" ref="B66:I66" si="10">B59+B60</f>
        <v>28670324.949000001</v>
      </c>
      <c r="C66" s="303">
        <f t="shared" si="10"/>
        <v>52131595.589999996</v>
      </c>
      <c r="D66" s="303">
        <f t="shared" si="10"/>
        <v>85546599.988999993</v>
      </c>
      <c r="E66" s="303">
        <f>E59+E60</f>
        <v>120820825.14198101</v>
      </c>
      <c r="F66" s="303">
        <f t="shared" si="10"/>
        <v>158207903.6547223</v>
      </c>
      <c r="G66" s="303">
        <f t="shared" si="10"/>
        <v>197840876.77152395</v>
      </c>
      <c r="H66" s="303">
        <f t="shared" si="10"/>
        <v>242131815.53792146</v>
      </c>
      <c r="I66" s="303">
        <f t="shared" si="10"/>
        <v>290785586.0703733</v>
      </c>
    </row>
    <row r="67" spans="1:9" x14ac:dyDescent="0.25">
      <c r="A67" s="304" t="s">
        <v>427</v>
      </c>
      <c r="B67" s="306"/>
      <c r="C67" s="296">
        <f>-($B$25)*$B$28/$B$27</f>
        <v>-13565642.16428571</v>
      </c>
      <c r="D67" s="296">
        <f>-($B$25)*$B$28/$B$27</f>
        <v>-13565642.16428571</v>
      </c>
      <c r="E67" s="296">
        <f t="shared" ref="E67:I67" si="11">D67</f>
        <v>-13565642.16428571</v>
      </c>
      <c r="F67" s="296">
        <f t="shared" si="11"/>
        <v>-13565642.16428571</v>
      </c>
      <c r="G67" s="296">
        <f t="shared" si="11"/>
        <v>-13565642.16428571</v>
      </c>
      <c r="H67" s="296">
        <f t="shared" si="11"/>
        <v>-13565642.16428571</v>
      </c>
      <c r="I67" s="296">
        <f t="shared" si="11"/>
        <v>-13565642.16428571</v>
      </c>
    </row>
    <row r="68" spans="1:9" ht="27.6" x14ac:dyDescent="0.25">
      <c r="A68" s="305" t="s">
        <v>482</v>
      </c>
      <c r="B68" s="303">
        <f t="shared" ref="B68:I68" si="12">B66+B67</f>
        <v>28670324.949000001</v>
      </c>
      <c r="C68" s="303">
        <f>C66+C67</f>
        <v>38565953.425714284</v>
      </c>
      <c r="D68" s="303">
        <f>D66+D67</f>
        <v>71980957.824714288</v>
      </c>
      <c r="E68" s="303">
        <f>E66+E67</f>
        <v>107255182.9776953</v>
      </c>
      <c r="F68" s="303">
        <f>F66+F67</f>
        <v>144642261.49043658</v>
      </c>
      <c r="G68" s="303">
        <f t="shared" si="12"/>
        <v>184275234.60723823</v>
      </c>
      <c r="H68" s="303">
        <f t="shared" si="12"/>
        <v>228566173.37363574</v>
      </c>
      <c r="I68" s="303">
        <f t="shared" si="12"/>
        <v>277219943.90608758</v>
      </c>
    </row>
    <row r="69" spans="1:9" x14ac:dyDescent="0.25">
      <c r="A69" s="304" t="s">
        <v>428</v>
      </c>
      <c r="B69" s="296">
        <f t="shared" ref="B69:I69" si="13">-B56</f>
        <v>0</v>
      </c>
      <c r="C69" s="296">
        <f t="shared" si="13"/>
        <v>0</v>
      </c>
      <c r="D69" s="296">
        <f>-D56</f>
        <v>0</v>
      </c>
      <c r="E69" s="296">
        <f t="shared" si="13"/>
        <v>0</v>
      </c>
      <c r="F69" s="296">
        <f t="shared" si="13"/>
        <v>0</v>
      </c>
      <c r="G69" s="296">
        <f t="shared" si="13"/>
        <v>0</v>
      </c>
      <c r="H69" s="296">
        <f t="shared" si="13"/>
        <v>0</v>
      </c>
      <c r="I69" s="296">
        <f t="shared" si="13"/>
        <v>0</v>
      </c>
    </row>
    <row r="70" spans="1:9" ht="13.8" x14ac:dyDescent="0.25">
      <c r="A70" s="305" t="s">
        <v>429</v>
      </c>
      <c r="B70" s="303">
        <f t="shared" ref="B70:I70" si="14">B68+B69</f>
        <v>28670324.949000001</v>
      </c>
      <c r="C70" s="303">
        <f t="shared" si="14"/>
        <v>38565953.425714284</v>
      </c>
      <c r="D70" s="303">
        <f t="shared" si="14"/>
        <v>71980957.824714288</v>
      </c>
      <c r="E70" s="303">
        <f t="shared" si="14"/>
        <v>107255182.9776953</v>
      </c>
      <c r="F70" s="303">
        <f t="shared" si="14"/>
        <v>144642261.49043658</v>
      </c>
      <c r="G70" s="303">
        <f t="shared" si="14"/>
        <v>184275234.60723823</v>
      </c>
      <c r="H70" s="303">
        <f t="shared" si="14"/>
        <v>228566173.37363574</v>
      </c>
      <c r="I70" s="303">
        <f t="shared" si="14"/>
        <v>277219943.90608758</v>
      </c>
    </row>
    <row r="71" spans="1:9" x14ac:dyDescent="0.25">
      <c r="A71" s="304" t="s">
        <v>409</v>
      </c>
      <c r="B71" s="296">
        <f t="shared" ref="B71:I71" si="15">-B70*$B$36</f>
        <v>-5734064.9898000006</v>
      </c>
      <c r="C71" s="296">
        <f t="shared" si="15"/>
        <v>-7713190.685142857</v>
      </c>
      <c r="D71" s="296">
        <f t="shared" si="15"/>
        <v>-14396191.564942859</v>
      </c>
      <c r="E71" s="296">
        <f t="shared" si="15"/>
        <v>-21451036.595539063</v>
      </c>
      <c r="F71" s="296">
        <f t="shared" si="15"/>
        <v>-28928452.298087317</v>
      </c>
      <c r="G71" s="296">
        <f t="shared" si="15"/>
        <v>-36855046.92144765</v>
      </c>
      <c r="H71" s="296">
        <f t="shared" si="15"/>
        <v>-45713234.674727149</v>
      </c>
      <c r="I71" s="296">
        <f t="shared" si="15"/>
        <v>-55443988.781217515</v>
      </c>
    </row>
    <row r="72" spans="1:9" ht="14.4" thickBot="1" x14ac:dyDescent="0.3">
      <c r="A72" s="307" t="s">
        <v>430</v>
      </c>
      <c r="B72" s="308">
        <f t="shared" ref="B72:I72" si="16">B70+B71</f>
        <v>22936259.959200002</v>
      </c>
      <c r="C72" s="308">
        <f t="shared" si="16"/>
        <v>30852762.740571428</v>
      </c>
      <c r="D72" s="308">
        <f t="shared" si="16"/>
        <v>57584766.259771429</v>
      </c>
      <c r="E72" s="308">
        <f t="shared" si="16"/>
        <v>85804146.382156238</v>
      </c>
      <c r="F72" s="308">
        <f t="shared" si="16"/>
        <v>115713809.19234927</v>
      </c>
      <c r="G72" s="308">
        <f t="shared" si="16"/>
        <v>147420187.6857906</v>
      </c>
      <c r="H72" s="308">
        <f t="shared" si="16"/>
        <v>182852938.6989086</v>
      </c>
      <c r="I72" s="308">
        <f t="shared" si="16"/>
        <v>221775955.12487006</v>
      </c>
    </row>
    <row r="73" spans="1:9" s="311" customFormat="1" ht="16.2" thickBot="1" x14ac:dyDescent="0.3">
      <c r="A73" s="309"/>
      <c r="B73" s="310">
        <v>0.5</v>
      </c>
      <c r="C73" s="310">
        <f>B73+1</f>
        <v>1.5</v>
      </c>
      <c r="D73" s="310">
        <f t="shared" ref="D73:I73" si="17">C73+1</f>
        <v>2.5</v>
      </c>
      <c r="E73" s="310">
        <f t="shared" si="17"/>
        <v>3.5</v>
      </c>
      <c r="F73" s="310">
        <f t="shared" si="17"/>
        <v>4.5</v>
      </c>
      <c r="G73" s="310">
        <f t="shared" si="17"/>
        <v>5.5</v>
      </c>
      <c r="H73" s="310">
        <f t="shared" si="17"/>
        <v>6.5</v>
      </c>
      <c r="I73" s="310">
        <f t="shared" si="17"/>
        <v>7.5</v>
      </c>
    </row>
    <row r="74" spans="1:9" x14ac:dyDescent="0.25">
      <c r="A74" s="293" t="s">
        <v>483</v>
      </c>
      <c r="B74" s="294">
        <f t="shared" ref="B74:I74" si="18">B58</f>
        <v>1</v>
      </c>
      <c r="C74" s="294">
        <f t="shared" si="18"/>
        <v>2</v>
      </c>
      <c r="D74" s="294">
        <f t="shared" si="18"/>
        <v>3</v>
      </c>
      <c r="E74" s="294">
        <f t="shared" si="18"/>
        <v>4</v>
      </c>
      <c r="F74" s="294">
        <f t="shared" si="18"/>
        <v>5</v>
      </c>
      <c r="G74" s="294">
        <f t="shared" si="18"/>
        <v>6</v>
      </c>
      <c r="H74" s="294">
        <f t="shared" si="18"/>
        <v>7</v>
      </c>
      <c r="I74" s="294">
        <f t="shared" si="18"/>
        <v>8</v>
      </c>
    </row>
    <row r="75" spans="1:9" ht="27.6" x14ac:dyDescent="0.25">
      <c r="A75" s="302" t="s">
        <v>482</v>
      </c>
      <c r="B75" s="303">
        <f t="shared" ref="B75:I75" si="19">B68</f>
        <v>28670324.949000001</v>
      </c>
      <c r="C75" s="303">
        <f t="shared" si="19"/>
        <v>38565953.425714284</v>
      </c>
      <c r="D75" s="303">
        <f>D68</f>
        <v>71980957.824714288</v>
      </c>
      <c r="E75" s="303">
        <f t="shared" si="19"/>
        <v>107255182.9776953</v>
      </c>
      <c r="F75" s="303">
        <f t="shared" si="19"/>
        <v>144642261.49043658</v>
      </c>
      <c r="G75" s="303">
        <f t="shared" si="19"/>
        <v>184275234.60723823</v>
      </c>
      <c r="H75" s="303">
        <f t="shared" si="19"/>
        <v>228566173.37363574</v>
      </c>
      <c r="I75" s="303">
        <f t="shared" si="19"/>
        <v>277219943.90608758</v>
      </c>
    </row>
    <row r="76" spans="1:9" x14ac:dyDescent="0.25">
      <c r="A76" s="304" t="s">
        <v>427</v>
      </c>
      <c r="B76" s="296">
        <f t="shared" ref="B76:I76" si="20">-B67</f>
        <v>0</v>
      </c>
      <c r="C76" s="296">
        <f>-C67</f>
        <v>13565642.16428571</v>
      </c>
      <c r="D76" s="296">
        <f>-D67</f>
        <v>13565642.16428571</v>
      </c>
      <c r="E76" s="296">
        <f t="shared" si="20"/>
        <v>13565642.16428571</v>
      </c>
      <c r="F76" s="296">
        <f t="shared" si="20"/>
        <v>13565642.16428571</v>
      </c>
      <c r="G76" s="296">
        <f t="shared" si="20"/>
        <v>13565642.16428571</v>
      </c>
      <c r="H76" s="296">
        <f t="shared" si="20"/>
        <v>13565642.16428571</v>
      </c>
      <c r="I76" s="296">
        <f t="shared" si="20"/>
        <v>13565642.16428571</v>
      </c>
    </row>
    <row r="77" spans="1:9" x14ac:dyDescent="0.25">
      <c r="A77" s="304" t="s">
        <v>428</v>
      </c>
      <c r="B77" s="296">
        <f t="shared" ref="B77:I77" si="21">B69</f>
        <v>0</v>
      </c>
      <c r="C77" s="296">
        <f t="shared" si="21"/>
        <v>0</v>
      </c>
      <c r="D77" s="296">
        <f t="shared" si="21"/>
        <v>0</v>
      </c>
      <c r="E77" s="296">
        <f t="shared" si="21"/>
        <v>0</v>
      </c>
      <c r="F77" s="296">
        <f t="shared" si="21"/>
        <v>0</v>
      </c>
      <c r="G77" s="296">
        <f t="shared" si="21"/>
        <v>0</v>
      </c>
      <c r="H77" s="296">
        <f t="shared" si="21"/>
        <v>0</v>
      </c>
      <c r="I77" s="296">
        <f t="shared" si="21"/>
        <v>0</v>
      </c>
    </row>
    <row r="78" spans="1:9" x14ac:dyDescent="0.25">
      <c r="A78" s="304" t="s">
        <v>409</v>
      </c>
      <c r="B78" s="296">
        <f>IF(SUM($B$71:B71)+SUM($A$78:A78)&gt;0,0,SUM($B$71:B71)-SUM($A$78:A78))</f>
        <v>-5734064.9898000006</v>
      </c>
      <c r="C78" s="296">
        <f>IF(SUM($B$71:C71)+SUM($A$78:B78)&gt;0,0,SUM($B$71:C71)-SUM($A$78:B78))</f>
        <v>-7713190.685142858</v>
      </c>
      <c r="D78" s="296">
        <f>IF(SUM($B$71:D71)+SUM($A$78:C78)&gt;0,0,SUM($B$71:D71)-SUM($A$78:C78))</f>
        <v>-14396191.564942859</v>
      </c>
      <c r="E78" s="296">
        <f>IF(SUM($B$71:E71)+SUM($A$78:D78)&gt;0,0,SUM($B$71:E71)-SUM($A$78:D78))</f>
        <v>-21451036.595539063</v>
      </c>
      <c r="F78" s="296">
        <f>IF(SUM($B$71:F71)+SUM($A$78:E78)&gt;0,0,SUM($B$71:F71)-SUM($A$78:E78))</f>
        <v>-28928452.298087314</v>
      </c>
      <c r="G78" s="296">
        <f>IF(SUM($B$71:G71)+SUM($A$78:F78)&gt;0,0,SUM($B$71:G71)-SUM($A$78:F78))</f>
        <v>-36855046.92144765</v>
      </c>
      <c r="H78" s="296">
        <f>IF(SUM($B$71:H71)+SUM($A$78:G78)&gt;0,0,SUM($B$71:H71)-SUM($A$78:G78))</f>
        <v>-45713234.674727142</v>
      </c>
      <c r="I78" s="296">
        <f>IF(SUM($B$71:I71)+SUM($A$78:H78)&gt;0,0,SUM($B$71:I71)-SUM($A$78:H78))</f>
        <v>-55443988.781217515</v>
      </c>
    </row>
    <row r="79" spans="1:9" x14ac:dyDescent="0.25">
      <c r="A79" s="304" t="s">
        <v>431</v>
      </c>
      <c r="B79" s="296">
        <f>IF(((SUM($B$59:B59)+SUM($B$61:B64))+SUM($B$81:B81))&lt;0,((SUM($B$59:B59)+SUM($B$61:B64))+SUM($B$81:B81))*0.2-SUM($A$79:A79),IF(SUM(A$79:$B79)&lt;0,0-SUM(A$79:$B79),0))</f>
        <v>-13257834.040199995</v>
      </c>
      <c r="C79" s="296">
        <f>IF(((SUM($B$59:C59)+SUM($B$61:C64))+SUM($B$81:C81))&lt;0,((SUM($B$59:C59)+SUM($B$61:C64))+SUM($B$81:C81))*0.2-SUM($A$79:B79),IF(SUM(B$79:$B79)&lt;0,0-SUM(B$79:$B79),0))</f>
        <v>10426319.118000001</v>
      </c>
      <c r="D79" s="296">
        <f>IF(((SUM($B$59:D59)+SUM($B$61:D64))+SUM($B$81:D81))&lt;0,((SUM($B$59:D59)+SUM($B$61:D64))+SUM($B$81:D81))*0.2-SUM($A$79:C79),IF(SUM($B$79:C79)&lt;0,0-SUM($B$79:C79),0))</f>
        <v>2831514.9221999943</v>
      </c>
      <c r="E79" s="296">
        <f>IF(((SUM($B$59:E59)+SUM($B$61:E64))+SUM($B$81:E81))&lt;0,((SUM($B$59:E59)+SUM($B$61:E64))+SUM($B$81:E81))*0.2-SUM($A$79:D79),IF(SUM($B$79:D79)&lt;0,0-SUM($B$79:D79),0))</f>
        <v>0</v>
      </c>
      <c r="F79" s="296">
        <f>IF(((SUM($B$59:F59)+SUM($B$61:F64))+SUM($B$81:F81))&lt;0,((SUM($B$59:F59)+SUM($B$61:F64))+SUM($B$81:F81))*0.2-SUM($A$79:E79),IF(SUM($B$79:E79)&lt;0,0-SUM($B$79:E79),0))</f>
        <v>0</v>
      </c>
      <c r="G79" s="296">
        <f>IF(((SUM($B$59:G59)+SUM($B$61:G64))+SUM($B$81:G81))&lt;0,((SUM($B$59:G59)+SUM($B$61:G64))+SUM($B$81:G81))*0.2-SUM($A$79:F79),IF(SUM($B$79:F79)&lt;0,0-SUM($B$79:F79),0))</f>
        <v>0</v>
      </c>
      <c r="H79" s="296">
        <f>IF(((SUM($B$59:H59)+SUM($B$61:H64))+SUM($B$81:H81))&lt;0,((SUM($B$59:H59)+SUM($B$61:H64))+SUM($B$81:H81))*0.2-SUM($A$79:G79),IF(SUM($B$79:G79)&lt;0,0-SUM($B$79:G79),0))</f>
        <v>0</v>
      </c>
      <c r="I79" s="296">
        <f>IF(((SUM($B$59:I59)+SUM($B$61:I64))+SUM($B$81:I81))&lt;0,((SUM($B$59:I59)+SUM($B$61:I64))+SUM($B$81:I81))*0.2-SUM($A$79:H79),IF(SUM($B$79:H79)&lt;0,0-SUM($B$79:H79),0))</f>
        <v>0</v>
      </c>
    </row>
    <row r="80" spans="1:9" x14ac:dyDescent="0.25">
      <c r="A80" s="304" t="s">
        <v>484</v>
      </c>
      <c r="B80" s="296">
        <f>-B59*(B39)</f>
        <v>0</v>
      </c>
      <c r="C80" s="296">
        <f t="shared" ref="C80:I80" si="22">-(C59-B59)*$B$39</f>
        <v>0</v>
      </c>
      <c r="D80" s="296">
        <f t="shared" si="22"/>
        <v>0</v>
      </c>
      <c r="E80" s="296">
        <f t="shared" si="22"/>
        <v>0</v>
      </c>
      <c r="F80" s="296">
        <f t="shared" si="22"/>
        <v>0</v>
      </c>
      <c r="G80" s="296">
        <f t="shared" si="22"/>
        <v>0</v>
      </c>
      <c r="H80" s="296">
        <f t="shared" si="22"/>
        <v>0</v>
      </c>
      <c r="I80" s="296">
        <f t="shared" si="22"/>
        <v>0</v>
      </c>
    </row>
    <row r="81" spans="1:9" x14ac:dyDescent="0.25">
      <c r="A81" s="304" t="s">
        <v>485</v>
      </c>
      <c r="B81" s="296">
        <f>'6.2. Паспорт фин осв ввод'!C30*-1*1000000</f>
        <v>-94959495.149999976</v>
      </c>
      <c r="C81" s="296"/>
      <c r="D81" s="296"/>
      <c r="E81" s="296"/>
      <c r="F81" s="296"/>
      <c r="G81" s="296"/>
      <c r="H81" s="296"/>
      <c r="I81" s="296"/>
    </row>
    <row r="82" spans="1:9" x14ac:dyDescent="0.25">
      <c r="A82" s="304" t="s">
        <v>432</v>
      </c>
      <c r="B82" s="296">
        <f t="shared" ref="B82:I82" si="23">B54-B55</f>
        <v>0</v>
      </c>
      <c r="C82" s="296">
        <f t="shared" si="23"/>
        <v>0</v>
      </c>
      <c r="D82" s="296">
        <f t="shared" si="23"/>
        <v>0</v>
      </c>
      <c r="E82" s="296">
        <f t="shared" si="23"/>
        <v>0</v>
      </c>
      <c r="F82" s="296">
        <f t="shared" si="23"/>
        <v>0</v>
      </c>
      <c r="G82" s="296">
        <f t="shared" si="23"/>
        <v>0</v>
      </c>
      <c r="H82" s="296">
        <f t="shared" si="23"/>
        <v>0</v>
      </c>
      <c r="I82" s="296">
        <f t="shared" si="23"/>
        <v>0</v>
      </c>
    </row>
    <row r="83" spans="1:9" ht="13.8" x14ac:dyDescent="0.25">
      <c r="A83" s="305" t="s">
        <v>433</v>
      </c>
      <c r="B83" s="303">
        <f>SUM(B75:B82)</f>
        <v>-85281069.230999976</v>
      </c>
      <c r="C83" s="303">
        <f t="shared" ref="C83:I83" si="24">SUM(C75:C82)</f>
        <v>54844724.022857137</v>
      </c>
      <c r="D83" s="303">
        <f>SUM(D75:D82)</f>
        <v>73981923.34625712</v>
      </c>
      <c r="E83" s="303">
        <f t="shared" si="24"/>
        <v>99369788.546441942</v>
      </c>
      <c r="F83" s="303">
        <f t="shared" si="24"/>
        <v>129279451.35663499</v>
      </c>
      <c r="G83" s="303">
        <f t="shared" si="24"/>
        <v>160985829.85007632</v>
      </c>
      <c r="H83" s="303">
        <f t="shared" si="24"/>
        <v>196418580.86319432</v>
      </c>
      <c r="I83" s="303">
        <f t="shared" si="24"/>
        <v>235341597.28915578</v>
      </c>
    </row>
    <row r="84" spans="1:9" ht="13.8" x14ac:dyDescent="0.25">
      <c r="A84" s="305" t="s">
        <v>486</v>
      </c>
      <c r="B84" s="303">
        <f>SUM($B$83:B83)</f>
        <v>-85281069.230999976</v>
      </c>
      <c r="C84" s="303">
        <f>SUM($B$83:C83)</f>
        <v>-30436345.208142839</v>
      </c>
      <c r="D84" s="303">
        <f>SUM($B$83:D83)</f>
        <v>43545578.138114281</v>
      </c>
      <c r="E84" s="303">
        <f>SUM($B$83:E83)</f>
        <v>142915366.68455622</v>
      </c>
      <c r="F84" s="303">
        <f>SUM($B$83:F83)</f>
        <v>272194818.04119122</v>
      </c>
      <c r="G84" s="303">
        <f>SUM($B$83:G83)</f>
        <v>433180647.89126754</v>
      </c>
      <c r="H84" s="303">
        <f>SUM($B$83:H83)</f>
        <v>629599228.75446188</v>
      </c>
      <c r="I84" s="303">
        <f>SUM($B$83:I83)</f>
        <v>864940826.04361773</v>
      </c>
    </row>
    <row r="85" spans="1:9" x14ac:dyDescent="0.25">
      <c r="A85" s="304" t="s">
        <v>487</v>
      </c>
      <c r="B85" s="312">
        <f>1/POWER((1+$B$44),B73)</f>
        <v>0.94491118252306794</v>
      </c>
      <c r="C85" s="312">
        <f t="shared" ref="C85:I85" si="25">1/POWER((1+$B$44),C73)</f>
        <v>0.84367069868131062</v>
      </c>
      <c r="D85" s="312">
        <f t="shared" si="25"/>
        <v>0.75327740953688449</v>
      </c>
      <c r="E85" s="312">
        <f t="shared" si="25"/>
        <v>0.67256911565793243</v>
      </c>
      <c r="F85" s="312">
        <f t="shared" si="25"/>
        <v>0.60050813898029676</v>
      </c>
      <c r="G85" s="312">
        <f t="shared" si="25"/>
        <v>0.53616798123240783</v>
      </c>
      <c r="H85" s="312">
        <f t="shared" si="25"/>
        <v>0.47872141181464972</v>
      </c>
      <c r="I85" s="312">
        <f t="shared" si="25"/>
        <v>0.42742983197736584</v>
      </c>
    </row>
    <row r="86" spans="1:9" ht="13.8" x14ac:dyDescent="0.25">
      <c r="A86" s="302" t="s">
        <v>488</v>
      </c>
      <c r="B86" s="303">
        <f>B83*B85</f>
        <v>-80583035.973895818</v>
      </c>
      <c r="C86" s="303">
        <f>C83*C85</f>
        <v>46270886.635347545</v>
      </c>
      <c r="D86" s="303">
        <f>D83*D85</f>
        <v>55728911.570824921</v>
      </c>
      <c r="E86" s="303">
        <f t="shared" ref="E86:I86" si="26">E83*E85</f>
        <v>66833050.805796199</v>
      </c>
      <c r="F86" s="303">
        <f t="shared" si="26"/>
        <v>77633362.742566675</v>
      </c>
      <c r="G86" s="303">
        <f t="shared" si="26"/>
        <v>86315447.397739321</v>
      </c>
      <c r="H86" s="303">
        <f t="shared" si="26"/>
        <v>94029780.337458327</v>
      </c>
      <c r="I86" s="303">
        <f t="shared" si="26"/>
        <v>100592019.38658875</v>
      </c>
    </row>
    <row r="87" spans="1:9" ht="13.8" x14ac:dyDescent="0.25">
      <c r="A87" s="302" t="s">
        <v>489</v>
      </c>
      <c r="B87" s="303">
        <f>SUM($B$86:B86)</f>
        <v>-80583035.973895818</v>
      </c>
      <c r="C87" s="303">
        <f>SUM($B$86:C86)</f>
        <v>-34312149.338548273</v>
      </c>
      <c r="D87" s="303">
        <f>SUM($B$86:D86)</f>
        <v>21416762.232276648</v>
      </c>
      <c r="E87" s="303">
        <f>SUM($B$86:E86)</f>
        <v>88249813.038072854</v>
      </c>
      <c r="F87" s="303">
        <f>SUM($B$86:F86)</f>
        <v>165883175.78063953</v>
      </c>
      <c r="G87" s="303">
        <f>SUM($B$86:G86)</f>
        <v>252198623.17837885</v>
      </c>
      <c r="H87" s="303">
        <f>SUM($B$86:H86)</f>
        <v>346228403.51583719</v>
      </c>
      <c r="I87" s="303">
        <f>SUM($B$86:I86)</f>
        <v>446820422.90242594</v>
      </c>
    </row>
    <row r="88" spans="1:9" ht="13.8" x14ac:dyDescent="0.25">
      <c r="A88" s="302" t="s">
        <v>490</v>
      </c>
      <c r="B88" s="313">
        <f>IF((ISERR(IRR($B$83:B83))),0,IF(IRR($B$83:B83)&lt;0,0,IRR($B$83:B83)))</f>
        <v>0</v>
      </c>
      <c r="C88" s="313">
        <f>IF((ISERR(IRR($B$83:C83))),0,IF(IRR($B$83:C83)&lt;0,0,IRR($B$83:C83)))</f>
        <v>0</v>
      </c>
      <c r="D88" s="313">
        <f>IF((ISERR(IRR($B$83:D83))),0,IF(IRR($B$83:D83)&lt;0,0,IRR($B$83:D83)))</f>
        <v>0.30689692708462291</v>
      </c>
      <c r="E88" s="313">
        <f>IF((ISERR(IRR($B$83:E83))),0,IF(IRR($B$83:E83)&lt;0,0,IRR($B$83:E83)))</f>
        <v>0.62138046560536941</v>
      </c>
      <c r="F88" s="313">
        <f>IF((ISERR(IRR($B$83:F83))),0,IF(IRR($B$83:F83)&lt;0,0,IRR($B$83:F83)))</f>
        <v>0.77395154491207041</v>
      </c>
      <c r="G88" s="313">
        <f>IF((ISERR(IRR($B$83:G83))),0,IF(IRR($B$83:G83)&lt;0,0,IRR($B$83:G83)))</f>
        <v>0.85129825498138034</v>
      </c>
      <c r="H88" s="313">
        <f>IF((ISERR(IRR($B$83:H83))),0,IF(IRR($B$83:H83)&lt;0,0,IRR($B$83:H83)))</f>
        <v>0.89250694278183507</v>
      </c>
      <c r="I88" s="313">
        <f>IF((ISERR(IRR($B$83:I83))),0,IF(IRR($B$83:I83)&lt;0,0,IRR($B$83:I83)))</f>
        <v>0.91517463920599074</v>
      </c>
    </row>
    <row r="89" spans="1:9" ht="13.8" x14ac:dyDescent="0.25">
      <c r="A89" s="302" t="s">
        <v>491</v>
      </c>
      <c r="B89" s="314">
        <f>IF(AND(B84&gt;0,A84&lt;0),(B74-(B84/(B84-A84))),0)</f>
        <v>0</v>
      </c>
      <c r="C89" s="314">
        <f t="shared" ref="C89:I89" si="27">IF(AND(C84&gt;0,B84&lt;0),(C74-(C84/(C84-B84))),0)</f>
        <v>0</v>
      </c>
      <c r="D89" s="314">
        <f t="shared" si="27"/>
        <v>2.4114024592966015</v>
      </c>
      <c r="E89" s="314">
        <f t="shared" si="27"/>
        <v>0</v>
      </c>
      <c r="F89" s="314">
        <f t="shared" si="27"/>
        <v>0</v>
      </c>
      <c r="G89" s="314">
        <f t="shared" si="27"/>
        <v>0</v>
      </c>
      <c r="H89" s="314">
        <f>IF(AND(H84&gt;0,G84&lt;0),(H74-(H84/(H84-G84))),0)</f>
        <v>0</v>
      </c>
      <c r="I89" s="314">
        <f t="shared" si="27"/>
        <v>0</v>
      </c>
    </row>
    <row r="90" spans="1:9" ht="14.4" thickBot="1" x14ac:dyDescent="0.3">
      <c r="A90" s="315" t="s">
        <v>492</v>
      </c>
      <c r="B90" s="316">
        <f t="shared" ref="B90:I90" si="28">IF(AND(B87&gt;0,A87&lt;0),(B74-(B87/(B87-A87))),0)</f>
        <v>0</v>
      </c>
      <c r="C90" s="316">
        <f t="shared" si="28"/>
        <v>0</v>
      </c>
      <c r="D90" s="316">
        <f t="shared" si="28"/>
        <v>2.6156974606428758</v>
      </c>
      <c r="E90" s="316">
        <f t="shared" si="28"/>
        <v>0</v>
      </c>
      <c r="F90" s="316">
        <f t="shared" si="28"/>
        <v>0</v>
      </c>
      <c r="G90" s="316">
        <f t="shared" si="28"/>
        <v>0</v>
      </c>
      <c r="H90" s="316">
        <f t="shared" si="28"/>
        <v>0</v>
      </c>
      <c r="I90" s="316">
        <f t="shared" si="28"/>
        <v>0</v>
      </c>
    </row>
    <row r="91" spans="1:9" s="288" customFormat="1" x14ac:dyDescent="0.25">
      <c r="A91" s="262"/>
      <c r="B91" s="317">
        <v>2021</v>
      </c>
      <c r="C91" s="317">
        <f>B91+1</f>
        <v>2022</v>
      </c>
      <c r="D91" s="258">
        <f t="shared" ref="D91:I91" si="29">C91+1</f>
        <v>2023</v>
      </c>
      <c r="E91" s="258">
        <f t="shared" si="29"/>
        <v>2024</v>
      </c>
      <c r="F91" s="258">
        <f t="shared" si="29"/>
        <v>2025</v>
      </c>
      <c r="G91" s="258">
        <f t="shared" si="29"/>
        <v>2026</v>
      </c>
      <c r="H91" s="258">
        <f t="shared" si="29"/>
        <v>2027</v>
      </c>
      <c r="I91" s="258">
        <f t="shared" si="29"/>
        <v>2028</v>
      </c>
    </row>
    <row r="92" spans="1:9" ht="15.6" customHeight="1" x14ac:dyDescent="0.25">
      <c r="A92" s="318" t="s">
        <v>493</v>
      </c>
      <c r="B92" s="319"/>
      <c r="C92" s="319"/>
      <c r="D92" s="319"/>
      <c r="E92" s="319"/>
      <c r="F92" s="319"/>
      <c r="G92" s="319"/>
      <c r="H92" s="319"/>
      <c r="I92" s="319">
        <v>7</v>
      </c>
    </row>
    <row r="93" spans="1:9" ht="13.2" x14ac:dyDescent="0.25">
      <c r="A93" s="320" t="s">
        <v>494</v>
      </c>
      <c r="B93" s="320"/>
      <c r="C93" s="320"/>
      <c r="D93" s="320"/>
      <c r="E93" s="320"/>
      <c r="F93" s="320"/>
      <c r="G93" s="320"/>
      <c r="H93" s="320"/>
      <c r="I93" s="320"/>
    </row>
    <row r="94" spans="1:9" ht="13.2" x14ac:dyDescent="0.25">
      <c r="A94" s="320" t="s">
        <v>495</v>
      </c>
      <c r="B94" s="320"/>
      <c r="C94" s="320"/>
      <c r="D94" s="320"/>
      <c r="E94" s="320"/>
      <c r="F94" s="320"/>
      <c r="G94" s="320"/>
      <c r="H94" s="320"/>
      <c r="I94" s="320"/>
    </row>
    <row r="95" spans="1:9" ht="13.2" x14ac:dyDescent="0.25">
      <c r="A95" s="320" t="s">
        <v>496</v>
      </c>
      <c r="B95" s="320"/>
      <c r="C95" s="320"/>
      <c r="D95" s="320"/>
      <c r="E95" s="320"/>
      <c r="F95" s="320"/>
      <c r="G95" s="320"/>
      <c r="H95" s="320"/>
      <c r="I95" s="320"/>
    </row>
    <row r="96" spans="1:9" ht="13.2" x14ac:dyDescent="0.25">
      <c r="A96" s="321" t="s">
        <v>497</v>
      </c>
      <c r="B96" s="319"/>
      <c r="C96" s="319"/>
      <c r="D96" s="319"/>
      <c r="E96" s="319"/>
      <c r="F96" s="319"/>
      <c r="G96" s="319"/>
      <c r="H96" s="319"/>
      <c r="I96" s="319"/>
    </row>
    <row r="97" spans="1:32" ht="33" customHeight="1" x14ac:dyDescent="0.25">
      <c r="A97" s="487" t="s">
        <v>498</v>
      </c>
      <c r="B97" s="487"/>
      <c r="C97" s="487"/>
      <c r="D97" s="487"/>
      <c r="E97" s="487"/>
      <c r="F97" s="487"/>
      <c r="G97" s="487"/>
      <c r="H97" s="487"/>
      <c r="I97" s="487"/>
    </row>
    <row r="98" spans="1:32" x14ac:dyDescent="0.25">
      <c r="C98" s="322"/>
    </row>
    <row r="99" spans="1:32" ht="13.2" x14ac:dyDescent="0.25">
      <c r="A99" s="323"/>
      <c r="B99" s="324"/>
      <c r="C99" s="325"/>
      <c r="D99" s="325"/>
      <c r="E99" s="325"/>
      <c r="F99" s="324"/>
      <c r="G99" s="324"/>
      <c r="H99" s="324"/>
      <c r="I99" s="324"/>
      <c r="J99" s="324"/>
      <c r="K99" s="324"/>
      <c r="L99" s="324"/>
      <c r="M99" s="324"/>
      <c r="N99" s="324"/>
      <c r="O99" s="324"/>
      <c r="P99" s="324"/>
      <c r="Q99" s="324"/>
      <c r="R99" s="324"/>
      <c r="S99" s="324"/>
      <c r="T99" s="324"/>
      <c r="U99" s="324"/>
      <c r="V99" s="324"/>
      <c r="W99" s="324"/>
      <c r="X99" s="324"/>
      <c r="Y99" s="324"/>
      <c r="Z99" s="324"/>
      <c r="AA99" s="324"/>
      <c r="AB99" s="324"/>
      <c r="AC99" s="324"/>
      <c r="AD99" s="324"/>
      <c r="AE99" s="324"/>
      <c r="AF99" s="324"/>
    </row>
    <row r="100" spans="1:32" ht="13.2" x14ac:dyDescent="0.25">
      <c r="A100" s="323"/>
      <c r="B100" s="324"/>
      <c r="C100" s="324"/>
      <c r="D100" s="324"/>
      <c r="E100" s="324"/>
      <c r="F100" s="324"/>
      <c r="G100" s="324"/>
      <c r="H100" s="324"/>
      <c r="I100" s="324"/>
      <c r="J100" s="324"/>
      <c r="K100" s="324"/>
      <c r="L100" s="324"/>
      <c r="M100" s="324"/>
      <c r="N100" s="324"/>
      <c r="O100" s="324"/>
      <c r="P100" s="324"/>
      <c r="Q100" s="324"/>
      <c r="R100" s="324"/>
      <c r="S100" s="324"/>
      <c r="T100" s="324"/>
      <c r="U100" s="324"/>
      <c r="V100" s="324"/>
      <c r="W100" s="324"/>
      <c r="X100" s="324"/>
      <c r="Y100" s="324"/>
      <c r="Z100" s="324"/>
      <c r="AA100" s="324"/>
      <c r="AB100" s="324"/>
      <c r="AC100" s="324"/>
      <c r="AD100" s="324"/>
      <c r="AE100" s="324"/>
      <c r="AF100" s="324"/>
    </row>
    <row r="101" spans="1:32" ht="13.2" x14ac:dyDescent="0.25">
      <c r="A101" s="323"/>
      <c r="B101" s="324"/>
      <c r="C101" s="324"/>
      <c r="D101" s="324"/>
      <c r="E101" s="324"/>
      <c r="F101" s="324"/>
      <c r="G101" s="324"/>
      <c r="H101" s="324"/>
      <c r="I101" s="324"/>
      <c r="J101" s="324"/>
      <c r="K101" s="324"/>
      <c r="L101" s="324"/>
      <c r="M101" s="324"/>
      <c r="N101" s="324"/>
      <c r="O101" s="324"/>
      <c r="P101" s="324"/>
      <c r="Q101" s="324"/>
      <c r="R101" s="324"/>
      <c r="S101" s="324"/>
      <c r="T101" s="324"/>
      <c r="U101" s="324"/>
      <c r="V101" s="324"/>
      <c r="W101" s="324"/>
      <c r="X101" s="324"/>
      <c r="Y101" s="324"/>
      <c r="Z101" s="324"/>
      <c r="AA101" s="324"/>
      <c r="AB101" s="324"/>
      <c r="AC101" s="324"/>
      <c r="AD101" s="324"/>
      <c r="AE101" s="324"/>
      <c r="AF101" s="324"/>
    </row>
    <row r="102" spans="1:32" ht="13.2" x14ac:dyDescent="0.25">
      <c r="A102" s="323"/>
      <c r="B102" s="324"/>
      <c r="C102" s="324"/>
      <c r="D102" s="324"/>
      <c r="E102" s="324"/>
      <c r="F102" s="324"/>
      <c r="G102" s="324"/>
      <c r="H102" s="324"/>
      <c r="I102" s="324"/>
      <c r="J102" s="324"/>
      <c r="K102" s="324"/>
      <c r="L102" s="324"/>
      <c r="M102" s="324"/>
      <c r="N102" s="324"/>
      <c r="O102" s="324"/>
      <c r="P102" s="324"/>
      <c r="Q102" s="324"/>
      <c r="R102" s="324"/>
      <c r="S102" s="324"/>
      <c r="T102" s="324"/>
      <c r="U102" s="324"/>
      <c r="V102" s="324"/>
      <c r="W102" s="324"/>
      <c r="X102" s="324"/>
      <c r="Y102" s="324"/>
      <c r="Z102" s="324"/>
      <c r="AA102" s="324"/>
      <c r="AB102" s="324"/>
      <c r="AC102" s="324"/>
      <c r="AD102" s="324"/>
      <c r="AE102" s="324"/>
      <c r="AF102" s="324"/>
    </row>
    <row r="103" spans="1:32" ht="13.2" x14ac:dyDescent="0.25">
      <c r="A103" s="323"/>
      <c r="B103" s="324"/>
      <c r="C103" s="324"/>
      <c r="D103" s="324"/>
      <c r="E103" s="324"/>
      <c r="F103" s="324"/>
      <c r="G103" s="324"/>
      <c r="H103" s="324"/>
      <c r="I103" s="324"/>
      <c r="J103" s="324"/>
      <c r="K103" s="324"/>
      <c r="L103" s="324"/>
      <c r="M103" s="324"/>
      <c r="N103" s="324"/>
      <c r="O103" s="324"/>
      <c r="P103" s="324"/>
      <c r="Q103" s="324"/>
      <c r="R103" s="324"/>
      <c r="S103" s="324"/>
      <c r="T103" s="324"/>
      <c r="U103" s="324"/>
      <c r="V103" s="324"/>
      <c r="W103" s="324"/>
      <c r="X103" s="324"/>
      <c r="Y103" s="324"/>
      <c r="Z103" s="324"/>
      <c r="AA103" s="324"/>
      <c r="AB103" s="324"/>
      <c r="AC103" s="324"/>
      <c r="AD103" s="324"/>
      <c r="AE103" s="324"/>
      <c r="AF103" s="324"/>
    </row>
    <row r="104" spans="1:32" ht="13.2" x14ac:dyDescent="0.25">
      <c r="A104" s="323"/>
      <c r="B104" s="324"/>
      <c r="C104" s="324"/>
      <c r="D104" s="324"/>
      <c r="E104" s="324"/>
      <c r="F104" s="324"/>
      <c r="G104" s="324"/>
      <c r="H104" s="324"/>
      <c r="I104" s="324"/>
      <c r="J104" s="324"/>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4"/>
    </row>
    <row r="105" spans="1:32" ht="13.2" x14ac:dyDescent="0.25">
      <c r="A105" s="323"/>
      <c r="B105" s="324"/>
      <c r="C105" s="324"/>
      <c r="D105" s="324"/>
      <c r="E105" s="324"/>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row>
    <row r="106" spans="1:32" ht="13.2" x14ac:dyDescent="0.25">
      <c r="A106" s="323"/>
      <c r="B106" s="324"/>
      <c r="C106" s="324"/>
      <c r="D106" s="324"/>
      <c r="E106" s="324"/>
      <c r="F106" s="324"/>
      <c r="G106" s="324"/>
      <c r="H106" s="324"/>
      <c r="I106" s="324"/>
      <c r="J106" s="324"/>
      <c r="K106" s="324"/>
      <c r="L106" s="324"/>
      <c r="M106" s="324"/>
      <c r="N106" s="324"/>
      <c r="O106" s="324"/>
      <c r="P106" s="324"/>
      <c r="Q106" s="324"/>
      <c r="R106" s="324"/>
      <c r="S106" s="324"/>
      <c r="T106" s="324"/>
      <c r="U106" s="324"/>
      <c r="V106" s="324"/>
      <c r="W106" s="324"/>
      <c r="X106" s="324"/>
      <c r="Y106" s="324"/>
      <c r="Z106" s="324"/>
      <c r="AA106" s="324"/>
      <c r="AB106" s="324"/>
      <c r="AC106" s="324"/>
      <c r="AD106" s="324"/>
      <c r="AE106" s="324"/>
      <c r="AF106" s="324"/>
    </row>
    <row r="107" spans="1:32" ht="13.2" x14ac:dyDescent="0.25">
      <c r="A107" s="323"/>
      <c r="B107" s="324"/>
      <c r="C107" s="324"/>
      <c r="D107" s="324"/>
      <c r="E107" s="324"/>
      <c r="F107" s="324"/>
      <c r="G107" s="324"/>
      <c r="H107" s="324"/>
      <c r="I107" s="324"/>
      <c r="J107" s="324"/>
      <c r="K107" s="324"/>
      <c r="L107" s="324"/>
      <c r="M107" s="324"/>
      <c r="N107" s="324"/>
      <c r="O107" s="324"/>
      <c r="P107" s="324"/>
      <c r="Q107" s="324"/>
      <c r="R107" s="324"/>
      <c r="S107" s="324"/>
      <c r="T107" s="324"/>
      <c r="U107" s="324"/>
      <c r="V107" s="324"/>
      <c r="W107" s="324"/>
      <c r="X107" s="324"/>
      <c r="Y107" s="324"/>
      <c r="Z107" s="324"/>
      <c r="AA107" s="324"/>
      <c r="AB107" s="324"/>
      <c r="AC107" s="324"/>
      <c r="AD107" s="324"/>
      <c r="AE107" s="324"/>
      <c r="AF107" s="324"/>
    </row>
    <row r="108" spans="1:32" ht="13.2" x14ac:dyDescent="0.25">
      <c r="A108" s="323"/>
      <c r="B108" s="324"/>
      <c r="C108" s="324"/>
      <c r="D108" s="324"/>
      <c r="E108" s="324"/>
      <c r="F108" s="324"/>
      <c r="G108" s="324"/>
      <c r="H108" s="324"/>
      <c r="I108" s="324"/>
      <c r="J108" s="324"/>
      <c r="K108" s="324"/>
      <c r="L108" s="324"/>
      <c r="M108" s="324"/>
      <c r="N108" s="324"/>
      <c r="O108" s="324"/>
      <c r="P108" s="324"/>
      <c r="Q108" s="324"/>
      <c r="R108" s="324"/>
      <c r="S108" s="324"/>
      <c r="T108" s="324"/>
      <c r="U108" s="324"/>
      <c r="V108" s="324"/>
      <c r="W108" s="324"/>
      <c r="X108" s="324"/>
      <c r="Y108" s="324"/>
      <c r="Z108" s="324"/>
      <c r="AA108" s="324"/>
      <c r="AB108" s="324"/>
      <c r="AC108" s="324"/>
      <c r="AD108" s="324"/>
      <c r="AE108" s="324"/>
      <c r="AF108" s="324"/>
    </row>
    <row r="109" spans="1:32" ht="13.2" x14ac:dyDescent="0.25">
      <c r="A109" s="326"/>
      <c r="B109" s="327"/>
      <c r="C109" s="327"/>
      <c r="D109" s="327"/>
      <c r="E109" s="327"/>
      <c r="F109" s="327"/>
      <c r="G109" s="327"/>
      <c r="H109" s="327"/>
      <c r="I109" s="327"/>
      <c r="J109" s="327"/>
      <c r="K109" s="327"/>
      <c r="L109" s="327"/>
      <c r="M109" s="327"/>
      <c r="N109" s="327"/>
      <c r="O109" s="327"/>
      <c r="P109" s="327"/>
      <c r="Q109" s="327"/>
      <c r="R109" s="327"/>
      <c r="S109" s="327"/>
      <c r="T109" s="327"/>
      <c r="U109" s="327"/>
      <c r="V109" s="327"/>
      <c r="W109" s="327"/>
      <c r="X109" s="327"/>
      <c r="Y109" s="327"/>
      <c r="Z109" s="327"/>
      <c r="AA109" s="327"/>
      <c r="AB109" s="327"/>
      <c r="AC109" s="327"/>
      <c r="AD109" s="327"/>
      <c r="AE109" s="327"/>
      <c r="AF109" s="327"/>
    </row>
    <row r="110" spans="1:32" ht="13.2" x14ac:dyDescent="0.25">
      <c r="A110" s="326"/>
      <c r="B110" s="327"/>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row>
    <row r="111" spans="1:32" ht="13.2" x14ac:dyDescent="0.25">
      <c r="A111" s="326"/>
      <c r="B111" s="327"/>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row>
    <row r="112" spans="1:32" ht="13.2" x14ac:dyDescent="0.25">
      <c r="A112" s="326"/>
      <c r="B112" s="327"/>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row>
    <row r="113" spans="1:32" ht="13.2" x14ac:dyDescent="0.25">
      <c r="A113" s="326"/>
      <c r="B113" s="327"/>
      <c r="C113" s="327"/>
      <c r="D113" s="327"/>
      <c r="E113" s="327"/>
      <c r="F113" s="327"/>
      <c r="G113" s="327"/>
      <c r="H113" s="327"/>
      <c r="I113" s="327"/>
      <c r="J113" s="327"/>
      <c r="K113" s="327"/>
      <c r="L113" s="327"/>
      <c r="M113" s="327"/>
      <c r="N113" s="327"/>
      <c r="O113" s="327"/>
      <c r="P113" s="327"/>
      <c r="Q113" s="327"/>
      <c r="R113" s="327"/>
      <c r="S113" s="327"/>
      <c r="T113" s="327"/>
      <c r="U113" s="327"/>
      <c r="V113" s="327"/>
      <c r="W113" s="327"/>
      <c r="X113" s="327"/>
      <c r="Y113" s="327"/>
      <c r="Z113" s="327"/>
      <c r="AA113" s="327"/>
      <c r="AB113" s="327"/>
      <c r="AC113" s="327"/>
      <c r="AD113" s="327"/>
      <c r="AE113" s="327"/>
      <c r="AF113" s="327"/>
    </row>
    <row r="114" spans="1:32" ht="13.2" x14ac:dyDescent="0.25">
      <c r="A114" s="326"/>
      <c r="B114" s="327"/>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7"/>
      <c r="AB114" s="327"/>
      <c r="AC114" s="327"/>
      <c r="AD114" s="327"/>
      <c r="AE114" s="327"/>
      <c r="AF114" s="327"/>
    </row>
    <row r="115" spans="1:32" ht="13.2" x14ac:dyDescent="0.25">
      <c r="A115" s="326"/>
      <c r="B115" s="327"/>
      <c r="C115" s="327"/>
      <c r="D115" s="327"/>
      <c r="E115" s="327"/>
      <c r="F115" s="327"/>
      <c r="G115" s="327"/>
      <c r="H115" s="327"/>
      <c r="I115" s="327"/>
      <c r="J115" s="327"/>
      <c r="K115" s="327"/>
      <c r="L115" s="327"/>
      <c r="M115" s="327"/>
      <c r="N115" s="327"/>
      <c r="O115" s="327"/>
      <c r="P115" s="327"/>
      <c r="Q115" s="327"/>
      <c r="R115" s="327"/>
      <c r="S115" s="327"/>
      <c r="T115" s="327"/>
      <c r="U115" s="327"/>
      <c r="V115" s="327"/>
      <c r="W115" s="327"/>
      <c r="X115" s="327"/>
      <c r="Y115" s="327"/>
      <c r="Z115" s="327"/>
      <c r="AA115" s="327"/>
      <c r="AB115" s="327"/>
      <c r="AC115" s="327"/>
      <c r="AD115" s="327"/>
      <c r="AE115" s="327"/>
      <c r="AF115" s="327"/>
    </row>
    <row r="116" spans="1:32" ht="13.2" x14ac:dyDescent="0.25">
      <c r="A116" s="326"/>
      <c r="B116" s="327"/>
      <c r="C116" s="327"/>
      <c r="D116" s="327"/>
      <c r="E116" s="327"/>
      <c r="F116" s="327"/>
      <c r="G116" s="327"/>
      <c r="H116" s="327"/>
      <c r="I116" s="327"/>
      <c r="J116" s="327"/>
      <c r="K116" s="327"/>
      <c r="L116" s="327"/>
      <c r="M116" s="327"/>
      <c r="N116" s="327"/>
      <c r="O116" s="327"/>
      <c r="P116" s="327"/>
      <c r="Q116" s="327"/>
      <c r="R116" s="327"/>
      <c r="S116" s="327"/>
      <c r="T116" s="327"/>
      <c r="U116" s="327"/>
      <c r="V116" s="327"/>
      <c r="W116" s="327"/>
      <c r="X116" s="327"/>
      <c r="Y116" s="327"/>
      <c r="Z116" s="327"/>
      <c r="AA116" s="327"/>
      <c r="AB116" s="327"/>
      <c r="AC116" s="327"/>
      <c r="AD116" s="327"/>
      <c r="AE116" s="327"/>
      <c r="AF116" s="327"/>
    </row>
    <row r="117" spans="1:32" ht="13.2" x14ac:dyDescent="0.25">
      <c r="A117" s="326"/>
      <c r="B117" s="327"/>
      <c r="C117" s="327"/>
      <c r="D117" s="327"/>
      <c r="E117" s="327"/>
      <c r="F117" s="327"/>
      <c r="G117" s="327"/>
      <c r="H117" s="327"/>
      <c r="I117" s="327"/>
      <c r="J117" s="327"/>
      <c r="K117" s="327"/>
      <c r="L117" s="327"/>
      <c r="M117" s="327"/>
      <c r="N117" s="327"/>
      <c r="O117" s="327"/>
      <c r="P117" s="327"/>
      <c r="Q117" s="327"/>
      <c r="R117" s="327"/>
      <c r="S117" s="327"/>
      <c r="T117" s="327"/>
      <c r="U117" s="327"/>
      <c r="V117" s="327"/>
      <c r="W117" s="327"/>
      <c r="X117" s="327"/>
      <c r="Y117" s="327"/>
      <c r="Z117" s="327"/>
      <c r="AA117" s="327"/>
      <c r="AB117" s="327"/>
      <c r="AC117" s="327"/>
      <c r="AD117" s="327"/>
      <c r="AE117" s="327"/>
      <c r="AF117" s="327"/>
    </row>
    <row r="118" spans="1:32" ht="13.2" x14ac:dyDescent="0.25">
      <c r="A118" s="326"/>
      <c r="B118" s="327"/>
      <c r="C118" s="327"/>
      <c r="D118" s="327"/>
      <c r="E118" s="327"/>
      <c r="F118" s="327"/>
      <c r="G118" s="327"/>
      <c r="H118" s="327"/>
      <c r="I118" s="327"/>
      <c r="J118" s="327"/>
      <c r="K118" s="327"/>
      <c r="L118" s="327"/>
      <c r="M118" s="327"/>
      <c r="N118" s="327"/>
      <c r="O118" s="327"/>
      <c r="P118" s="327"/>
      <c r="Q118" s="327"/>
      <c r="R118" s="327"/>
      <c r="S118" s="327"/>
      <c r="T118" s="327"/>
      <c r="U118" s="327"/>
      <c r="V118" s="327"/>
      <c r="W118" s="327"/>
      <c r="X118" s="327"/>
      <c r="Y118" s="327"/>
      <c r="Z118" s="327"/>
      <c r="AA118" s="327"/>
      <c r="AB118" s="327"/>
      <c r="AC118" s="327"/>
      <c r="AD118" s="327"/>
      <c r="AE118" s="327"/>
      <c r="AF118" s="327"/>
    </row>
    <row r="119" spans="1:32" ht="13.2" x14ac:dyDescent="0.25">
      <c r="A119" s="326"/>
      <c r="B119" s="327"/>
      <c r="C119" s="327"/>
      <c r="D119" s="327"/>
      <c r="E119" s="327"/>
      <c r="F119" s="327"/>
      <c r="G119" s="327"/>
      <c r="H119" s="327"/>
      <c r="I119" s="327"/>
      <c r="J119" s="327"/>
      <c r="K119" s="327"/>
      <c r="L119" s="327"/>
      <c r="M119" s="327"/>
      <c r="N119" s="327"/>
      <c r="O119" s="327"/>
      <c r="P119" s="327"/>
      <c r="Q119" s="327"/>
      <c r="R119" s="327"/>
      <c r="S119" s="327"/>
      <c r="T119" s="327"/>
      <c r="U119" s="327"/>
      <c r="V119" s="327"/>
      <c r="W119" s="327"/>
      <c r="X119" s="327"/>
      <c r="Y119" s="327"/>
      <c r="Z119" s="327"/>
      <c r="AA119" s="327"/>
      <c r="AB119" s="327"/>
      <c r="AC119" s="327"/>
      <c r="AD119" s="327"/>
      <c r="AE119" s="327"/>
      <c r="AF119" s="327"/>
    </row>
    <row r="120" spans="1:32" ht="13.2" x14ac:dyDescent="0.25">
      <c r="A120" s="326"/>
      <c r="B120" s="327"/>
      <c r="C120" s="327"/>
      <c r="D120" s="327"/>
      <c r="E120" s="327"/>
      <c r="F120" s="327"/>
      <c r="G120" s="327"/>
      <c r="H120" s="327"/>
      <c r="I120" s="327"/>
      <c r="J120" s="327"/>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row>
    <row r="121" spans="1:32" ht="13.2" x14ac:dyDescent="0.25">
      <c r="A121" s="326"/>
      <c r="B121" s="327"/>
      <c r="C121" s="327"/>
      <c r="D121" s="327"/>
      <c r="E121" s="327"/>
      <c r="F121" s="327"/>
      <c r="G121" s="327"/>
      <c r="H121" s="327"/>
      <c r="I121" s="327"/>
      <c r="J121" s="327"/>
      <c r="K121" s="327"/>
      <c r="L121" s="327"/>
      <c r="M121" s="327"/>
      <c r="N121" s="327"/>
      <c r="O121" s="327"/>
      <c r="P121" s="327"/>
      <c r="Q121" s="327"/>
      <c r="R121" s="327"/>
      <c r="S121" s="327"/>
      <c r="T121" s="327"/>
      <c r="U121" s="327"/>
      <c r="V121" s="327"/>
      <c r="W121" s="327"/>
      <c r="X121" s="327"/>
      <c r="Y121" s="327"/>
      <c r="Z121" s="327"/>
      <c r="AA121" s="327"/>
      <c r="AB121" s="327"/>
      <c r="AC121" s="327"/>
      <c r="AD121" s="327"/>
      <c r="AE121" s="327"/>
      <c r="AF121" s="327"/>
    </row>
    <row r="122" spans="1:32" ht="13.2" x14ac:dyDescent="0.25">
      <c r="A122" s="326"/>
      <c r="B122" s="327"/>
      <c r="C122" s="327"/>
      <c r="D122" s="327"/>
      <c r="E122" s="327"/>
      <c r="F122" s="327"/>
      <c r="G122" s="327"/>
      <c r="H122" s="327"/>
      <c r="I122" s="327"/>
      <c r="J122" s="327"/>
      <c r="K122" s="327"/>
      <c r="L122" s="327"/>
      <c r="M122" s="327"/>
      <c r="N122" s="327"/>
      <c r="O122" s="327"/>
      <c r="P122" s="327"/>
      <c r="Q122" s="327"/>
      <c r="R122" s="327"/>
      <c r="S122" s="327"/>
      <c r="T122" s="327"/>
      <c r="U122" s="327"/>
      <c r="V122" s="327"/>
      <c r="W122" s="327"/>
      <c r="X122" s="327"/>
      <c r="Y122" s="327"/>
      <c r="Z122" s="327"/>
      <c r="AA122" s="327"/>
      <c r="AB122" s="327"/>
      <c r="AC122" s="327"/>
      <c r="AD122" s="327"/>
      <c r="AE122" s="327"/>
      <c r="AF122" s="327"/>
    </row>
    <row r="123" spans="1:32" ht="13.2" x14ac:dyDescent="0.25">
      <c r="A123" s="326"/>
      <c r="B123" s="327"/>
      <c r="C123" s="327"/>
      <c r="D123" s="327"/>
      <c r="E123" s="327"/>
      <c r="F123" s="327"/>
      <c r="G123" s="327"/>
      <c r="H123" s="327"/>
      <c r="I123" s="327"/>
      <c r="J123" s="327"/>
      <c r="K123" s="327"/>
      <c r="L123" s="327"/>
      <c r="M123" s="327"/>
      <c r="N123" s="327"/>
      <c r="O123" s="327"/>
      <c r="P123" s="327"/>
      <c r="Q123" s="327"/>
      <c r="R123" s="327"/>
      <c r="S123" s="327"/>
      <c r="T123" s="327"/>
      <c r="U123" s="327"/>
      <c r="V123" s="327"/>
      <c r="W123" s="327"/>
      <c r="X123" s="327"/>
      <c r="Y123" s="327"/>
      <c r="Z123" s="327"/>
      <c r="AA123" s="327"/>
      <c r="AB123" s="327"/>
      <c r="AC123" s="327"/>
      <c r="AD123" s="327"/>
      <c r="AE123" s="327"/>
      <c r="AF123" s="327"/>
    </row>
    <row r="124" spans="1:32" ht="13.2" x14ac:dyDescent="0.25">
      <c r="A124" s="326"/>
      <c r="B124" s="327"/>
      <c r="C124" s="327"/>
      <c r="D124" s="327"/>
      <c r="E124" s="327"/>
      <c r="F124" s="327"/>
      <c r="G124" s="327"/>
      <c r="H124" s="327"/>
      <c r="I124" s="327"/>
      <c r="J124" s="327"/>
      <c r="K124" s="327"/>
      <c r="L124" s="327"/>
      <c r="M124" s="327"/>
      <c r="N124" s="327"/>
      <c r="O124" s="327"/>
      <c r="P124" s="327"/>
      <c r="Q124" s="327"/>
      <c r="R124" s="327"/>
      <c r="S124" s="327"/>
      <c r="T124" s="327"/>
      <c r="U124" s="327"/>
      <c r="V124" s="327"/>
      <c r="W124" s="327"/>
      <c r="X124" s="327"/>
      <c r="Y124" s="327"/>
      <c r="Z124" s="327"/>
      <c r="AA124" s="327"/>
      <c r="AB124" s="327"/>
      <c r="AC124" s="327"/>
      <c r="AD124" s="327"/>
      <c r="AE124" s="327"/>
      <c r="AF124" s="327"/>
    </row>
    <row r="125" spans="1:32" ht="13.2" x14ac:dyDescent="0.25">
      <c r="A125" s="326"/>
      <c r="B125" s="327"/>
      <c r="C125" s="327"/>
      <c r="D125" s="327"/>
      <c r="E125" s="327"/>
      <c r="F125" s="327"/>
      <c r="G125" s="327"/>
      <c r="H125" s="327"/>
      <c r="I125" s="327"/>
      <c r="J125" s="327"/>
      <c r="K125" s="327"/>
      <c r="L125" s="327"/>
      <c r="M125" s="327"/>
      <c r="N125" s="327"/>
      <c r="O125" s="327"/>
      <c r="P125" s="327"/>
      <c r="Q125" s="327"/>
      <c r="R125" s="327"/>
      <c r="S125" s="327"/>
      <c r="T125" s="327"/>
      <c r="U125" s="327"/>
      <c r="V125" s="327"/>
      <c r="W125" s="327"/>
      <c r="X125" s="327"/>
      <c r="Y125" s="327"/>
      <c r="Z125" s="327"/>
      <c r="AA125" s="327"/>
      <c r="AB125" s="327"/>
      <c r="AC125" s="327"/>
      <c r="AD125" s="327"/>
      <c r="AE125" s="327"/>
      <c r="AF125" s="327"/>
    </row>
    <row r="126" spans="1:32" ht="13.2" x14ac:dyDescent="0.25">
      <c r="A126" s="326"/>
      <c r="B126" s="327"/>
      <c r="C126" s="327"/>
      <c r="D126" s="327"/>
      <c r="E126" s="327"/>
      <c r="F126" s="327"/>
      <c r="G126" s="327"/>
      <c r="H126" s="327"/>
      <c r="I126" s="327"/>
      <c r="J126" s="327"/>
      <c r="K126" s="327"/>
      <c r="L126" s="327"/>
      <c r="M126" s="327"/>
      <c r="N126" s="327"/>
      <c r="O126" s="327"/>
      <c r="P126" s="327"/>
      <c r="Q126" s="327"/>
      <c r="R126" s="327"/>
      <c r="S126" s="327"/>
      <c r="T126" s="327"/>
      <c r="U126" s="327"/>
      <c r="V126" s="327"/>
      <c r="W126" s="327"/>
      <c r="X126" s="327"/>
      <c r="Y126" s="327"/>
      <c r="Z126" s="327"/>
      <c r="AA126" s="327"/>
      <c r="AB126" s="327"/>
      <c r="AC126" s="327"/>
      <c r="AD126" s="327"/>
      <c r="AE126" s="327"/>
      <c r="AF126" s="327"/>
    </row>
    <row r="127" spans="1:32" ht="13.2" x14ac:dyDescent="0.25">
      <c r="A127" s="326"/>
      <c r="B127" s="327"/>
      <c r="C127" s="327"/>
      <c r="D127" s="327"/>
      <c r="E127" s="327"/>
      <c r="F127" s="327"/>
      <c r="G127" s="327"/>
      <c r="H127" s="327"/>
      <c r="I127" s="327"/>
      <c r="J127" s="327"/>
      <c r="K127" s="327"/>
      <c r="L127" s="327"/>
      <c r="M127" s="327"/>
      <c r="N127" s="327"/>
      <c r="O127" s="327"/>
      <c r="P127" s="327"/>
      <c r="Q127" s="327"/>
      <c r="R127" s="327"/>
      <c r="S127" s="327"/>
      <c r="T127" s="327"/>
      <c r="U127" s="327"/>
      <c r="V127" s="327"/>
      <c r="W127" s="327"/>
      <c r="X127" s="327"/>
      <c r="Y127" s="327"/>
      <c r="Z127" s="327"/>
      <c r="AA127" s="327"/>
      <c r="AB127" s="327"/>
      <c r="AC127" s="327"/>
      <c r="AD127" s="327"/>
      <c r="AE127" s="327"/>
      <c r="AF127" s="327"/>
    </row>
    <row r="128" spans="1:32" ht="13.2" x14ac:dyDescent="0.25">
      <c r="A128" s="326"/>
      <c r="B128" s="327"/>
      <c r="C128" s="327"/>
      <c r="D128" s="327"/>
      <c r="E128" s="327"/>
      <c r="F128" s="327"/>
      <c r="G128" s="327"/>
      <c r="H128" s="327"/>
      <c r="I128" s="327"/>
      <c r="J128" s="327"/>
      <c r="K128" s="327"/>
      <c r="L128" s="327"/>
      <c r="M128" s="327"/>
      <c r="N128" s="327"/>
      <c r="O128" s="327"/>
      <c r="P128" s="327"/>
      <c r="Q128" s="327"/>
      <c r="R128" s="327"/>
      <c r="S128" s="327"/>
      <c r="T128" s="327"/>
      <c r="U128" s="327"/>
      <c r="V128" s="327"/>
      <c r="W128" s="327"/>
      <c r="X128" s="327"/>
      <c r="Y128" s="327"/>
      <c r="Z128" s="327"/>
      <c r="AA128" s="327"/>
      <c r="AB128" s="327"/>
      <c r="AC128" s="327"/>
      <c r="AD128" s="327"/>
      <c r="AE128" s="327"/>
      <c r="AF128" s="327"/>
    </row>
    <row r="129" spans="1:32" ht="13.2" x14ac:dyDescent="0.25">
      <c r="A129" s="326"/>
      <c r="B129" s="327"/>
      <c r="C129" s="327"/>
      <c r="D129" s="327"/>
      <c r="E129" s="327"/>
      <c r="F129" s="327"/>
      <c r="G129" s="327"/>
      <c r="H129" s="327"/>
      <c r="I129" s="327"/>
      <c r="J129" s="327"/>
      <c r="K129" s="327"/>
      <c r="L129" s="327"/>
      <c r="M129" s="327"/>
      <c r="N129" s="327"/>
      <c r="O129" s="327"/>
      <c r="P129" s="327"/>
      <c r="Q129" s="327"/>
      <c r="R129" s="327"/>
      <c r="S129" s="327"/>
      <c r="T129" s="327"/>
      <c r="U129" s="327"/>
      <c r="V129" s="327"/>
      <c r="W129" s="327"/>
      <c r="X129" s="327"/>
      <c r="Y129" s="327"/>
      <c r="Z129" s="327"/>
      <c r="AA129" s="327"/>
      <c r="AB129" s="327"/>
      <c r="AC129" s="327"/>
      <c r="AD129" s="327"/>
      <c r="AE129" s="327"/>
      <c r="AF129" s="327"/>
    </row>
    <row r="130" spans="1:32" ht="13.2" x14ac:dyDescent="0.25">
      <c r="A130" s="326"/>
      <c r="B130" s="327"/>
      <c r="C130" s="327"/>
      <c r="D130" s="327"/>
      <c r="E130" s="327"/>
      <c r="F130" s="327"/>
      <c r="G130" s="327"/>
      <c r="H130" s="327"/>
      <c r="I130" s="327"/>
      <c r="J130" s="327"/>
      <c r="K130" s="327"/>
      <c r="L130" s="327"/>
      <c r="M130" s="327"/>
      <c r="N130" s="327"/>
      <c r="O130" s="327"/>
      <c r="P130" s="327"/>
      <c r="Q130" s="327"/>
      <c r="R130" s="327"/>
      <c r="S130" s="327"/>
      <c r="T130" s="327"/>
      <c r="U130" s="327"/>
      <c r="V130" s="327"/>
      <c r="W130" s="327"/>
      <c r="X130" s="327"/>
      <c r="Y130" s="327"/>
      <c r="Z130" s="327"/>
      <c r="AA130" s="327"/>
      <c r="AB130" s="327"/>
      <c r="AC130" s="327"/>
      <c r="AD130" s="327"/>
      <c r="AE130" s="327"/>
      <c r="AF130" s="327"/>
    </row>
    <row r="131" spans="1:32" ht="13.2" x14ac:dyDescent="0.25">
      <c r="A131" s="326"/>
      <c r="B131" s="327"/>
      <c r="C131" s="327"/>
      <c r="D131" s="327"/>
      <c r="E131" s="327"/>
      <c r="F131" s="327"/>
      <c r="G131" s="327"/>
      <c r="H131" s="327"/>
      <c r="I131" s="327"/>
      <c r="J131" s="327"/>
      <c r="K131" s="327"/>
      <c r="L131" s="327"/>
      <c r="M131" s="327"/>
      <c r="N131" s="327"/>
      <c r="O131" s="327"/>
      <c r="P131" s="327"/>
      <c r="Q131" s="327"/>
      <c r="R131" s="327"/>
      <c r="S131" s="327"/>
      <c r="T131" s="327"/>
      <c r="U131" s="327"/>
      <c r="V131" s="327"/>
      <c r="W131" s="327"/>
      <c r="X131" s="327"/>
      <c r="Y131" s="327"/>
      <c r="Z131" s="327"/>
      <c r="AA131" s="327"/>
      <c r="AB131" s="327"/>
      <c r="AC131" s="327"/>
      <c r="AD131" s="327"/>
      <c r="AE131" s="327"/>
      <c r="AF131" s="327"/>
    </row>
    <row r="132" spans="1:32" ht="13.2" x14ac:dyDescent="0.25">
      <c r="A132" s="326"/>
      <c r="B132" s="327"/>
      <c r="C132" s="327"/>
      <c r="D132" s="327"/>
      <c r="E132" s="327"/>
      <c r="F132" s="327"/>
      <c r="G132" s="327"/>
      <c r="H132" s="327"/>
      <c r="I132" s="327"/>
      <c r="J132" s="327"/>
      <c r="K132" s="327"/>
      <c r="L132" s="327"/>
      <c r="M132" s="327"/>
      <c r="N132" s="327"/>
      <c r="O132" s="327"/>
      <c r="P132" s="327"/>
      <c r="Q132" s="327"/>
      <c r="R132" s="327"/>
      <c r="S132" s="327"/>
      <c r="T132" s="327"/>
      <c r="U132" s="327"/>
      <c r="V132" s="327"/>
      <c r="W132" s="327"/>
      <c r="X132" s="327"/>
      <c r="Y132" s="327"/>
      <c r="Z132" s="327"/>
      <c r="AA132" s="327"/>
      <c r="AB132" s="327"/>
      <c r="AC132" s="327"/>
      <c r="AD132" s="327"/>
      <c r="AE132" s="327"/>
      <c r="AF132" s="327"/>
    </row>
    <row r="133" spans="1:32" ht="13.2" x14ac:dyDescent="0.25">
      <c r="A133" s="326"/>
      <c r="B133" s="327"/>
      <c r="C133" s="327"/>
      <c r="D133" s="327"/>
      <c r="E133" s="327"/>
      <c r="F133" s="327"/>
      <c r="G133" s="327"/>
      <c r="H133" s="327"/>
      <c r="I133" s="327"/>
      <c r="J133" s="327"/>
      <c r="K133" s="327"/>
      <c r="L133" s="327"/>
      <c r="M133" s="327"/>
      <c r="N133" s="327"/>
      <c r="O133" s="327"/>
      <c r="P133" s="327"/>
      <c r="Q133" s="327"/>
      <c r="R133" s="327"/>
      <c r="S133" s="327"/>
      <c r="T133" s="327"/>
      <c r="U133" s="327"/>
      <c r="V133" s="327"/>
      <c r="W133" s="327"/>
      <c r="X133" s="327"/>
      <c r="Y133" s="327"/>
      <c r="Z133" s="327"/>
      <c r="AA133" s="327"/>
      <c r="AB133" s="327"/>
      <c r="AC133" s="327"/>
      <c r="AD133" s="327"/>
      <c r="AE133" s="327"/>
      <c r="AF133" s="327"/>
    </row>
    <row r="134" spans="1:32" ht="13.2" x14ac:dyDescent="0.25">
      <c r="A134" s="326"/>
      <c r="B134" s="327"/>
      <c r="C134" s="327"/>
      <c r="D134" s="327"/>
      <c r="E134" s="327"/>
      <c r="F134" s="327"/>
      <c r="G134" s="327"/>
      <c r="H134" s="327"/>
      <c r="I134" s="327"/>
      <c r="J134" s="327"/>
      <c r="K134" s="327"/>
      <c r="L134" s="327"/>
      <c r="M134" s="327"/>
      <c r="N134" s="327"/>
      <c r="O134" s="327"/>
      <c r="P134" s="327"/>
      <c r="Q134" s="327"/>
      <c r="R134" s="327"/>
      <c r="S134" s="327"/>
      <c r="T134" s="327"/>
      <c r="U134" s="327"/>
      <c r="V134" s="327"/>
      <c r="W134" s="327"/>
      <c r="X134" s="327"/>
      <c r="Y134" s="327"/>
      <c r="Z134" s="327"/>
      <c r="AA134" s="327"/>
      <c r="AB134" s="327"/>
      <c r="AC134" s="327"/>
      <c r="AD134" s="327"/>
      <c r="AE134" s="327"/>
      <c r="AF134" s="327"/>
    </row>
    <row r="135" spans="1:32" ht="13.2" x14ac:dyDescent="0.25">
      <c r="A135" s="326"/>
      <c r="B135" s="327"/>
      <c r="C135" s="327"/>
      <c r="D135" s="327"/>
      <c r="E135" s="327"/>
      <c r="F135" s="327"/>
      <c r="G135" s="327"/>
      <c r="H135" s="327"/>
      <c r="I135" s="327"/>
      <c r="J135" s="327"/>
      <c r="K135" s="327"/>
      <c r="L135" s="327"/>
      <c r="M135" s="327"/>
      <c r="N135" s="327"/>
      <c r="O135" s="327"/>
      <c r="P135" s="327"/>
      <c r="Q135" s="327"/>
      <c r="R135" s="327"/>
      <c r="S135" s="327"/>
      <c r="T135" s="327"/>
      <c r="U135" s="327"/>
      <c r="V135" s="327"/>
      <c r="W135" s="327"/>
      <c r="X135" s="327"/>
      <c r="Y135" s="327"/>
      <c r="Z135" s="327"/>
      <c r="AA135" s="327"/>
      <c r="AB135" s="327"/>
      <c r="AC135" s="327"/>
      <c r="AD135" s="327"/>
      <c r="AE135" s="327"/>
      <c r="AF135" s="327"/>
    </row>
    <row r="136" spans="1:32" ht="13.2" x14ac:dyDescent="0.25">
      <c r="A136" s="326"/>
      <c r="B136" s="327"/>
      <c r="C136" s="327"/>
      <c r="D136" s="327"/>
      <c r="E136" s="327"/>
      <c r="F136" s="327"/>
      <c r="G136" s="327"/>
      <c r="H136" s="327"/>
      <c r="I136" s="327"/>
      <c r="J136" s="327"/>
      <c r="K136" s="327"/>
      <c r="L136" s="327"/>
      <c r="M136" s="327"/>
      <c r="N136" s="327"/>
      <c r="O136" s="327"/>
      <c r="P136" s="327"/>
      <c r="Q136" s="327"/>
      <c r="R136" s="327"/>
      <c r="S136" s="327"/>
      <c r="T136" s="327"/>
      <c r="U136" s="327"/>
      <c r="V136" s="327"/>
      <c r="W136" s="327"/>
      <c r="X136" s="327"/>
      <c r="Y136" s="327"/>
      <c r="Z136" s="327"/>
      <c r="AA136" s="327"/>
      <c r="AB136" s="327"/>
      <c r="AC136" s="327"/>
      <c r="AD136" s="327"/>
      <c r="AE136" s="327"/>
      <c r="AF136" s="327"/>
    </row>
    <row r="137" spans="1:32" ht="13.2" x14ac:dyDescent="0.25">
      <c r="A137" s="326"/>
      <c r="B137" s="327"/>
      <c r="C137" s="327"/>
      <c r="D137" s="327"/>
      <c r="E137" s="327"/>
      <c r="F137" s="327"/>
      <c r="G137" s="327"/>
      <c r="H137" s="327"/>
      <c r="I137" s="327"/>
      <c r="J137" s="327"/>
      <c r="K137" s="327"/>
      <c r="L137" s="327"/>
      <c r="M137" s="327"/>
      <c r="N137" s="327"/>
      <c r="O137" s="327"/>
      <c r="P137" s="327"/>
      <c r="Q137" s="327"/>
      <c r="R137" s="327"/>
      <c r="S137" s="327"/>
      <c r="T137" s="327"/>
      <c r="U137" s="327"/>
      <c r="V137" s="327"/>
      <c r="W137" s="327"/>
      <c r="X137" s="327"/>
      <c r="Y137" s="327"/>
      <c r="Z137" s="327"/>
      <c r="AA137" s="327"/>
      <c r="AB137" s="327"/>
      <c r="AC137" s="327"/>
      <c r="AD137" s="327"/>
      <c r="AE137" s="327"/>
      <c r="AF137" s="327"/>
    </row>
    <row r="138" spans="1:32" ht="13.2" x14ac:dyDescent="0.25">
      <c r="A138" s="326"/>
      <c r="B138" s="327"/>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row>
    <row r="139" spans="1:32" ht="13.2" x14ac:dyDescent="0.25">
      <c r="A139" s="326"/>
      <c r="B139" s="327"/>
      <c r="C139" s="327"/>
      <c r="D139" s="327"/>
      <c r="E139" s="327"/>
      <c r="F139" s="327"/>
      <c r="G139" s="327"/>
      <c r="H139" s="327"/>
      <c r="I139" s="327"/>
      <c r="J139" s="327"/>
      <c r="K139" s="327"/>
      <c r="L139" s="327"/>
      <c r="M139" s="327"/>
      <c r="N139" s="327"/>
      <c r="O139" s="327"/>
      <c r="P139" s="327"/>
      <c r="Q139" s="327"/>
      <c r="R139" s="327"/>
      <c r="S139" s="327"/>
      <c r="T139" s="327"/>
      <c r="U139" s="327"/>
      <c r="V139" s="327"/>
      <c r="W139" s="327"/>
      <c r="X139" s="327"/>
      <c r="Y139" s="327"/>
      <c r="Z139" s="327"/>
      <c r="AA139" s="327"/>
      <c r="AB139" s="327"/>
      <c r="AC139" s="327"/>
      <c r="AD139" s="327"/>
      <c r="AE139" s="327"/>
      <c r="AF139" s="327"/>
    </row>
    <row r="140" spans="1:32" ht="13.2" x14ac:dyDescent="0.25">
      <c r="A140" s="326"/>
      <c r="B140" s="327"/>
      <c r="C140" s="327"/>
      <c r="D140" s="327"/>
      <c r="E140" s="327"/>
      <c r="F140" s="327"/>
      <c r="G140" s="327"/>
      <c r="H140" s="327"/>
      <c r="I140" s="327"/>
      <c r="J140" s="327"/>
      <c r="K140" s="327"/>
      <c r="L140" s="327"/>
      <c r="M140" s="327"/>
      <c r="N140" s="327"/>
      <c r="O140" s="327"/>
      <c r="P140" s="327"/>
      <c r="Q140" s="327"/>
      <c r="R140" s="327"/>
      <c r="S140" s="327"/>
      <c r="T140" s="327"/>
      <c r="U140" s="327"/>
      <c r="V140" s="327"/>
      <c r="W140" s="327"/>
      <c r="X140" s="327"/>
      <c r="Y140" s="327"/>
      <c r="Z140" s="327"/>
      <c r="AA140" s="327"/>
      <c r="AB140" s="327"/>
      <c r="AC140" s="327"/>
      <c r="AD140" s="327"/>
      <c r="AE140" s="327"/>
      <c r="AF140" s="327"/>
    </row>
    <row r="141" spans="1:32" ht="13.2" x14ac:dyDescent="0.25">
      <c r="A141" s="326"/>
      <c r="B141" s="327"/>
      <c r="C141" s="327"/>
      <c r="D141" s="327"/>
      <c r="E141" s="327"/>
      <c r="F141" s="327"/>
      <c r="G141" s="327"/>
      <c r="H141" s="327"/>
      <c r="I141" s="327"/>
      <c r="J141" s="327"/>
      <c r="K141" s="327"/>
      <c r="L141" s="327"/>
      <c r="M141" s="327"/>
      <c r="N141" s="327"/>
      <c r="O141" s="327"/>
      <c r="P141" s="327"/>
      <c r="Q141" s="327"/>
      <c r="R141" s="327"/>
      <c r="S141" s="327"/>
      <c r="T141" s="327"/>
      <c r="U141" s="327"/>
      <c r="V141" s="327"/>
      <c r="W141" s="327"/>
      <c r="X141" s="327"/>
      <c r="Y141" s="327"/>
      <c r="Z141" s="327"/>
      <c r="AA141" s="327"/>
      <c r="AB141" s="327"/>
      <c r="AC141" s="327"/>
      <c r="AD141" s="327"/>
      <c r="AE141" s="327"/>
      <c r="AF141" s="327"/>
    </row>
    <row r="142" spans="1:32" ht="13.2" x14ac:dyDescent="0.25">
      <c r="A142" s="326"/>
      <c r="B142" s="327"/>
      <c r="C142" s="327"/>
      <c r="D142" s="327"/>
      <c r="E142" s="327"/>
      <c r="F142" s="327"/>
      <c r="G142" s="327"/>
      <c r="H142" s="327"/>
      <c r="I142" s="327"/>
      <c r="J142" s="327"/>
      <c r="K142" s="327"/>
      <c r="L142" s="327"/>
      <c r="M142" s="327"/>
      <c r="N142" s="327"/>
      <c r="O142" s="327"/>
      <c r="P142" s="327"/>
      <c r="Q142" s="327"/>
      <c r="R142" s="327"/>
      <c r="S142" s="327"/>
      <c r="T142" s="327"/>
      <c r="U142" s="327"/>
      <c r="V142" s="327"/>
      <c r="W142" s="327"/>
      <c r="X142" s="327"/>
      <c r="Y142" s="327"/>
      <c r="Z142" s="327"/>
      <c r="AA142" s="327"/>
      <c r="AB142" s="327"/>
      <c r="AC142" s="327"/>
      <c r="AD142" s="327"/>
      <c r="AE142" s="327"/>
      <c r="AF142" s="327"/>
    </row>
    <row r="143" spans="1:32" ht="13.2" x14ac:dyDescent="0.25">
      <c r="A143" s="326"/>
      <c r="B143" s="327"/>
      <c r="C143" s="327"/>
      <c r="D143" s="327"/>
      <c r="E143" s="327"/>
      <c r="F143" s="327"/>
      <c r="G143" s="327"/>
      <c r="H143" s="327"/>
      <c r="I143" s="327"/>
      <c r="J143" s="327"/>
      <c r="K143" s="327"/>
      <c r="L143" s="327"/>
      <c r="M143" s="327"/>
      <c r="N143" s="327"/>
      <c r="O143" s="327"/>
      <c r="P143" s="327"/>
      <c r="Q143" s="327"/>
      <c r="R143" s="327"/>
      <c r="S143" s="327"/>
      <c r="T143" s="327"/>
      <c r="U143" s="327"/>
      <c r="V143" s="327"/>
      <c r="W143" s="327"/>
      <c r="X143" s="327"/>
      <c r="Y143" s="327"/>
      <c r="Z143" s="327"/>
      <c r="AA143" s="327"/>
      <c r="AB143" s="327"/>
      <c r="AC143" s="327"/>
      <c r="AD143" s="327"/>
      <c r="AE143" s="327"/>
      <c r="AF143" s="327"/>
    </row>
    <row r="144" spans="1:32" ht="13.2" x14ac:dyDescent="0.25">
      <c r="A144" s="326"/>
      <c r="B144" s="327"/>
      <c r="C144" s="327"/>
      <c r="D144" s="327"/>
      <c r="E144" s="327"/>
      <c r="F144" s="327"/>
      <c r="G144" s="327"/>
      <c r="H144" s="327"/>
      <c r="I144" s="327"/>
      <c r="J144" s="327"/>
      <c r="K144" s="327"/>
      <c r="L144" s="327"/>
      <c r="M144" s="327"/>
      <c r="N144" s="327"/>
      <c r="O144" s="327"/>
      <c r="P144" s="327"/>
      <c r="Q144" s="327"/>
      <c r="R144" s="327"/>
      <c r="S144" s="327"/>
      <c r="T144" s="327"/>
      <c r="U144" s="327"/>
      <c r="V144" s="327"/>
      <c r="W144" s="327"/>
      <c r="X144" s="327"/>
      <c r="Y144" s="327"/>
      <c r="Z144" s="327"/>
      <c r="AA144" s="327"/>
      <c r="AB144" s="327"/>
      <c r="AC144" s="327"/>
      <c r="AD144" s="327"/>
      <c r="AE144" s="327"/>
      <c r="AF144" s="327"/>
    </row>
    <row r="145" spans="1:32" ht="13.2" x14ac:dyDescent="0.25">
      <c r="A145" s="326"/>
      <c r="B145" s="327"/>
      <c r="C145" s="327"/>
      <c r="D145" s="327"/>
      <c r="E145" s="327"/>
      <c r="F145" s="327"/>
      <c r="G145" s="327"/>
      <c r="H145" s="327"/>
      <c r="I145" s="327"/>
      <c r="J145" s="327"/>
      <c r="K145" s="327"/>
      <c r="L145" s="327"/>
      <c r="M145" s="327"/>
      <c r="N145" s="327"/>
      <c r="O145" s="327"/>
      <c r="P145" s="327"/>
      <c r="Q145" s="327"/>
      <c r="R145" s="327"/>
      <c r="S145" s="327"/>
      <c r="T145" s="327"/>
      <c r="U145" s="327"/>
      <c r="V145" s="327"/>
      <c r="W145" s="327"/>
      <c r="X145" s="327"/>
      <c r="Y145" s="327"/>
      <c r="Z145" s="327"/>
      <c r="AA145" s="327"/>
      <c r="AB145" s="327"/>
      <c r="AC145" s="327"/>
      <c r="AD145" s="327"/>
      <c r="AE145" s="327"/>
      <c r="AF145" s="327"/>
    </row>
    <row r="146" spans="1:32" ht="13.2" x14ac:dyDescent="0.25">
      <c r="A146" s="326"/>
      <c r="B146" s="327"/>
      <c r="C146" s="327"/>
      <c r="D146" s="327"/>
      <c r="E146" s="327"/>
      <c r="F146" s="327"/>
      <c r="G146" s="327"/>
      <c r="H146" s="327"/>
      <c r="I146" s="327"/>
      <c r="J146" s="327"/>
      <c r="K146" s="327"/>
      <c r="L146" s="327"/>
      <c r="M146" s="327"/>
      <c r="N146" s="327"/>
      <c r="O146" s="327"/>
      <c r="P146" s="327"/>
      <c r="Q146" s="327"/>
      <c r="R146" s="327"/>
      <c r="S146" s="327"/>
      <c r="T146" s="327"/>
      <c r="U146" s="327"/>
      <c r="V146" s="327"/>
      <c r="W146" s="327"/>
      <c r="X146" s="327"/>
      <c r="Y146" s="327"/>
      <c r="Z146" s="327"/>
      <c r="AA146" s="327"/>
      <c r="AB146" s="327"/>
      <c r="AC146" s="327"/>
      <c r="AD146" s="327"/>
      <c r="AE146" s="327"/>
      <c r="AF146" s="327"/>
    </row>
    <row r="147" spans="1:32" ht="13.2" x14ac:dyDescent="0.25">
      <c r="A147" s="326"/>
      <c r="B147" s="327"/>
      <c r="C147" s="327"/>
      <c r="D147" s="327"/>
      <c r="E147" s="327"/>
      <c r="F147" s="327"/>
      <c r="G147" s="327"/>
      <c r="H147" s="327"/>
      <c r="I147" s="327"/>
      <c r="J147" s="327"/>
      <c r="K147" s="327"/>
      <c r="L147" s="327"/>
      <c r="M147" s="327"/>
      <c r="N147" s="327"/>
      <c r="O147" s="327"/>
      <c r="P147" s="327"/>
      <c r="Q147" s="327"/>
      <c r="R147" s="327"/>
      <c r="S147" s="327"/>
      <c r="T147" s="327"/>
      <c r="U147" s="327"/>
      <c r="V147" s="327"/>
      <c r="W147" s="327"/>
      <c r="X147" s="327"/>
      <c r="Y147" s="327"/>
      <c r="Z147" s="327"/>
      <c r="AA147" s="327"/>
      <c r="AB147" s="327"/>
      <c r="AC147" s="327"/>
      <c r="AD147" s="327"/>
      <c r="AE147" s="327"/>
      <c r="AF147" s="327"/>
    </row>
    <row r="148" spans="1:32" ht="13.2" x14ac:dyDescent="0.25">
      <c r="A148" s="326"/>
      <c r="B148" s="327"/>
      <c r="C148" s="327"/>
      <c r="D148" s="327"/>
      <c r="E148" s="327"/>
      <c r="F148" s="327"/>
      <c r="G148" s="327"/>
      <c r="H148" s="327"/>
      <c r="I148" s="327"/>
      <c r="J148" s="327"/>
      <c r="K148" s="327"/>
      <c r="L148" s="327"/>
      <c r="M148" s="327"/>
      <c r="N148" s="327"/>
      <c r="O148" s="327"/>
      <c r="P148" s="327"/>
      <c r="Q148" s="327"/>
      <c r="R148" s="327"/>
      <c r="S148" s="327"/>
      <c r="T148" s="327"/>
      <c r="U148" s="327"/>
      <c r="V148" s="327"/>
      <c r="W148" s="327"/>
      <c r="X148" s="327"/>
      <c r="Y148" s="327"/>
      <c r="Z148" s="327"/>
      <c r="AA148" s="327"/>
      <c r="AB148" s="327"/>
      <c r="AC148" s="327"/>
      <c r="AD148" s="327"/>
      <c r="AE148" s="327"/>
      <c r="AF148" s="327"/>
    </row>
    <row r="149" spans="1:32" ht="13.2" x14ac:dyDescent="0.25">
      <c r="A149" s="326"/>
      <c r="B149" s="327"/>
      <c r="C149" s="327"/>
      <c r="D149" s="327"/>
      <c r="E149" s="327"/>
      <c r="F149" s="327"/>
      <c r="G149" s="327"/>
      <c r="H149" s="327"/>
      <c r="I149" s="327"/>
      <c r="J149" s="327"/>
      <c r="K149" s="327"/>
      <c r="L149" s="327"/>
      <c r="M149" s="327"/>
      <c r="N149" s="327"/>
      <c r="O149" s="327"/>
      <c r="P149" s="327"/>
      <c r="Q149" s="327"/>
      <c r="R149" s="327"/>
      <c r="S149" s="327"/>
      <c r="T149" s="327"/>
      <c r="U149" s="327"/>
      <c r="V149" s="327"/>
      <c r="W149" s="327"/>
      <c r="X149" s="327"/>
      <c r="Y149" s="327"/>
      <c r="Z149" s="327"/>
      <c r="AA149" s="327"/>
      <c r="AB149" s="327"/>
      <c r="AC149" s="327"/>
      <c r="AD149" s="327"/>
      <c r="AE149" s="327"/>
      <c r="AF149" s="327"/>
    </row>
    <row r="150" spans="1:32" ht="13.2" x14ac:dyDescent="0.25">
      <c r="A150" s="326"/>
      <c r="B150" s="327"/>
      <c r="C150" s="327"/>
      <c r="D150" s="327"/>
      <c r="E150" s="327"/>
      <c r="F150" s="327"/>
      <c r="G150" s="327"/>
      <c r="H150" s="327"/>
      <c r="I150" s="327"/>
      <c r="J150" s="327"/>
      <c r="K150" s="327"/>
      <c r="L150" s="327"/>
      <c r="M150" s="327"/>
      <c r="N150" s="327"/>
      <c r="O150" s="327"/>
      <c r="P150" s="327"/>
      <c r="Q150" s="327"/>
      <c r="R150" s="327"/>
      <c r="S150" s="327"/>
      <c r="T150" s="327"/>
      <c r="U150" s="327"/>
      <c r="V150" s="327"/>
      <c r="W150" s="327"/>
      <c r="X150" s="327"/>
      <c r="Y150" s="327"/>
      <c r="Z150" s="327"/>
      <c r="AA150" s="327"/>
      <c r="AB150" s="327"/>
      <c r="AC150" s="327"/>
      <c r="AD150" s="327"/>
      <c r="AE150" s="327"/>
      <c r="AF150" s="327"/>
    </row>
    <row r="151" spans="1:32" ht="13.2" x14ac:dyDescent="0.25">
      <c r="A151" s="326"/>
      <c r="B151" s="327"/>
      <c r="C151" s="327"/>
      <c r="D151" s="327"/>
      <c r="E151" s="327"/>
      <c r="F151" s="327"/>
      <c r="G151" s="327"/>
      <c r="H151" s="327"/>
      <c r="I151" s="327"/>
      <c r="J151" s="327"/>
      <c r="K151" s="327"/>
      <c r="L151" s="327"/>
      <c r="M151" s="327"/>
      <c r="N151" s="327"/>
      <c r="O151" s="327"/>
      <c r="P151" s="327"/>
      <c r="Q151" s="327"/>
      <c r="R151" s="327"/>
      <c r="S151" s="327"/>
      <c r="T151" s="327"/>
      <c r="U151" s="327"/>
      <c r="V151" s="327"/>
      <c r="W151" s="327"/>
      <c r="X151" s="327"/>
      <c r="Y151" s="327"/>
      <c r="Z151" s="327"/>
      <c r="AA151" s="327"/>
      <c r="AB151" s="327"/>
      <c r="AC151" s="327"/>
      <c r="AD151" s="327"/>
      <c r="AE151" s="327"/>
      <c r="AF151" s="327"/>
    </row>
    <row r="152" spans="1:32" ht="13.2" x14ac:dyDescent="0.25">
      <c r="A152" s="326"/>
      <c r="B152" s="327"/>
      <c r="C152" s="327"/>
      <c r="D152" s="327"/>
      <c r="E152" s="327"/>
      <c r="F152" s="327"/>
      <c r="G152" s="327"/>
      <c r="H152" s="327"/>
      <c r="I152" s="327"/>
      <c r="J152" s="327"/>
      <c r="K152" s="327"/>
      <c r="L152" s="327"/>
      <c r="M152" s="327"/>
      <c r="N152" s="327"/>
      <c r="O152" s="327"/>
      <c r="P152" s="327"/>
      <c r="Q152" s="327"/>
      <c r="R152" s="327"/>
      <c r="S152" s="327"/>
      <c r="T152" s="327"/>
      <c r="U152" s="327"/>
      <c r="V152" s="327"/>
      <c r="W152" s="327"/>
      <c r="X152" s="327"/>
      <c r="Y152" s="327"/>
      <c r="Z152" s="327"/>
      <c r="AA152" s="327"/>
      <c r="AB152" s="327"/>
      <c r="AC152" s="327"/>
      <c r="AD152" s="327"/>
      <c r="AE152" s="327"/>
      <c r="AF152" s="327"/>
    </row>
    <row r="153" spans="1:32" ht="13.2" x14ac:dyDescent="0.25">
      <c r="A153" s="326"/>
      <c r="B153" s="327"/>
      <c r="C153" s="327"/>
      <c r="D153" s="327"/>
      <c r="E153" s="327"/>
      <c r="F153" s="327"/>
      <c r="G153" s="327"/>
      <c r="H153" s="327"/>
      <c r="I153" s="327"/>
      <c r="J153" s="327"/>
      <c r="K153" s="327"/>
      <c r="L153" s="327"/>
      <c r="M153" s="327"/>
      <c r="N153" s="327"/>
      <c r="O153" s="327"/>
      <c r="P153" s="327"/>
      <c r="Q153" s="327"/>
      <c r="R153" s="327"/>
      <c r="S153" s="327"/>
      <c r="T153" s="327"/>
      <c r="U153" s="327"/>
      <c r="V153" s="327"/>
      <c r="W153" s="327"/>
      <c r="X153" s="327"/>
      <c r="Y153" s="327"/>
      <c r="Z153" s="327"/>
      <c r="AA153" s="327"/>
      <c r="AB153" s="327"/>
      <c r="AC153" s="327"/>
      <c r="AD153" s="327"/>
      <c r="AE153" s="327"/>
      <c r="AF153" s="327"/>
    </row>
    <row r="154" spans="1:32" ht="13.2" x14ac:dyDescent="0.25">
      <c r="A154" s="326"/>
      <c r="B154" s="327"/>
      <c r="C154" s="327"/>
      <c r="D154" s="327"/>
      <c r="E154" s="327"/>
      <c r="F154" s="327"/>
      <c r="G154" s="327"/>
      <c r="H154" s="327"/>
      <c r="I154" s="327"/>
      <c r="J154" s="327"/>
      <c r="K154" s="327"/>
      <c r="L154" s="327"/>
      <c r="M154" s="327"/>
      <c r="N154" s="327"/>
      <c r="O154" s="327"/>
      <c r="P154" s="327"/>
      <c r="Q154" s="327"/>
      <c r="R154" s="327"/>
      <c r="S154" s="327"/>
      <c r="T154" s="327"/>
      <c r="U154" s="327"/>
      <c r="V154" s="327"/>
      <c r="W154" s="327"/>
      <c r="X154" s="327"/>
      <c r="Y154" s="327"/>
      <c r="Z154" s="327"/>
      <c r="AA154" s="327"/>
      <c r="AB154" s="327"/>
      <c r="AC154" s="327"/>
      <c r="AD154" s="327"/>
      <c r="AE154" s="327"/>
      <c r="AF154" s="327"/>
    </row>
    <row r="155" spans="1:32" ht="13.2" x14ac:dyDescent="0.25">
      <c r="A155" s="326"/>
      <c r="B155" s="327"/>
      <c r="C155" s="327"/>
      <c r="D155" s="327"/>
      <c r="E155" s="327"/>
      <c r="F155" s="327"/>
      <c r="G155" s="327"/>
      <c r="H155" s="327"/>
      <c r="I155" s="327"/>
      <c r="J155" s="327"/>
      <c r="K155" s="327"/>
      <c r="L155" s="327"/>
      <c r="M155" s="327"/>
      <c r="N155" s="327"/>
      <c r="O155" s="327"/>
      <c r="P155" s="327"/>
      <c r="Q155" s="327"/>
      <c r="R155" s="327"/>
      <c r="S155" s="327"/>
      <c r="T155" s="327"/>
      <c r="U155" s="327"/>
      <c r="V155" s="327"/>
      <c r="W155" s="327"/>
      <c r="X155" s="327"/>
      <c r="Y155" s="327"/>
      <c r="Z155" s="327"/>
      <c r="AA155" s="327"/>
      <c r="AB155" s="327"/>
      <c r="AC155" s="327"/>
      <c r="AD155" s="327"/>
      <c r="AE155" s="327"/>
      <c r="AF155" s="327"/>
    </row>
    <row r="156" spans="1:32" ht="13.2" x14ac:dyDescent="0.25">
      <c r="A156" s="326"/>
      <c r="B156" s="327"/>
      <c r="C156" s="327"/>
      <c r="D156" s="327"/>
      <c r="E156" s="327"/>
      <c r="F156" s="327"/>
      <c r="G156" s="327"/>
      <c r="H156" s="327"/>
      <c r="I156" s="327"/>
      <c r="J156" s="327"/>
      <c r="K156" s="327"/>
      <c r="L156" s="327"/>
      <c r="M156" s="327"/>
      <c r="N156" s="327"/>
      <c r="O156" s="327"/>
      <c r="P156" s="327"/>
      <c r="Q156" s="327"/>
      <c r="R156" s="327"/>
      <c r="S156" s="327"/>
      <c r="T156" s="327"/>
      <c r="U156" s="327"/>
      <c r="V156" s="327"/>
      <c r="W156" s="327"/>
      <c r="X156" s="327"/>
      <c r="Y156" s="327"/>
      <c r="Z156" s="327"/>
      <c r="AA156" s="327"/>
      <c r="AB156" s="327"/>
      <c r="AC156" s="327"/>
      <c r="AD156" s="327"/>
      <c r="AE156" s="327"/>
      <c r="AF156" s="327"/>
    </row>
    <row r="157" spans="1:32" ht="13.2" x14ac:dyDescent="0.25">
      <c r="A157" s="326"/>
      <c r="B157" s="327"/>
      <c r="C157" s="327"/>
      <c r="D157" s="327"/>
      <c r="E157" s="327"/>
      <c r="F157" s="327"/>
      <c r="G157" s="327"/>
      <c r="H157" s="327"/>
      <c r="I157" s="327"/>
      <c r="J157" s="327"/>
      <c r="K157" s="327"/>
      <c r="L157" s="327"/>
      <c r="M157" s="327"/>
      <c r="N157" s="327"/>
      <c r="O157" s="327"/>
      <c r="P157" s="327"/>
      <c r="Q157" s="327"/>
      <c r="R157" s="327"/>
      <c r="S157" s="327"/>
      <c r="T157" s="327"/>
      <c r="U157" s="327"/>
      <c r="V157" s="327"/>
      <c r="W157" s="327"/>
      <c r="X157" s="327"/>
      <c r="Y157" s="327"/>
      <c r="Z157" s="327"/>
      <c r="AA157" s="327"/>
      <c r="AB157" s="327"/>
      <c r="AC157" s="327"/>
      <c r="AD157" s="327"/>
      <c r="AE157" s="327"/>
      <c r="AF157" s="327"/>
    </row>
    <row r="158" spans="1:32" ht="13.2" x14ac:dyDescent="0.25">
      <c r="A158" s="326"/>
      <c r="B158" s="327"/>
      <c r="C158" s="327"/>
      <c r="D158" s="327"/>
      <c r="E158" s="327"/>
      <c r="F158" s="327"/>
      <c r="G158" s="327"/>
      <c r="H158" s="327"/>
      <c r="I158" s="327"/>
      <c r="J158" s="327"/>
      <c r="K158" s="327"/>
      <c r="L158" s="327"/>
      <c r="M158" s="327"/>
      <c r="N158" s="327"/>
      <c r="O158" s="327"/>
      <c r="P158" s="327"/>
      <c r="Q158" s="327"/>
      <c r="R158" s="327"/>
      <c r="S158" s="327"/>
      <c r="T158" s="327"/>
      <c r="U158" s="327"/>
      <c r="V158" s="327"/>
      <c r="W158" s="327"/>
      <c r="X158" s="327"/>
      <c r="Y158" s="327"/>
      <c r="Z158" s="327"/>
      <c r="AA158" s="327"/>
      <c r="AB158" s="327"/>
      <c r="AC158" s="327"/>
      <c r="AD158" s="327"/>
      <c r="AE158" s="327"/>
      <c r="AF158" s="327"/>
    </row>
    <row r="159" spans="1:32" ht="13.2" x14ac:dyDescent="0.25">
      <c r="A159" s="326"/>
      <c r="B159" s="327"/>
      <c r="C159" s="327"/>
      <c r="D159" s="327"/>
      <c r="E159" s="327"/>
      <c r="F159" s="327"/>
      <c r="G159" s="327"/>
      <c r="H159" s="327"/>
      <c r="I159" s="327"/>
      <c r="J159" s="327"/>
      <c r="K159" s="327"/>
      <c r="L159" s="327"/>
      <c r="M159" s="327"/>
      <c r="N159" s="327"/>
      <c r="O159" s="327"/>
      <c r="P159" s="327"/>
      <c r="Q159" s="327"/>
      <c r="R159" s="327"/>
      <c r="S159" s="327"/>
      <c r="T159" s="327"/>
      <c r="U159" s="327"/>
      <c r="V159" s="327"/>
      <c r="W159" s="327"/>
      <c r="X159" s="327"/>
      <c r="Y159" s="327"/>
      <c r="Z159" s="327"/>
      <c r="AA159" s="327"/>
      <c r="AB159" s="327"/>
      <c r="AC159" s="327"/>
      <c r="AD159" s="327"/>
      <c r="AE159" s="327"/>
      <c r="AF159" s="327"/>
    </row>
    <row r="160" spans="1:32" ht="13.2" x14ac:dyDescent="0.25">
      <c r="A160" s="326"/>
      <c r="B160" s="327"/>
      <c r="C160" s="327"/>
      <c r="D160" s="327"/>
      <c r="E160" s="327"/>
      <c r="F160" s="327"/>
      <c r="G160" s="327"/>
      <c r="H160" s="327"/>
      <c r="I160" s="327"/>
      <c r="J160" s="327"/>
      <c r="K160" s="327"/>
      <c r="L160" s="327"/>
      <c r="M160" s="327"/>
      <c r="N160" s="327"/>
      <c r="O160" s="327"/>
      <c r="P160" s="327"/>
      <c r="Q160" s="327"/>
      <c r="R160" s="327"/>
      <c r="S160" s="327"/>
      <c r="T160" s="327"/>
      <c r="U160" s="327"/>
      <c r="V160" s="327"/>
      <c r="W160" s="327"/>
      <c r="X160" s="327"/>
      <c r="Y160" s="327"/>
      <c r="Z160" s="327"/>
      <c r="AA160" s="327"/>
      <c r="AB160" s="327"/>
      <c r="AC160" s="327"/>
      <c r="AD160" s="327"/>
      <c r="AE160" s="327"/>
      <c r="AF160" s="327"/>
    </row>
    <row r="161" spans="1:32" ht="13.2" x14ac:dyDescent="0.25">
      <c r="A161" s="326"/>
      <c r="B161" s="327"/>
      <c r="C161" s="327"/>
      <c r="D161" s="327"/>
      <c r="E161" s="327"/>
      <c r="F161" s="327"/>
      <c r="G161" s="327"/>
      <c r="H161" s="327"/>
      <c r="I161" s="327"/>
      <c r="J161" s="327"/>
      <c r="K161" s="327"/>
      <c r="L161" s="327"/>
      <c r="M161" s="327"/>
      <c r="N161" s="327"/>
      <c r="O161" s="327"/>
      <c r="P161" s="327"/>
      <c r="Q161" s="327"/>
      <c r="R161" s="327"/>
      <c r="S161" s="327"/>
      <c r="T161" s="327"/>
      <c r="U161" s="327"/>
      <c r="V161" s="327"/>
      <c r="W161" s="327"/>
      <c r="X161" s="327"/>
      <c r="Y161" s="327"/>
      <c r="Z161" s="327"/>
      <c r="AA161" s="327"/>
      <c r="AB161" s="327"/>
      <c r="AC161" s="327"/>
      <c r="AD161" s="327"/>
      <c r="AE161" s="327"/>
      <c r="AF161" s="327"/>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 Адреса ТП</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2023-08-04T13:04:13Z</dcterms:modified>
</cp:coreProperties>
</file>