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DCA7D8A7-B4AB-4C06-87EE-9734C984075E}" xr6:coauthVersionLast="36" xr6:coauthVersionMax="36" xr10:uidLastSave="{00000000-0000-0000-0000-000000000000}"/>
  <bookViews>
    <workbookView xWindow="-108" yWindow="-108" windowWidth="23256" windowHeight="12456"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закупке'!$A$1:$AV$31</definedName>
    <definedName name="_xlnm.Print_Area" localSheetId="11">'8. Общие сведения'!$A$1:$B$123</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88" i="27" l="1"/>
  <c r="B89" i="27"/>
  <c r="B100" i="27"/>
  <c r="B122" i="34" s="1"/>
  <c r="B27" i="27" s="1"/>
  <c r="B98" i="27"/>
  <c r="B93" i="27"/>
  <c r="R45" i="33" l="1"/>
  <c r="R54" i="33" s="1"/>
  <c r="S54" i="33" s="1"/>
  <c r="S64" i="33"/>
  <c r="S63" i="33"/>
  <c r="S62" i="33"/>
  <c r="S61" i="33"/>
  <c r="S60" i="33"/>
  <c r="S59" i="33"/>
  <c r="S58" i="33"/>
  <c r="S57" i="33"/>
  <c r="S56" i="33"/>
  <c r="S55" i="33"/>
  <c r="S53" i="33"/>
  <c r="S52" i="33"/>
  <c r="S51" i="33"/>
  <c r="S50" i="33"/>
  <c r="S49" i="33"/>
  <c r="S48" i="33"/>
  <c r="S47" i="33"/>
  <c r="S46" i="33"/>
  <c r="S45" i="33"/>
  <c r="S44" i="33"/>
  <c r="S43" i="33"/>
  <c r="S42" i="33"/>
  <c r="S41" i="33"/>
  <c r="S40" i="33"/>
  <c r="S39" i="33"/>
  <c r="S38" i="33"/>
  <c r="S37" i="33"/>
  <c r="S36" i="33"/>
  <c r="S35" i="33"/>
  <c r="S33" i="33"/>
  <c r="S32" i="33"/>
  <c r="S31" i="33"/>
  <c r="S29" i="33"/>
  <c r="S28" i="33"/>
  <c r="S26" i="33"/>
  <c r="S25" i="33"/>
  <c r="S34" i="33"/>
  <c r="B50" i="27" l="1"/>
  <c r="AD26" i="5" s="1"/>
  <c r="AD31" i="5" s="1"/>
  <c r="B29" i="27" s="1"/>
  <c r="U64" i="33"/>
  <c r="T64" i="33"/>
  <c r="U63" i="33"/>
  <c r="T63" i="33"/>
  <c r="U62" i="33"/>
  <c r="T62" i="33"/>
  <c r="U61" i="33"/>
  <c r="T61" i="33"/>
  <c r="U60" i="33"/>
  <c r="T60" i="33"/>
  <c r="U59" i="33"/>
  <c r="T59" i="33"/>
  <c r="U58" i="33"/>
  <c r="T58" i="33"/>
  <c r="U57" i="33"/>
  <c r="T57" i="33"/>
  <c r="U56" i="33"/>
  <c r="T56" i="33"/>
  <c r="U55" i="33"/>
  <c r="T55" i="33"/>
  <c r="U54" i="33"/>
  <c r="T54" i="33"/>
  <c r="U53" i="33"/>
  <c r="T53" i="33"/>
  <c r="U52" i="33"/>
  <c r="B25" i="34" s="1"/>
  <c r="T52" i="33"/>
  <c r="U51" i="33"/>
  <c r="T51" i="33"/>
  <c r="U50" i="33"/>
  <c r="T50" i="33"/>
  <c r="U49" i="33"/>
  <c r="T49" i="33"/>
  <c r="U48" i="33"/>
  <c r="T48" i="33"/>
  <c r="U47" i="33"/>
  <c r="T47" i="33"/>
  <c r="U46" i="33"/>
  <c r="T46" i="33"/>
  <c r="U45" i="33"/>
  <c r="T45" i="33"/>
  <c r="U44" i="33"/>
  <c r="T44" i="33"/>
  <c r="U43" i="33"/>
  <c r="T43" i="33"/>
  <c r="U42" i="33"/>
  <c r="T42" i="33"/>
  <c r="U41" i="33"/>
  <c r="T41" i="33"/>
  <c r="U40" i="33"/>
  <c r="T40" i="33"/>
  <c r="U39" i="33"/>
  <c r="T39" i="33"/>
  <c r="U38" i="33"/>
  <c r="T38" i="33"/>
  <c r="U37" i="33"/>
  <c r="T37" i="33"/>
  <c r="U36" i="33"/>
  <c r="T36" i="33"/>
  <c r="U35" i="33"/>
  <c r="T35" i="33"/>
  <c r="U34" i="33"/>
  <c r="T34" i="33"/>
  <c r="U33" i="33"/>
  <c r="T33" i="33"/>
  <c r="U32" i="33"/>
  <c r="T32" i="33"/>
  <c r="U31" i="33"/>
  <c r="T31" i="33"/>
  <c r="S30" i="33"/>
  <c r="R30" i="33"/>
  <c r="Q30" i="33"/>
  <c r="P30" i="33"/>
  <c r="O30" i="33"/>
  <c r="N30" i="33"/>
  <c r="M30" i="33"/>
  <c r="L30" i="33"/>
  <c r="K30" i="33"/>
  <c r="J30" i="33"/>
  <c r="I30" i="33"/>
  <c r="H30" i="33"/>
  <c r="T30" i="33" s="1"/>
  <c r="G30" i="33"/>
  <c r="U29" i="33"/>
  <c r="T29" i="33"/>
  <c r="U28" i="33"/>
  <c r="T28" i="33"/>
  <c r="U27" i="33"/>
  <c r="T27" i="33"/>
  <c r="U26" i="33"/>
  <c r="T26" i="33"/>
  <c r="U25" i="33"/>
  <c r="T25" i="33"/>
  <c r="S24" i="33"/>
  <c r="R24" i="33"/>
  <c r="Q24" i="33"/>
  <c r="P24" i="33"/>
  <c r="O24" i="33"/>
  <c r="N24" i="33"/>
  <c r="M24" i="33"/>
  <c r="L24" i="33"/>
  <c r="K24" i="33"/>
  <c r="J24" i="33"/>
  <c r="U24" i="33" s="1"/>
  <c r="I24" i="33"/>
  <c r="H24" i="33"/>
  <c r="T24" i="33" s="1"/>
  <c r="G24" i="33"/>
  <c r="F24" i="33"/>
  <c r="E24" i="33"/>
  <c r="D24" i="33"/>
  <c r="C24" i="33"/>
  <c r="B94" i="27" l="1"/>
  <c r="B90" i="27"/>
  <c r="U30" i="33"/>
  <c r="P27" i="13"/>
  <c r="N27" i="13"/>
  <c r="B117" i="34" s="1"/>
  <c r="O27" i="13"/>
  <c r="D117" i="34" s="1"/>
  <c r="C51" i="7"/>
  <c r="C50" i="7"/>
  <c r="A15" i="6" l="1"/>
  <c r="A15" i="27" l="1"/>
  <c r="B21" i="27" s="1"/>
  <c r="B114" i="27" l="1"/>
  <c r="A15" i="34" l="1"/>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H136" i="34" s="1"/>
  <c r="I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F140" i="34" l="1"/>
  <c r="G140" i="34" s="1"/>
  <c r="D118" i="34"/>
  <c r="G118" i="34"/>
  <c r="I118" i="34" s="1"/>
  <c r="I120" i="34" s="1"/>
  <c r="C109" i="34" s="1"/>
  <c r="C108" i="34" s="1"/>
  <c r="G137" i="34"/>
  <c r="H137" i="34" s="1"/>
  <c r="B49" i="34" s="1"/>
  <c r="F141" i="34"/>
  <c r="B46" i="34"/>
  <c r="B80" i="34"/>
  <c r="B66" i="34"/>
  <c r="B68" i="34" s="1"/>
  <c r="J136" i="34"/>
  <c r="B48" i="34"/>
  <c r="H140" i="34"/>
  <c r="C47" i="34"/>
  <c r="C52" i="34"/>
  <c r="D58" i="34"/>
  <c r="G141" i="34"/>
  <c r="I137" i="34" l="1"/>
  <c r="D109" i="34"/>
  <c r="E109" i="34" s="1"/>
  <c r="G120" i="34"/>
  <c r="C48" i="34"/>
  <c r="K136" i="34"/>
  <c r="D74" i="34"/>
  <c r="D47" i="34"/>
  <c r="D52" i="34"/>
  <c r="E58" i="34"/>
  <c r="I140" i="34"/>
  <c r="I141" i="34" s="1"/>
  <c r="B73" i="34" s="1"/>
  <c r="B85" i="34" s="1"/>
  <c r="H141" i="34"/>
  <c r="D108" i="34"/>
  <c r="B75" i="34"/>
  <c r="J137" i="34"/>
  <c r="C49" i="34"/>
  <c r="C50" i="34" s="1"/>
  <c r="C59" i="34" s="1"/>
  <c r="C80" i="34" l="1"/>
  <c r="J140" i="34"/>
  <c r="J141" i="34" s="1"/>
  <c r="C73" i="34" s="1"/>
  <c r="C85" i="34" s="1"/>
  <c r="C99" i="34" s="1"/>
  <c r="E52" i="34"/>
  <c r="F58" i="34"/>
  <c r="E74" i="34"/>
  <c r="E47" i="34"/>
  <c r="L136" i="34"/>
  <c r="D48" i="34"/>
  <c r="K137" i="34"/>
  <c r="D49" i="34"/>
  <c r="D50" i="34" s="1"/>
  <c r="D59" i="34" s="1"/>
  <c r="E108" i="34"/>
  <c r="F109" i="34"/>
  <c r="D80" i="34" l="1"/>
  <c r="L137" i="34"/>
  <c r="E49" i="34"/>
  <c r="G109" i="34"/>
  <c r="F108" i="34"/>
  <c r="G58" i="34"/>
  <c r="F52" i="34"/>
  <c r="F47" i="34"/>
  <c r="F74" i="34"/>
  <c r="E50" i="34"/>
  <c r="E59" i="34" s="1"/>
  <c r="M136" i="34"/>
  <c r="E48" i="34"/>
  <c r="K140" i="34"/>
  <c r="N136" i="34" l="1"/>
  <c r="F48" i="34"/>
  <c r="H109" i="34"/>
  <c r="G108" i="34"/>
  <c r="L140" i="34"/>
  <c r="L141" i="34" s="1"/>
  <c r="E73" i="34" s="1"/>
  <c r="E85" i="34" s="1"/>
  <c r="E99" i="34" s="1"/>
  <c r="E80" i="34"/>
  <c r="K141" i="34"/>
  <c r="D73" i="34" s="1"/>
  <c r="D85" i="34" s="1"/>
  <c r="D99" i="34" s="1"/>
  <c r="G74" i="34"/>
  <c r="H58" i="34"/>
  <c r="G52" i="34"/>
  <c r="G47" i="34"/>
  <c r="M137" i="34"/>
  <c r="F49" i="34"/>
  <c r="I58" i="34" l="1"/>
  <c r="H74" i="34"/>
  <c r="H47" i="34"/>
  <c r="H52" i="34"/>
  <c r="F50" i="34"/>
  <c r="F59" i="34" s="1"/>
  <c r="G49" i="34"/>
  <c r="N137" i="34"/>
  <c r="G50" i="34"/>
  <c r="G59" i="34" s="1"/>
  <c r="O136" i="34"/>
  <c r="G48" i="34"/>
  <c r="I109" i="34"/>
  <c r="H108" i="34"/>
  <c r="M140" i="34"/>
  <c r="M141" i="34" s="1"/>
  <c r="F73" i="34" s="1"/>
  <c r="F85" i="34" s="1"/>
  <c r="F99" i="34" s="1"/>
  <c r="P136" i="34" l="1"/>
  <c r="H48" i="34"/>
  <c r="F80" i="34"/>
  <c r="G80" i="34"/>
  <c r="N140" i="34"/>
  <c r="J109" i="34"/>
  <c r="I108" i="34"/>
  <c r="H49" i="34"/>
  <c r="O137" i="34"/>
  <c r="I74" i="34"/>
  <c r="J58" i="34"/>
  <c r="I47" i="34"/>
  <c r="I52" i="34"/>
  <c r="J52" i="34" l="1"/>
  <c r="J47" i="34"/>
  <c r="J74" i="34"/>
  <c r="K58" i="34"/>
  <c r="I48" i="34"/>
  <c r="Q136" i="34"/>
  <c r="J108" i="34"/>
  <c r="K109" i="34"/>
  <c r="O140" i="34"/>
  <c r="H50" i="34"/>
  <c r="H59" i="34" s="1"/>
  <c r="P137" i="34"/>
  <c r="I49" i="34"/>
  <c r="I50" i="34" s="1"/>
  <c r="I59" i="34" s="1"/>
  <c r="N141" i="34"/>
  <c r="G73" i="34" s="1"/>
  <c r="G85" i="34" s="1"/>
  <c r="G99" i="34" s="1"/>
  <c r="I80" i="34" l="1"/>
  <c r="P140" i="34"/>
  <c r="K74" i="34"/>
  <c r="K52" i="34"/>
  <c r="K47" i="34"/>
  <c r="L58" i="34"/>
  <c r="O141" i="34"/>
  <c r="H73" i="34" s="1"/>
  <c r="H85" i="34" s="1"/>
  <c r="H99" i="34" s="1"/>
  <c r="Q137" i="34"/>
  <c r="J49" i="34"/>
  <c r="J50" i="34" s="1"/>
  <c r="J59" i="34" s="1"/>
  <c r="H80" i="34"/>
  <c r="L109" i="34"/>
  <c r="K108" i="34"/>
  <c r="R136" i="34"/>
  <c r="J48" i="34"/>
  <c r="S136" i="34" l="1"/>
  <c r="K48" i="34"/>
  <c r="R137" i="34"/>
  <c r="K49" i="34"/>
  <c r="K50" i="34" s="1"/>
  <c r="K59" i="34" s="1"/>
  <c r="M58" i="34"/>
  <c r="L74" i="34"/>
  <c r="L47" i="34"/>
  <c r="L52" i="34"/>
  <c r="J80" i="34"/>
  <c r="Q140" i="34"/>
  <c r="L108" i="34"/>
  <c r="M109" i="34"/>
  <c r="P141" i="34"/>
  <c r="I73" i="34" s="1"/>
  <c r="I85" i="34" s="1"/>
  <c r="I99" i="34" s="1"/>
  <c r="R140" i="34" l="1"/>
  <c r="S137" i="34"/>
  <c r="L49" i="34"/>
  <c r="L50" i="34" s="1"/>
  <c r="L59" i="34" s="1"/>
  <c r="K80" i="34"/>
  <c r="N58" i="34"/>
  <c r="M74" i="34"/>
  <c r="M52" i="34"/>
  <c r="M47" i="34"/>
  <c r="T136" i="34"/>
  <c r="L48" i="34"/>
  <c r="M108" i="34"/>
  <c r="N109" i="34"/>
  <c r="Q141" i="34"/>
  <c r="J73" i="34" s="1"/>
  <c r="J85" i="34" s="1"/>
  <c r="J99" i="34" s="1"/>
  <c r="L80" i="34" l="1"/>
  <c r="O109" i="34"/>
  <c r="N108" i="34"/>
  <c r="S141" i="34"/>
  <c r="L73" i="34" s="1"/>
  <c r="L85" i="34" s="1"/>
  <c r="L99" i="34" s="1"/>
  <c r="S140" i="34"/>
  <c r="R141" i="34"/>
  <c r="K73" i="34" s="1"/>
  <c r="K85" i="34" s="1"/>
  <c r="K99" i="34" s="1"/>
  <c r="T137" i="34"/>
  <c r="M49" i="34"/>
  <c r="U136" i="34"/>
  <c r="M48" i="34"/>
  <c r="N74" i="34"/>
  <c r="N52" i="34"/>
  <c r="N47" i="34"/>
  <c r="O58" i="34"/>
  <c r="O74" i="34" l="1"/>
  <c r="O52" i="34"/>
  <c r="O47" i="34"/>
  <c r="P58" i="34"/>
  <c r="P109" i="34"/>
  <c r="O108" i="34"/>
  <c r="V136" i="34"/>
  <c r="N48" i="34"/>
  <c r="M50" i="34"/>
  <c r="M59" i="34" s="1"/>
  <c r="U137" i="34"/>
  <c r="N49" i="34"/>
  <c r="N50" i="34" s="1"/>
  <c r="N59" i="34" s="1"/>
  <c r="T140" i="34"/>
  <c r="N80" i="34" l="1"/>
  <c r="U140" i="34"/>
  <c r="U141" i="34" s="1"/>
  <c r="N73" i="34" s="1"/>
  <c r="N85" i="34" s="1"/>
  <c r="N99" i="34" s="1"/>
  <c r="M80" i="34"/>
  <c r="T141" i="34"/>
  <c r="M73" i="34" s="1"/>
  <c r="M85" i="34" s="1"/>
  <c r="M99" i="34" s="1"/>
  <c r="Q109" i="34"/>
  <c r="P108" i="34"/>
  <c r="Q58" i="34"/>
  <c r="P47" i="34"/>
  <c r="P74" i="34"/>
  <c r="P52" i="34"/>
  <c r="V137" i="34"/>
  <c r="O49" i="34"/>
  <c r="O50" i="34" s="1"/>
  <c r="O59" i="34" s="1"/>
  <c r="W136" i="34"/>
  <c r="O48" i="34"/>
  <c r="O80" i="34" l="1"/>
  <c r="R109" i="34"/>
  <c r="Q108" i="34"/>
  <c r="W137" i="34"/>
  <c r="P49" i="34"/>
  <c r="P50" i="34" s="1"/>
  <c r="P59" i="34" s="1"/>
  <c r="V140" i="34"/>
  <c r="V141" i="34" s="1"/>
  <c r="O73" i="34" s="1"/>
  <c r="O85" i="34" s="1"/>
  <c r="O99" i="34" s="1"/>
  <c r="X136" i="34"/>
  <c r="P48" i="34"/>
  <c r="R58" i="34"/>
  <c r="Q47" i="34"/>
  <c r="Q74" i="34"/>
  <c r="Q52" i="34"/>
  <c r="P80" i="34" l="1"/>
  <c r="R108" i="34"/>
  <c r="S109" i="34"/>
  <c r="Y136" i="34"/>
  <c r="Q48" i="34"/>
  <c r="S58" i="34"/>
  <c r="R74" i="34"/>
  <c r="R52" i="34"/>
  <c r="R47" i="34"/>
  <c r="W140" i="34"/>
  <c r="W141" i="34" s="1"/>
  <c r="P73" i="34" s="1"/>
  <c r="P85" i="34" s="1"/>
  <c r="P99" i="34" s="1"/>
  <c r="X137" i="34"/>
  <c r="Q49" i="34"/>
  <c r="Q50" i="34" s="1"/>
  <c r="Q59" i="34" s="1"/>
  <c r="Q80" i="34" l="1"/>
  <c r="S74" i="34"/>
  <c r="S52" i="34"/>
  <c r="S47" i="34"/>
  <c r="T58" i="34"/>
  <c r="Y137" i="34"/>
  <c r="R49" i="34"/>
  <c r="T109" i="34"/>
  <c r="S108" i="34"/>
  <c r="X140" i="34"/>
  <c r="Z136" i="34"/>
  <c r="R48" i="34"/>
  <c r="R50" i="34" l="1"/>
  <c r="R59" i="34" s="1"/>
  <c r="Z137" i="34"/>
  <c r="S49" i="34"/>
  <c r="S50" i="34" s="1"/>
  <c r="S59" i="34" s="1"/>
  <c r="Y140" i="34"/>
  <c r="Y141" i="34" s="1"/>
  <c r="R73" i="34" s="1"/>
  <c r="R85" i="34" s="1"/>
  <c r="R99" i="34" s="1"/>
  <c r="U58" i="34"/>
  <c r="T74" i="34"/>
  <c r="T47" i="34"/>
  <c r="T52" i="34"/>
  <c r="AA136" i="34"/>
  <c r="S48" i="34"/>
  <c r="X141" i="34"/>
  <c r="Q73" i="34" s="1"/>
  <c r="Q85" i="34" s="1"/>
  <c r="Q99" i="34" s="1"/>
  <c r="U109" i="34"/>
  <c r="T108" i="34"/>
  <c r="R80" i="34" l="1"/>
  <c r="AB136" i="34"/>
  <c r="T48" i="34"/>
  <c r="U52" i="34"/>
  <c r="U74" i="34"/>
  <c r="V58" i="34"/>
  <c r="U47" i="34"/>
  <c r="S80" i="34"/>
  <c r="U108" i="34"/>
  <c r="V109" i="34"/>
  <c r="Z140" i="34"/>
  <c r="Z141" i="34" s="1"/>
  <c r="S73" i="34" s="1"/>
  <c r="S85" i="34" s="1"/>
  <c r="S99" i="34" s="1"/>
  <c r="AA137" i="34"/>
  <c r="T49" i="34"/>
  <c r="T50" i="34" s="1"/>
  <c r="T59" i="34" s="1"/>
  <c r="T80" i="34" l="1"/>
  <c r="AB137" i="34"/>
  <c r="U49" i="34"/>
  <c r="U50" i="34" s="1"/>
  <c r="U59" i="34" s="1"/>
  <c r="W109" i="34"/>
  <c r="V108" i="34"/>
  <c r="W58" i="34"/>
  <c r="V52" i="34"/>
  <c r="V47" i="34"/>
  <c r="V74" i="34"/>
  <c r="AC136" i="34"/>
  <c r="U48" i="34"/>
  <c r="AA140" i="34"/>
  <c r="U80" i="34" l="1"/>
  <c r="AD136" i="34"/>
  <c r="V48" i="34"/>
  <c r="W74" i="34"/>
  <c r="X58" i="34"/>
  <c r="W52" i="34"/>
  <c r="W47" i="34"/>
  <c r="X109" i="34"/>
  <c r="W108" i="34"/>
  <c r="AB140" i="34"/>
  <c r="AB141" i="34" s="1"/>
  <c r="U73" i="34" s="1"/>
  <c r="U85" i="34" s="1"/>
  <c r="U99" i="34" s="1"/>
  <c r="AA141" i="34"/>
  <c r="T73" i="34" s="1"/>
  <c r="T85" i="34" s="1"/>
  <c r="T99" i="34" s="1"/>
  <c r="AC137" i="34"/>
  <c r="V49" i="34"/>
  <c r="V50" i="34" s="1"/>
  <c r="V59" i="34" s="1"/>
  <c r="V80" i="34" l="1"/>
  <c r="AE136" i="34"/>
  <c r="W48" i="34"/>
  <c r="Y58" i="34"/>
  <c r="X74" i="34"/>
  <c r="X47" i="34"/>
  <c r="X52" i="34"/>
  <c r="AD137" i="34"/>
  <c r="W49" i="34"/>
  <c r="W50" i="34" s="1"/>
  <c r="W59" i="34" s="1"/>
  <c r="X108" i="34"/>
  <c r="Y109" i="34"/>
  <c r="AC140" i="34"/>
  <c r="AC141" i="34" s="1"/>
  <c r="V73" i="34" s="1"/>
  <c r="V85" i="34" s="1"/>
  <c r="V99" i="34" s="1"/>
  <c r="W80" i="34" l="1"/>
  <c r="Z109" i="34"/>
  <c r="Y108" i="34"/>
  <c r="AD140" i="34"/>
  <c r="AE137" i="34"/>
  <c r="X49" i="34"/>
  <c r="X50" i="34" s="1"/>
  <c r="X59" i="34" s="1"/>
  <c r="Y74" i="34"/>
  <c r="Y47" i="34"/>
  <c r="Z58" i="34"/>
  <c r="Y52" i="34"/>
  <c r="AF136" i="34"/>
  <c r="X48" i="34"/>
  <c r="X80" i="34" l="1"/>
  <c r="AE140" i="34"/>
  <c r="AD141" i="34"/>
  <c r="W73" i="34" s="1"/>
  <c r="W85" i="34" s="1"/>
  <c r="W99" i="34" s="1"/>
  <c r="AA109" i="34"/>
  <c r="Z108" i="34"/>
  <c r="AG136" i="34"/>
  <c r="Y48" i="34"/>
  <c r="Z52" i="34"/>
  <c r="Z47" i="34"/>
  <c r="AA58" i="34"/>
  <c r="Z74" i="34"/>
  <c r="Y49" i="34"/>
  <c r="Y50" i="34" s="1"/>
  <c r="Y59" i="34" s="1"/>
  <c r="AF137" i="34"/>
  <c r="AG137" i="34" l="1"/>
  <c r="Z49" i="34"/>
  <c r="Z50" i="34" s="1"/>
  <c r="Z59" i="34" s="1"/>
  <c r="AB109" i="34"/>
  <c r="AA108" i="34"/>
  <c r="Y80" i="34"/>
  <c r="AF140" i="34"/>
  <c r="AF141" i="34" s="1"/>
  <c r="Y73" i="34" s="1"/>
  <c r="Y85" i="34" s="1"/>
  <c r="Y99" i="34" s="1"/>
  <c r="AE141" i="34"/>
  <c r="X73" i="34" s="1"/>
  <c r="X85" i="34" s="1"/>
  <c r="X99" i="34" s="1"/>
  <c r="AA74" i="34"/>
  <c r="AA52" i="34"/>
  <c r="AA47" i="34"/>
  <c r="AB58" i="34"/>
  <c r="AH136" i="34"/>
  <c r="Z48" i="34"/>
  <c r="Z80" i="34" l="1"/>
  <c r="AI136" i="34"/>
  <c r="AA48" i="34"/>
  <c r="AC58" i="34"/>
  <c r="AB47" i="34"/>
  <c r="AB52" i="34"/>
  <c r="AB74" i="34"/>
  <c r="AG140" i="34"/>
  <c r="AH137" i="34"/>
  <c r="AA49" i="34"/>
  <c r="AA50" i="34" s="1"/>
  <c r="AA59" i="34" s="1"/>
  <c r="AB108" i="34"/>
  <c r="AC109" i="34"/>
  <c r="AA80" i="34" l="1"/>
  <c r="AC108" i="34"/>
  <c r="AD109" i="34"/>
  <c r="AH140" i="34"/>
  <c r="AD58" i="34"/>
  <c r="AC74" i="34"/>
  <c r="AC52" i="34"/>
  <c r="AC47" i="34"/>
  <c r="AB49" i="34"/>
  <c r="AB50" i="34" s="1"/>
  <c r="AB59" i="34" s="1"/>
  <c r="AI137" i="34"/>
  <c r="AG141" i="34"/>
  <c r="Z73" i="34" s="1"/>
  <c r="Z85" i="34" s="1"/>
  <c r="Z99" i="34" s="1"/>
  <c r="AJ136" i="34"/>
  <c r="AB48" i="34"/>
  <c r="AB80" i="34" l="1"/>
  <c r="AD74" i="34"/>
  <c r="AD52" i="34"/>
  <c r="AD47" i="34"/>
  <c r="AE58" i="34"/>
  <c r="AI140" i="34"/>
  <c r="AE109" i="34"/>
  <c r="AD108" i="34"/>
  <c r="AC49" i="34"/>
  <c r="AJ137" i="34"/>
  <c r="AH141" i="34"/>
  <c r="AA73" i="34" s="1"/>
  <c r="AA85" i="34" s="1"/>
  <c r="AA99" i="34" s="1"/>
  <c r="AC50" i="34"/>
  <c r="AC59" i="34" s="1"/>
  <c r="AK136" i="34"/>
  <c r="AC48" i="34"/>
  <c r="AJ140" i="34" l="1"/>
  <c r="AL136" i="34"/>
  <c r="AD48" i="34"/>
  <c r="AK137" i="34"/>
  <c r="AD49" i="34"/>
  <c r="AI141" i="34"/>
  <c r="AB73" i="34" s="1"/>
  <c r="AB85" i="34" s="1"/>
  <c r="AB99" i="34" s="1"/>
  <c r="AC80" i="34"/>
  <c r="AD50" i="34"/>
  <c r="AD59" i="34" s="1"/>
  <c r="AE74" i="34"/>
  <c r="AE52" i="34"/>
  <c r="AE47" i="34"/>
  <c r="AF58" i="34"/>
  <c r="AF109" i="34"/>
  <c r="AE108" i="34"/>
  <c r="AG58" i="34" l="1"/>
  <c r="AF74" i="34"/>
  <c r="AF47" i="34"/>
  <c r="AF52" i="34"/>
  <c r="AD80" i="34"/>
  <c r="AL137" i="34"/>
  <c r="AE49" i="34"/>
  <c r="AE50" i="34" s="1"/>
  <c r="AE59" i="34" s="1"/>
  <c r="AK140" i="34"/>
  <c r="AK141" i="34" s="1"/>
  <c r="AD73" i="34" s="1"/>
  <c r="AD85" i="34" s="1"/>
  <c r="AD99" i="34" s="1"/>
  <c r="AF108" i="34"/>
  <c r="AG109" i="34"/>
  <c r="AJ141" i="34"/>
  <c r="AC73" i="34" s="1"/>
  <c r="AC85" i="34" s="1"/>
  <c r="AC99" i="34" s="1"/>
  <c r="AM136" i="34"/>
  <c r="AE48" i="34"/>
  <c r="AE80" i="34" l="1"/>
  <c r="AH109" i="34"/>
  <c r="AG108" i="34"/>
  <c r="AL140" i="34"/>
  <c r="AL141" i="34" s="1"/>
  <c r="AE73" i="34" s="1"/>
  <c r="AE85" i="34" s="1"/>
  <c r="AE99" i="34" s="1"/>
  <c r="AH58" i="34"/>
  <c r="AG74" i="34"/>
  <c r="AG47" i="34"/>
  <c r="AG52" i="34"/>
  <c r="AN136" i="34"/>
  <c r="AF48" i="34"/>
  <c r="AM137" i="34"/>
  <c r="AF49" i="34"/>
  <c r="AO136" i="34" l="1"/>
  <c r="AG48" i="34"/>
  <c r="AI58" i="34"/>
  <c r="AH74" i="34"/>
  <c r="AH52" i="34"/>
  <c r="AH47" i="34"/>
  <c r="AF50" i="34"/>
  <c r="AF59" i="34" s="1"/>
  <c r="AM140" i="34"/>
  <c r="AN137" i="34"/>
  <c r="AG49" i="34"/>
  <c r="AG50" i="34" s="1"/>
  <c r="AG59" i="34" s="1"/>
  <c r="AH108" i="34"/>
  <c r="AI109" i="34"/>
  <c r="AO137" i="34" l="1"/>
  <c r="AH49" i="34"/>
  <c r="AH50" i="34" s="1"/>
  <c r="AH59" i="34" s="1"/>
  <c r="AF80" i="34"/>
  <c r="AP136" i="34"/>
  <c r="AH48" i="34"/>
  <c r="AG80" i="34"/>
  <c r="AN140" i="34"/>
  <c r="AM141" i="34"/>
  <c r="AF73" i="34" s="1"/>
  <c r="AF85" i="34" s="1"/>
  <c r="AF99" i="34" s="1"/>
  <c r="AI74" i="34"/>
  <c r="AI52" i="34"/>
  <c r="AI47" i="34"/>
  <c r="AJ58" i="34"/>
  <c r="AJ109" i="34"/>
  <c r="AI108" i="34"/>
  <c r="AP137" i="34" l="1"/>
  <c r="AI49" i="34"/>
  <c r="AH80" i="34"/>
  <c r="AK58" i="34"/>
  <c r="AJ74" i="34"/>
  <c r="AJ47" i="34"/>
  <c r="AJ52" i="34"/>
  <c r="AI50" i="34"/>
  <c r="AI59" i="34" s="1"/>
  <c r="AO140" i="34"/>
  <c r="AO141" i="34" s="1"/>
  <c r="AH73" i="34" s="1"/>
  <c r="AH85" i="34" s="1"/>
  <c r="AH99" i="34" s="1"/>
  <c r="AJ108" i="34"/>
  <c r="AK109" i="34"/>
  <c r="AN141" i="34"/>
  <c r="AG73" i="34" s="1"/>
  <c r="AG85" i="34" s="1"/>
  <c r="AG99" i="34" s="1"/>
  <c r="AQ136" i="34"/>
  <c r="AI48" i="34"/>
  <c r="AL109" i="34" l="1"/>
  <c r="AK108" i="34"/>
  <c r="AP140" i="34"/>
  <c r="AI80" i="34"/>
  <c r="AK52" i="34"/>
  <c r="AL58" i="34"/>
  <c r="AK74" i="34"/>
  <c r="AK47" i="34"/>
  <c r="AR136" i="34"/>
  <c r="AJ48" i="34"/>
  <c r="AJ49" i="34"/>
  <c r="AJ50" i="34" s="1"/>
  <c r="AJ59" i="34" s="1"/>
  <c r="AQ137" i="34"/>
  <c r="AJ80" i="34" l="1"/>
  <c r="AR137" i="34"/>
  <c r="AK49" i="34"/>
  <c r="AL108" i="34"/>
  <c r="AM109" i="34"/>
  <c r="AS136" i="34"/>
  <c r="AK48" i="34"/>
  <c r="AQ141" i="34"/>
  <c r="AJ73" i="34" s="1"/>
  <c r="AJ85" i="34" s="1"/>
  <c r="AJ99" i="34" s="1"/>
  <c r="AQ140" i="34"/>
  <c r="AM58" i="34"/>
  <c r="AL52" i="34"/>
  <c r="AL47" i="34"/>
  <c r="AL74" i="34"/>
  <c r="AP141" i="34"/>
  <c r="AI73" i="34" s="1"/>
  <c r="AI85" i="34" s="1"/>
  <c r="AI99" i="34" s="1"/>
  <c r="AK50" i="34"/>
  <c r="AK59" i="34" s="1"/>
  <c r="AS137" i="34" l="1"/>
  <c r="AL49" i="34"/>
  <c r="AT136" i="34"/>
  <c r="AL48" i="34"/>
  <c r="AM74" i="34"/>
  <c r="AN58" i="34"/>
  <c r="AM52" i="34"/>
  <c r="AM47" i="34"/>
  <c r="AL50" i="34"/>
  <c r="AL59" i="34" s="1"/>
  <c r="AK80" i="34"/>
  <c r="AR140" i="34"/>
  <c r="AR141" i="34" s="1"/>
  <c r="AK73" i="34" s="1"/>
  <c r="AK85" i="34" s="1"/>
  <c r="AK99" i="34" s="1"/>
  <c r="AN109" i="34"/>
  <c r="AM108" i="34"/>
  <c r="AN108" i="34" l="1"/>
  <c r="AO109" i="34"/>
  <c r="AO58" i="34"/>
  <c r="AN74" i="34"/>
  <c r="AN47" i="34"/>
  <c r="AN52" i="34"/>
  <c r="AT137" i="34"/>
  <c r="AM49" i="34"/>
  <c r="AM50" i="34" s="1"/>
  <c r="AM59" i="34" s="1"/>
  <c r="AS140" i="34"/>
  <c r="AS141" i="34"/>
  <c r="AL73" i="34" s="1"/>
  <c r="AL85" i="34" s="1"/>
  <c r="AL99" i="34" s="1"/>
  <c r="AL80" i="34"/>
  <c r="AU136" i="34"/>
  <c r="AM48" i="34"/>
  <c r="AN48" i="34" l="1"/>
  <c r="AV136" i="34"/>
  <c r="AM80" i="34"/>
  <c r="AT140" i="34"/>
  <c r="AT141" i="34" s="1"/>
  <c r="AM73" i="34" s="1"/>
  <c r="AM85" i="34" s="1"/>
  <c r="AM99" i="34" s="1"/>
  <c r="AO74" i="34"/>
  <c r="AP58" i="34"/>
  <c r="AO47" i="34"/>
  <c r="AO52" i="34"/>
  <c r="AU137" i="34"/>
  <c r="AN49" i="34"/>
  <c r="AP109" i="34"/>
  <c r="AP108" i="34" s="1"/>
  <c r="AO108" i="34"/>
  <c r="AP52" i="34" l="1"/>
  <c r="AP47" i="34"/>
  <c r="AP74" i="34"/>
  <c r="AU140" i="34"/>
  <c r="AU141" i="34" s="1"/>
  <c r="AN73" i="34" s="1"/>
  <c r="AN85" i="34" s="1"/>
  <c r="AN99" i="34" s="1"/>
  <c r="AN50" i="34"/>
  <c r="AN59" i="34" s="1"/>
  <c r="AV137" i="34"/>
  <c r="AO49" i="34"/>
  <c r="AO50" i="34" s="1"/>
  <c r="AO59" i="34" s="1"/>
  <c r="AW136" i="34"/>
  <c r="AO48" i="34"/>
  <c r="AW137" i="34" l="1"/>
  <c r="AP49" i="34"/>
  <c r="AP50" i="34" s="1"/>
  <c r="AP59" i="34" s="1"/>
  <c r="AO80" i="34"/>
  <c r="AX136" i="34"/>
  <c r="AY136" i="34" s="1"/>
  <c r="AP48" i="34"/>
  <c r="AN80" i="34"/>
  <c r="AV140" i="34"/>
  <c r="AV141" i="34" s="1"/>
  <c r="AO73" i="34" s="1"/>
  <c r="AO85" i="34" s="1"/>
  <c r="AO99" i="34" s="1"/>
  <c r="AP80" i="34" l="1"/>
  <c r="AX137" i="34"/>
  <c r="AY137" i="34" s="1"/>
  <c r="AW140" i="34"/>
  <c r="AW141" i="34"/>
  <c r="AP73" i="34" s="1"/>
  <c r="AP85" i="34" s="1"/>
  <c r="AP99" i="34" s="1"/>
  <c r="AX140" i="34" l="1"/>
  <c r="AX141" i="34" s="1"/>
  <c r="AY140" i="34" l="1"/>
  <c r="AY141" i="34" s="1"/>
  <c r="B126" i="34" l="1"/>
  <c r="A16" i="13"/>
  <c r="C67" i="34" l="1"/>
  <c r="B54" i="34"/>
  <c r="B81" i="34"/>
  <c r="B29" i="34"/>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9" i="27"/>
  <c r="F75" i="34" l="1"/>
  <c r="C53" i="34"/>
  <c r="B77" i="34"/>
  <c r="B70" i="34"/>
  <c r="B71" i="34" s="1"/>
  <c r="D68" i="34"/>
  <c r="E67" i="34"/>
  <c r="E68" i="34" s="1"/>
  <c r="D76" i="34"/>
  <c r="B82" i="34"/>
  <c r="C75" i="34"/>
  <c r="B68" i="27"/>
  <c r="B34" i="27"/>
  <c r="B97" i="27"/>
  <c r="A15" i="10"/>
  <c r="A12" i="10"/>
  <c r="A9" i="10"/>
  <c r="A5" i="10"/>
  <c r="B49" i="27"/>
  <c r="B32" i="27"/>
  <c r="C49" i="7"/>
  <c r="C48" i="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A14" i="33" s="1"/>
  <c r="D70" i="34" l="1"/>
  <c r="D71" i="34" s="1"/>
  <c r="D72" i="34" s="1"/>
  <c r="E55" i="34"/>
  <c r="E82" i="34" s="1"/>
  <c r="C78" i="34"/>
  <c r="D78" i="34" s="1"/>
  <c r="I76" i="34"/>
  <c r="J67" i="34"/>
  <c r="I68" i="34"/>
  <c r="C72" i="34"/>
  <c r="H75" i="34"/>
  <c r="K67" i="34" l="1"/>
  <c r="J76" i="34"/>
  <c r="J68" i="34"/>
  <c r="E56" i="34"/>
  <c r="E69" i="34" s="1"/>
  <c r="I75" i="34"/>
  <c r="F53" i="34"/>
  <c r="A5" i="27"/>
  <c r="E77" i="34" l="1"/>
  <c r="E70" i="34"/>
  <c r="E71" i="34" s="1"/>
  <c r="F55" i="34"/>
  <c r="F56" i="34"/>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l="1"/>
  <c r="AD70" i="34"/>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J78" i="34"/>
  <c r="AJ72" i="34"/>
  <c r="AL55" i="34"/>
  <c r="AL82" i="34" s="1"/>
  <c r="AK71" i="34"/>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79" i="34" l="1"/>
  <c r="B83" i="34" l="1"/>
  <c r="C79" i="34"/>
  <c r="D79" i="34" l="1"/>
  <c r="B88" i="34"/>
  <c r="B86" i="34"/>
  <c r="B84" i="34"/>
  <c r="B89" i="34" s="1"/>
  <c r="C83" i="34"/>
  <c r="C86" i="34" s="1"/>
  <c r="E79" i="34"/>
  <c r="E83" i="34" s="1"/>
  <c r="E86" i="34" s="1"/>
  <c r="B87" i="34" l="1"/>
  <c r="B90" i="34" s="1"/>
  <c r="C87" i="34"/>
  <c r="C90" i="34" s="1"/>
  <c r="C84" i="34"/>
  <c r="C89" i="34" s="1"/>
  <c r="C88" i="34"/>
  <c r="D83" i="34"/>
  <c r="F79" i="34"/>
  <c r="D86" i="34" l="1"/>
  <c r="D88" i="34"/>
  <c r="D84" i="34"/>
  <c r="D89" i="34" s="1"/>
  <c r="E88" i="34"/>
  <c r="F83" i="34"/>
  <c r="F86" i="34" s="1"/>
  <c r="E84" i="34"/>
  <c r="G79" i="34"/>
  <c r="H79" i="34"/>
  <c r="H83" i="34" s="1"/>
  <c r="H86" i="34" s="1"/>
  <c r="E89" i="34" l="1"/>
  <c r="F84" i="34"/>
  <c r="F89" i="34" s="1"/>
  <c r="G83" i="34"/>
  <c r="H84" i="34" s="1"/>
  <c r="D87" i="34"/>
  <c r="D90" i="34" s="1"/>
  <c r="E87" i="34"/>
  <c r="F87" i="34"/>
  <c r="F88" i="34"/>
  <c r="I79" i="34"/>
  <c r="H88" i="34" l="1"/>
  <c r="E90" i="34"/>
  <c r="F90" i="34"/>
  <c r="G86" i="34"/>
  <c r="G84" i="34"/>
  <c r="G89" i="34" s="1"/>
  <c r="G88" i="34"/>
  <c r="I83" i="34"/>
  <c r="I88" i="34" s="1"/>
  <c r="J79" i="34"/>
  <c r="K79" i="34" s="1"/>
  <c r="K83" i="34" l="1"/>
  <c r="K86" i="34" s="1"/>
  <c r="L79" i="34"/>
  <c r="H87" i="34"/>
  <c r="G87" i="34"/>
  <c r="G90" i="34" s="1"/>
  <c r="H89" i="34"/>
  <c r="I86" i="34"/>
  <c r="J88" i="34"/>
  <c r="I84" i="34"/>
  <c r="I89" i="34" s="1"/>
  <c r="J83" i="34"/>
  <c r="K88" i="34"/>
  <c r="K84" i="34" l="1"/>
  <c r="J86" i="34"/>
  <c r="L83" i="34"/>
  <c r="M79" i="34"/>
  <c r="J84" i="34"/>
  <c r="J89" i="34" s="1"/>
  <c r="I87" i="34"/>
  <c r="I90" i="34" s="1"/>
  <c r="K87" i="34"/>
  <c r="H90" i="34"/>
  <c r="L86" i="34" l="1"/>
  <c r="L88" i="34"/>
  <c r="B105" i="34" s="1"/>
  <c r="L84" i="34"/>
  <c r="L89" i="34" s="1"/>
  <c r="J87" i="34"/>
  <c r="J90" i="34" s="1"/>
  <c r="K89" i="34"/>
  <c r="M83" i="34"/>
  <c r="N79" i="34"/>
  <c r="K90" i="34" l="1"/>
  <c r="N83" i="34"/>
  <c r="O79" i="34"/>
  <c r="M86" i="34"/>
  <c r="M88" i="34"/>
  <c r="M84" i="34"/>
  <c r="M89" i="34" s="1"/>
  <c r="G28" i="34"/>
  <c r="C105" i="34" s="1"/>
  <c r="M87" i="34"/>
  <c r="L87" i="34"/>
  <c r="O83" i="34" l="1"/>
  <c r="P79" i="34"/>
  <c r="G30" i="34"/>
  <c r="A105" i="34" s="1"/>
  <c r="L90" i="34"/>
  <c r="G29" i="34" s="1"/>
  <c r="D105" i="34" s="1"/>
  <c r="M90" i="34"/>
  <c r="N86" i="34"/>
  <c r="N87" i="34" s="1"/>
  <c r="N90" i="34" s="1"/>
  <c r="N88" i="34"/>
  <c r="N84" i="34"/>
  <c r="N89" i="34" s="1"/>
  <c r="P83" i="34" l="1"/>
  <c r="Q79" i="34"/>
  <c r="O86" i="34"/>
  <c r="O87" i="34" s="1"/>
  <c r="O90" i="34" s="1"/>
  <c r="O88" i="34"/>
  <c r="O84" i="34"/>
  <c r="O89" i="34" s="1"/>
  <c r="Q83" i="34" l="1"/>
  <c r="R79" i="34"/>
  <c r="P86" i="34"/>
  <c r="P87" i="34" s="1"/>
  <c r="P90" i="34" s="1"/>
  <c r="P88" i="34"/>
  <c r="P84" i="34"/>
  <c r="P89" i="34" s="1"/>
  <c r="R83" i="34" l="1"/>
  <c r="S79" i="34"/>
  <c r="Q86" i="34"/>
  <c r="Q87" i="34" s="1"/>
  <c r="Q90" i="34" s="1"/>
  <c r="Q88" i="34"/>
  <c r="Q84" i="34"/>
  <c r="Q89" i="34" s="1"/>
  <c r="S83" i="34" l="1"/>
  <c r="T79" i="34"/>
  <c r="R86" i="34"/>
  <c r="R87" i="34" s="1"/>
  <c r="R90" i="34" s="1"/>
  <c r="R84" i="34"/>
  <c r="R89" i="34" s="1"/>
  <c r="R88" i="34"/>
  <c r="T83" i="34" l="1"/>
  <c r="U79" i="34"/>
  <c r="S86" i="34"/>
  <c r="S87" i="34" s="1"/>
  <c r="S90" i="34" s="1"/>
  <c r="S88" i="34"/>
  <c r="S84" i="34"/>
  <c r="S89" i="34" s="1"/>
  <c r="U83" i="34" l="1"/>
  <c r="V79" i="34"/>
  <c r="T86" i="34"/>
  <c r="T87" i="34" s="1"/>
  <c r="T90" i="34" s="1"/>
  <c r="T84" i="34"/>
  <c r="T89" i="34" s="1"/>
  <c r="T88" i="34"/>
  <c r="V83" i="34" l="1"/>
  <c r="W79" i="34"/>
  <c r="U86" i="34"/>
  <c r="U87" i="34" s="1"/>
  <c r="U90" i="34" s="1"/>
  <c r="U88" i="34"/>
  <c r="U84" i="34"/>
  <c r="U89" i="34" s="1"/>
  <c r="W83" i="34" l="1"/>
  <c r="X79" i="34"/>
  <c r="V86" i="34"/>
  <c r="V87" i="34" s="1"/>
  <c r="V90" i="34" s="1"/>
  <c r="V84" i="34"/>
  <c r="V89" i="34" s="1"/>
  <c r="V88" i="34"/>
  <c r="X83" i="34" l="1"/>
  <c r="Y79" i="34"/>
  <c r="W86" i="34"/>
  <c r="W87" i="34" s="1"/>
  <c r="W90" i="34" s="1"/>
  <c r="W88" i="34"/>
  <c r="W84" i="34"/>
  <c r="W89" i="34" s="1"/>
  <c r="Y83" i="34" l="1"/>
  <c r="Z79" i="34"/>
  <c r="X86" i="34"/>
  <c r="X87" i="34" s="1"/>
  <c r="X90" i="34" s="1"/>
  <c r="X88" i="34"/>
  <c r="X84" i="34"/>
  <c r="X89" i="34" s="1"/>
  <c r="Z83" i="34" l="1"/>
  <c r="AA79" i="34"/>
  <c r="Y86" i="34"/>
  <c r="Y87" i="34" s="1"/>
  <c r="Y90" i="34" s="1"/>
  <c r="Y84" i="34"/>
  <c r="Y89" i="34" s="1"/>
  <c r="Y88" i="34"/>
  <c r="AA83" i="34" l="1"/>
  <c r="AB79" i="34"/>
  <c r="Z86" i="34"/>
  <c r="Z87" i="34" s="1"/>
  <c r="Z90" i="34" s="1"/>
  <c r="Z88" i="34"/>
  <c r="Z84" i="34"/>
  <c r="Z89" i="34" s="1"/>
  <c r="AB83" i="34" l="1"/>
  <c r="AC79" i="34"/>
  <c r="AA86" i="34"/>
  <c r="AA87" i="34" s="1"/>
  <c r="AA90" i="34" s="1"/>
  <c r="AA84" i="34"/>
  <c r="AA89" i="34" s="1"/>
  <c r="AA88" i="34"/>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4" i="34"/>
  <c r="AD89" i="34" s="1"/>
  <c r="AD88" i="34"/>
  <c r="AF83" i="34" l="1"/>
  <c r="AG79" i="34"/>
  <c r="AE86" i="34"/>
  <c r="AE87" i="34" s="1"/>
  <c r="AE90" i="34" s="1"/>
  <c r="AE88" i="34"/>
  <c r="AE84" i="34"/>
  <c r="AE89" i="34" s="1"/>
  <c r="AG83" i="34" l="1"/>
  <c r="AH79" i="34"/>
  <c r="AF86" i="34"/>
  <c r="AF87" i="34" s="1"/>
  <c r="AF90" i="34" s="1"/>
  <c r="AF84" i="34"/>
  <c r="AF89" i="34" s="1"/>
  <c r="AF88" i="34"/>
  <c r="AH83" i="34" l="1"/>
  <c r="AI79" i="34"/>
  <c r="AG86" i="34"/>
  <c r="AG87" i="34" s="1"/>
  <c r="AG90" i="34" s="1"/>
  <c r="AG88" i="34"/>
  <c r="AG84" i="34"/>
  <c r="AG89" i="34" s="1"/>
  <c r="AI83" i="34" l="1"/>
  <c r="AJ79" i="34"/>
  <c r="AH86" i="34"/>
  <c r="AH87" i="34" s="1"/>
  <c r="AH90" i="34" s="1"/>
  <c r="AH88" i="34"/>
  <c r="AH84" i="34"/>
  <c r="AH89" i="34" s="1"/>
  <c r="AJ83" i="34" l="1"/>
  <c r="AK79" i="34"/>
  <c r="AI86" i="34"/>
  <c r="AI87" i="34" s="1"/>
  <c r="AI90" i="34" s="1"/>
  <c r="AI84" i="34"/>
  <c r="AI89" i="34" s="1"/>
  <c r="AI88" i="34"/>
  <c r="AK83" i="34" l="1"/>
  <c r="AL79" i="34"/>
  <c r="AJ86" i="34"/>
  <c r="AJ87" i="34" s="1"/>
  <c r="AJ90" i="34" s="1"/>
  <c r="AJ88" i="34"/>
  <c r="AJ84" i="34"/>
  <c r="AJ89" i="34" s="1"/>
  <c r="AL83" i="34" l="1"/>
  <c r="AM79" i="34"/>
  <c r="AK86" i="34"/>
  <c r="AK87" i="34" s="1"/>
  <c r="AK90" i="34" s="1"/>
  <c r="AK84" i="34"/>
  <c r="AK89" i="34" s="1"/>
  <c r="AK88" i="34"/>
  <c r="AM83" i="34" l="1"/>
  <c r="AN79" i="34"/>
  <c r="AL86" i="34"/>
  <c r="AL87" i="34" s="1"/>
  <c r="AL90" i="34" s="1"/>
  <c r="AL84" i="34"/>
  <c r="AL89" i="34" s="1"/>
  <c r="AL88" i="34"/>
  <c r="AN83" i="34" l="1"/>
  <c r="AO79" i="34"/>
  <c r="AM86" i="34"/>
  <c r="AM87" i="34" s="1"/>
  <c r="AM90" i="34" s="1"/>
  <c r="AM84" i="34"/>
  <c r="AM89" i="34" s="1"/>
  <c r="AM88" i="34"/>
  <c r="AO83" i="34" l="1"/>
  <c r="AP79" i="34"/>
  <c r="AP83" i="34" s="1"/>
  <c r="AN86" i="34"/>
  <c r="AN87" i="34" s="1"/>
  <c r="AN90" i="34" s="1"/>
  <c r="AN84" i="34"/>
  <c r="AN89" i="34" s="1"/>
  <c r="AN88" i="34"/>
  <c r="AP86" i="34" l="1"/>
  <c r="AP88" i="34"/>
  <c r="AP84" i="34"/>
  <c r="AO86" i="34"/>
  <c r="AO87" i="34" s="1"/>
  <c r="AO90" i="34" s="1"/>
  <c r="AO88" i="34"/>
  <c r="AO84" i="34"/>
  <c r="AO89" i="34" s="1"/>
  <c r="AP89" i="34" l="1"/>
  <c r="AP87" i="34"/>
  <c r="AP90" i="34" l="1"/>
  <c r="A101" i="34"/>
  <c r="B102" i="34" s="1"/>
</calcChain>
</file>

<file path=xl/sharedStrings.xml><?xml version="1.0" encoding="utf-8"?>
<sst xmlns="http://schemas.openxmlformats.org/spreadsheetml/2006/main" count="1089" uniqueCount="595">
  <si>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</si>
  <si>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</si>
  <si>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</si>
  <si>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</si>
  <si>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</si>
  <si>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</si>
  <si>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</si>
  <si>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</si>
  <si>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</si>
  <si>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</si>
  <si>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</si>
  <si>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</si>
  <si>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</si>
  <si>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</si>
  <si>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</si>
  <si>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</si>
  <si>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</si>
  <si>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</si>
  <si>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</si>
  <si>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</si>
  <si>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</si>
  <si>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</si>
  <si>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</si>
  <si>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</si>
  <si>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</si>
  <si>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</si>
  <si>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</si>
  <si>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</si>
  <si>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</si>
  <si>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</si>
  <si>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</si>
  <si>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</si>
  <si>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</si>
  <si>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</si>
  <si>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</si>
  <si>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</si>
  <si>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</si>
  <si>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</si>
  <si>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</si>
  <si>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</si>
  <si>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</si>
  <si>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</si>
  <si>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</si>
  <si>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</si>
  <si>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</si>
  <si>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</si>
  <si>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</si>
  <si>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</si>
  <si>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</si>
  <si>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</si>
  <si>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</si>
  <si>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</si>
  <si>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</si>
  <si>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</si>
  <si>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</si>
  <si>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</si>
  <si>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</si>
  <si>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</si>
  <si>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</si>
  <si>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</si>
  <si>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</si>
  <si>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</si>
  <si>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</si>
  <si>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</si>
  <si>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</si>
  <si>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</si>
  <si>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</si>
  <si>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</si>
  <si>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</si>
  <si>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</si>
  <si>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</si>
  <si>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</si>
  <si>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</si>
  <si>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</si>
  <si>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</si>
  <si>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</si>
  <si>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</si>
  <si>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</si>
  <si>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</si>
  <si>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</si>
  <si>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</si>
  <si>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</si>
  <si>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</si>
  <si>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</si>
  <si>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</si>
  <si>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</si>
  <si>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</si>
  <si>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</si>
  <si>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</si>
  <si>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</si>
  <si>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</si>
  <si>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</si>
  <si>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</si>
  <si>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</si>
  <si>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</si>
  <si>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</si>
  <si>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</si>
  <si>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</si>
  <si>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</si>
  <si>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</si>
  <si>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</si>
  <si>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</si>
  <si>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</si>
  <si>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</si>
  <si>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</si>
  <si>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</si>
  <si>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</si>
  <si>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</si>
  <si>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</si>
  <si>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</si>
  <si>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</si>
  <si>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</si>
  <si>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</si>
  <si>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</si>
  <si>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</si>
  <si>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</si>
  <si>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</si>
  <si>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</si>
  <si>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</si>
  <si>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</si>
  <si>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</si>
  <si>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</si>
  <si>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</si>
  <si>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</si>
  <si>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</si>
  <si>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</si>
  <si>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</si>
  <si>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</si>
  <si>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</si>
  <si>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</si>
  <si>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</si>
  <si>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</si>
  <si>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</si>
  <si>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</si>
  <si>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</si>
  <si>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</si>
  <si>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</si>
  <si>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</si>
  <si>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</si>
  <si>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</si>
  <si>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</si>
  <si>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</si>
  <si>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</si>
  <si>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</si>
  <si>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</si>
  <si>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</si>
  <si>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</si>
  <si>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</si>
  <si>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</si>
  <si>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</si>
  <si>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</si>
  <si>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</si>
  <si>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</si>
  <si>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</si>
  <si>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</si>
  <si>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</si>
  <si>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</si>
  <si>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</si>
  <si>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</si>
  <si>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</si>
  <si>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</si>
  <si>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</si>
  <si>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</si>
  <si>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</si>
  <si>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</si>
  <si>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</si>
  <si>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</si>
  <si>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</si>
  <si>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</si>
  <si>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</si>
  <si>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</si>
  <si>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</si>
  <si>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</si>
  <si>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</si>
  <si>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</si>
  <si>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</si>
  <si>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</si>
  <si>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</si>
  <si>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</si>
  <si>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</si>
  <si>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</si>
  <si>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</si>
  <si>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</si>
  <si>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</si>
  <si>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</si>
  <si>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</si>
  <si>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</si>
  <si>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</si>
  <si>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</si>
  <si>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</si>
  <si>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</si>
  <si>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</si>
  <si>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</si>
  <si>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</si>
  <si>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</si>
  <si>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</si>
  <si>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</si>
  <si>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</si>
  <si>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</si>
  <si>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</si>
  <si>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</si>
  <si>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</si>
  <si>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</si>
  <si>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</si>
  <si>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</si>
  <si>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</si>
  <si>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</si>
  <si>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</si>
  <si>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</si>
  <si>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</si>
  <si>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</si>
  <si>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</si>
  <si>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</si>
  <si>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</si>
  <si>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</si>
  <si>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</si>
  <si>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</si>
  <si>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</si>
  <si>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</si>
  <si>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</si>
  <si>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</si>
  <si>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</si>
  <si>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</si>
  <si>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</si>
  <si>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</si>
  <si>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</si>
  <si>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</si>
  <si>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</si>
  <si>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</si>
  <si>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</si>
  <si>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</si>
  <si>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</si>
  <si>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</si>
  <si>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</si>
  <si>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</si>
  <si>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</si>
  <si>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</si>
  <si>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</si>
  <si>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</si>
  <si>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</si>
  <si>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</si>
  <si>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</si>
  <si>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</si>
  <si>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</si>
  <si>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</si>
  <si>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</si>
  <si>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</si>
  <si>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</si>
  <si>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</si>
  <si>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</si>
  <si>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</si>
  <si>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</si>
  <si>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</si>
  <si>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</si>
  <si>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</si>
  <si>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</si>
  <si>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</si>
  <si>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</si>
  <si>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</si>
  <si>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</si>
  <si>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</si>
  <si>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</si>
  <si>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</si>
  <si>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</si>
  <si>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</si>
  <si>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</si>
  <si>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</si>
  <si>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</si>
  <si>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</si>
  <si>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</si>
  <si>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</si>
  <si>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</si>
  <si>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</si>
  <si>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</si>
  <si>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</si>
  <si>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</si>
  <si>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</si>
  <si>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</si>
  <si>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</si>
  <si>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</si>
  <si>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</si>
  <si>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</si>
  <si>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</si>
  <si>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</si>
  <si>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</si>
  <si>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</si>
  <si>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</si>
  <si>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</si>
  <si>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</si>
  <si>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</si>
  <si>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</si>
  <si>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</si>
  <si>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</si>
  <si>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</si>
  <si>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</si>
  <si>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</si>
  <si>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</si>
  <si>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</si>
  <si>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</si>
  <si>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</si>
  <si>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</si>
  <si>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</si>
  <si>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</si>
  <si>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</si>
  <si>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</si>
  <si>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</si>
  <si>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</si>
  <si>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</si>
  <si>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</si>
  <si>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</si>
  <si>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</si>
  <si>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</si>
  <si>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</si>
  <si>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</si>
  <si>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</si>
  <si>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</si>
  <si>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</si>
  <si>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</si>
  <si>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</si>
  <si>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</si>
  <si>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</si>
  <si>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</si>
  <si>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</si>
  <si>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</si>
  <si>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</si>
  <si>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</si>
  <si>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</si>
  <si>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</si>
  <si>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</si>
  <si>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</si>
  <si>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</si>
  <si>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</si>
  <si>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</si>
  <si>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</si>
  <si>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</si>
  <si>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</si>
  <si>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</si>
  <si>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</si>
  <si>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</si>
  <si>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</si>
  <si>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</si>
  <si>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</si>
  <si>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</si>
  <si>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</si>
  <si>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</si>
  <si>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</si>
  <si>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</si>
  <si>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</si>
  <si>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</si>
  <si>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</si>
  <si>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</si>
  <si>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</si>
  <si>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</si>
  <si>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</si>
  <si>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</si>
  <si>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</si>
  <si>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</si>
  <si>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</si>
  <si>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</si>
  <si>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</si>
  <si>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</si>
  <si>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</si>
  <si>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</si>
  <si>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</si>
  <si>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</si>
  <si>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</si>
  <si>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</si>
  <si>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</si>
  <si>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</si>
  <si>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</si>
  <si>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</si>
  <si>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</si>
  <si>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</si>
  <si>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</si>
  <si>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</si>
  <si>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</si>
  <si>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</si>
  <si>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</si>
  <si>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</si>
  <si>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</si>
  <si>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</si>
  <si>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</si>
  <si>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</si>
  <si>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</si>
  <si>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</si>
  <si>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</si>
  <si>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</si>
  <si>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</si>
  <si>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</si>
  <si>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</si>
  <si>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</si>
  <si>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</si>
  <si>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</si>
  <si>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</si>
  <si>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</si>
  <si>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</si>
  <si>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</si>
  <si>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</si>
  <si>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</si>
  <si>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</si>
  <si>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</si>
  <si>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</si>
  <si>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</si>
  <si>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</si>
  <si>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</si>
  <si>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</si>
  <si>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</si>
  <si>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</si>
  <si>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</si>
  <si>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</si>
  <si>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</si>
  <si>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</si>
  <si>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</si>
  <si>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</si>
  <si>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</si>
  <si>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</si>
  <si>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</si>
  <si>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</si>
  <si>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</si>
  <si>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</si>
  <si>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</si>
  <si>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</si>
  <si>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</si>
  <si>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</si>
  <si>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</si>
  <si>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</si>
  <si>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</si>
  <si>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</si>
  <si>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</si>
  <si>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</si>
  <si>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</si>
  <si>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</si>
  <si>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</si>
  <si>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</si>
  <si>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</si>
  <si>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</si>
  <si>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</si>
  <si>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</si>
  <si>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</si>
  <si>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</si>
  <si>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</si>
  <si>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</si>
  <si>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</si>
  <si>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</si>
  <si>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</si>
  <si>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</si>
  <si>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</si>
  <si>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</si>
  <si>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</si>
  <si>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</si>
  <si>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</si>
  <si>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</si>
  <si>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</si>
  <si>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</si>
  <si>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</si>
  <si>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</si>
  <si>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</si>
  <si>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</si>
  <si>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</si>
  <si>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</si>
  <si>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</si>
  <si>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</si>
  <si>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</si>
  <si>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</si>
  <si>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</si>
  <si>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</si>
  <si>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</si>
  <si>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</si>
  <si>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</si>
  <si>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</si>
  <si>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</si>
  <si>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</si>
  <si>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</si>
  <si>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</si>
  <si>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</si>
  <si>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</si>
  <si>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</si>
  <si>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</si>
  <si>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</si>
  <si>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</si>
  <si>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</si>
  <si>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</si>
  <si>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</si>
  <si>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</si>
  <si>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</si>
  <si>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</si>
  <si>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</si>
  <si>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</si>
  <si>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</si>
  <si>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</si>
  <si>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</si>
  <si>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</si>
  <si>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</si>
  <si>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</si>
  <si>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</si>
  <si>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</si>
  <si>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</si>
  <si>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</si>
  <si>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</si>
  <si>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</si>
  <si>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</si>
  <si>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</si>
  <si>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</si>
  <si>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</si>
  <si>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</si>
  <si>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</si>
  <si>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</si>
  <si>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</si>
  <si>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</si>
  <si>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</si>
  <si>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</si>
  <si>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</si>
  <si>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</si>
  <si>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</si>
  <si>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</si>
  <si>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</si>
  <si>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</si>
  <si>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</si>
  <si>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Не относится</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</si>
  <si>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</si>
  <si>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</si>
  <si>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</si>
  <si>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</si>
  <si>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</si>
  <si>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</si>
  <si>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</si>
  <si>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2023 год</t>
  </si>
  <si>
    <t>Утвержденный план</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</si>
  <si>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</si>
  <si>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</si>
  <si>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</si>
  <si>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</si>
  <si>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</si>
  <si>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</si>
  <si>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</si>
  <si>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</si>
  <si>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</si>
  <si>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</si>
  <si>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</si>
  <si>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 xml:space="preserve"> по состоянию на 01.01.2020</t>
  </si>
  <si>
    <t>Акционерное общество "Россети Янтарь" ДЗО  ПАО "Россети"</t>
  </si>
  <si>
    <t>АО "Россети Янтарь"</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</si>
  <si>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</si>
  <si>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Светловский городской округ</t>
  </si>
  <si>
    <t>трансформатор силовой масляный</t>
  </si>
  <si>
    <t>ТМГ</t>
  </si>
  <si>
    <t>Т-1</t>
  </si>
  <si>
    <t>ТП 274-01</t>
  </si>
  <si>
    <t>Т-2</t>
  </si>
  <si>
    <t>Не подлжит капитальному ремонту и требует замены</t>
  </si>
  <si>
    <t>Акт дефектации трансформатора 07.12.2022, выданный электроремонтным цехом АО "Россети Янтарь"</t>
  </si>
  <si>
    <t>Замена трансформаторов Т-1 и Т-2 в ТП 274-01, вышедщих из строя в результате динамического удара, вызванного коротким замыканием и последующем термическим воздействием, приведшим к разрушению обмоток высокого напряжения</t>
  </si>
  <si>
    <t xml:space="preserve">  Отключение потребетилей, влияющих на показатели saidi и saifi не было</t>
  </si>
  <si>
    <t>2 (0) МВА</t>
  </si>
  <si>
    <t>Техническое перевооружение ТП 15/0,4 кВ № 274-01 с заменой силовых трансформаторов Т-1 (инв. № 5151029) и Т-2 (инв. № 5151028) мощностью 2х1000 кВА (без прироста) в г. Светлый</t>
  </si>
  <si>
    <r>
      <t>P</t>
    </r>
    <r>
      <rPr>
        <vertAlign val="superscript"/>
        <sz val="12"/>
        <color theme="1"/>
        <rFont val="Calibri"/>
        <family val="2"/>
        <charset val="204"/>
        <scheme val="minor"/>
      </rPr>
      <t>15</t>
    </r>
    <r>
      <rPr>
        <sz val="12"/>
        <color theme="1"/>
        <rFont val="Calibri"/>
        <family val="2"/>
        <charset val="204"/>
        <scheme val="minor"/>
      </rPr>
      <t>з_тр=2,00 МВА</t>
    </r>
  </si>
  <si>
    <t>Повышение надежности и восстановление нормальной схемы резервного электроснабжения районной тепловой станции «Центральная» УМП «Светловская теплосеть» города Светлый</t>
  </si>
  <si>
    <t>Техническое перевооружение</t>
  </si>
  <si>
    <t>Сметная стоимость проекта в ценах  2022 года с НДС, млн. руб.</t>
  </si>
  <si>
    <t>силовые трансформаторы 2х1000 кВА</t>
  </si>
  <si>
    <t>Модернизация, техническое перевооружение трансформаторных и иных подстанций, распределительных пунктов</t>
  </si>
  <si>
    <r>
      <t>Год раскрытия информации:</t>
    </r>
    <r>
      <rPr>
        <b/>
        <u/>
        <sz val="12"/>
        <rFont val="Times New Roman"/>
        <family val="1"/>
        <charset val="204"/>
      </rPr>
      <t xml:space="preserve"> 2023 </t>
    </r>
    <r>
      <rPr>
        <b/>
        <sz val="12"/>
        <rFont val="Times New Roman"/>
        <family val="1"/>
        <charset val="204"/>
      </rPr>
      <t>год</t>
    </r>
  </si>
  <si>
    <t>Повышение надежности оказываемых услуг в сфере электроэнергетики. 
Приведение эксплуатуционного состояния  ТП 15/0,4 кВ к действующим НТД, ПТЭ,ПУЭ, отраслевым регламентам, ГОСТ 32144-13. 
Повышение качества электроснабжения потребителей.</t>
  </si>
  <si>
    <t>После короткого замыкания в ТП 15/0,4 кВ 274-01 вышли из строя силовые трансформаторы   Т-1 и Т-2. Потребителем является УМП «Светловская теплосеть» города Светлый. Согласно акта дефектации трансформатора от 07.12.2022, после разборки и осмотре активной части трансформаторов принято решение, что трансформаторы не подлежат капитальному ремонту и требуют утилизации.
В целях проведения АВР и срочного обеспечения надежного электроснабжения потребителей ТП 274-01 (котельная) в Приморском РЭС (Светловский СУ) в связи с выходом из строя и не ремонтопригодностью существующих трансформаторов Т-1  и Т-2 мощностью 1000 кВА 15/0,4 кВ в ТП 274-01, принято решение о замене трансформаторов в ТП 274-01</t>
  </si>
  <si>
    <t xml:space="preserve">факт 2020 года </t>
  </si>
  <si>
    <t>2021 год</t>
  </si>
  <si>
    <t>2022 год</t>
  </si>
  <si>
    <t xml:space="preserve">Факт </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</si>
  <si>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</si>
  <si>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</si>
  <si>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</si>
  <si>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по факту выполненных работ</t>
  </si>
  <si>
    <t>хоз.способ</t>
  </si>
  <si>
    <t>ООО "ОЭнТ - Центр" договор № 395 от 15.10.2015 в ценах 2015 года с НДС, млн. руб.</t>
  </si>
  <si>
    <t>ООО "ОЭнТ - Центр" договор № 395 от 15.10.2015</t>
  </si>
  <si>
    <t>МТРиО</t>
  </si>
  <si>
    <t>Поставка «БКТП (БКРТП) 10(6), 20, 35/0,4 кВ» для установки на объектах технологического присоединения</t>
  </si>
  <si>
    <t>ОАО "Янтарьэнерго"</t>
  </si>
  <si>
    <t>ПСД</t>
  </si>
  <si>
    <t>ЗЗП ОКП РС</t>
  </si>
  <si>
    <t>"ОЭнТ-Центр" ООО</t>
  </si>
  <si>
    <t>b2b-mrsk</t>
  </si>
  <si>
    <t>"ЭнергоКомплект" ООО</t>
  </si>
  <si>
    <t>"Янтарьэнергосервис" АО</t>
  </si>
  <si>
    <t>M_22-2013</t>
  </si>
  <si>
    <t>2015</t>
  </si>
  <si>
    <t>2016</t>
  </si>
  <si>
    <t>З</t>
  </si>
  <si>
    <t>трансформатор 15/0,4 кВ - 0,566 млн.руб./МВА</t>
  </si>
  <si>
    <t>2023</t>
  </si>
  <si>
    <t xml:space="preserve"> по состоянию на 01.01.2023</t>
  </si>
  <si>
    <t xml:space="preserve"> - незаконтрактованные затраты</t>
  </si>
  <si>
    <t>Содержание дирекции заказчика-застройщика  в ценах 2023 года, млн рублей</t>
  </si>
  <si>
    <t>Работы, выполненные хоз.способом  в ценах 2022 года, млн рублей</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</si>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</sst>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0000000000"/>
    <numFmt numFmtId="179"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b/>
      <sz val="11"/>
      <name val="Calibri"/>
      <family val="2"/>
      <charset val="204"/>
    </font>
    <font>
      <vertAlign val="superscript"/>
      <sz val="12"/>
      <color theme="1"/>
      <name val="Calibri"/>
      <family val="2"/>
      <charset val="204"/>
      <scheme val="minor"/>
    </font>
    <font>
      <sz val="12"/>
      <color rgb="FF000000"/>
      <name val="Times New Roman"/>
      <family val="1"/>
      <charset val="204"/>
    </font>
    <font>
      <vertAlign val="superscript"/>
      <sz val="12"/>
      <color rgb="FF00000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3" fillId="0" borderId="0"/>
    <xf numFmtId="0" fontId="84"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cellStyleXfs>
  <cellXfs count="5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5" fillId="0" borderId="47" xfId="67" applyNumberFormat="1" applyFont="1" applyFill="1" applyBorder="1" applyAlignment="1">
      <alignment vertical="center"/>
    </xf>
    <xf numFmtId="3" fontId="76" fillId="0" borderId="47" xfId="67" applyNumberFormat="1" applyFont="1" applyFill="1" applyBorder="1" applyAlignment="1">
      <alignment vertical="center"/>
    </xf>
    <xf numFmtId="3" fontId="75" fillId="0" borderId="48" xfId="67" applyNumberFormat="1" applyFont="1" applyFill="1" applyBorder="1" applyAlignment="1">
      <alignment vertical="center"/>
    </xf>
    <xf numFmtId="0" fontId="57" fillId="0" borderId="46" xfId="62" applyFont="1" applyFill="1" applyBorder="1"/>
    <xf numFmtId="0" fontId="77"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7"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82"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4" fontId="80"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49"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0" fillId="0" borderId="31" xfId="2" applyFont="1" applyFill="1" applyBorder="1" applyAlignment="1">
      <alignment horizontal="justify" wrapText="1"/>
    </xf>
    <xf numFmtId="0" fontId="11" fillId="0" borderId="57" xfId="2" applyFont="1" applyFill="1" applyBorder="1" applyAlignment="1">
      <alignment horizontal="center" vertic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11" fillId="0" borderId="58" xfId="2" applyFont="1" applyFill="1" applyBorder="1" applyAlignment="1">
      <alignment horizontal="center" vertical="center"/>
    </xf>
    <xf numFmtId="14" fontId="11" fillId="0" borderId="58"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7" fillId="0" borderId="54" xfId="1" applyFont="1" applyBorder="1" applyAlignment="1">
      <alignment horizontal="left" vertical="center" wrapText="1"/>
    </xf>
    <xf numFmtId="2" fontId="7" fillId="0" borderId="1" xfId="1" applyNumberFormat="1" applyFont="1" applyFill="1" applyBorder="1" applyAlignment="1">
      <alignment horizontal="left" vertical="center" wrapText="1"/>
    </xf>
    <xf numFmtId="0" fontId="0" fillId="0" borderId="0" xfId="0" applyFill="1"/>
    <xf numFmtId="0" fontId="7" fillId="0" borderId="59" xfId="1" applyFont="1" applyBorder="1" applyAlignment="1">
      <alignment horizontal="center"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174" fontId="75" fillId="0" borderId="59" xfId="67" applyNumberFormat="1" applyFont="1" applyFill="1" applyBorder="1" applyAlignment="1">
      <alignment vertical="center"/>
    </xf>
    <xf numFmtId="0" fontId="78" fillId="25" borderId="59" xfId="62" applyFont="1" applyFill="1" applyBorder="1" applyAlignment="1">
      <alignment horizontal="center" vertical="center" wrapText="1"/>
    </xf>
    <xf numFmtId="174" fontId="58" fillId="25" borderId="59" xfId="62" applyNumberFormat="1" applyFont="1" applyFill="1" applyBorder="1" applyAlignment="1">
      <alignment horizontal="center" vertical="center" wrapText="1"/>
    </xf>
    <xf numFmtId="9" fontId="58" fillId="25" borderId="59" xfId="62" applyNumberFormat="1" applyFont="1" applyFill="1" applyBorder="1" applyAlignment="1">
      <alignment horizontal="center" vertical="center" wrapText="1"/>
    </xf>
    <xf numFmtId="4" fontId="58" fillId="25"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6"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6" borderId="59" xfId="68" applyFont="1" applyFill="1" applyBorder="1" applyAlignment="1">
      <alignment horizontal="center" vertical="center"/>
    </xf>
    <xf numFmtId="0" fontId="44" fillId="27"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8" fillId="0" borderId="59" xfId="62" applyFont="1" applyBorder="1" applyAlignment="1">
      <alignment wrapText="1"/>
    </xf>
    <xf numFmtId="4" fontId="58" fillId="27" borderId="59" xfId="62" applyNumberFormat="1" applyFont="1" applyFill="1" applyBorder="1" applyAlignment="1">
      <alignment horizontal="center"/>
    </xf>
    <xf numFmtId="3" fontId="58" fillId="27" borderId="59"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9" xfId="62" applyNumberFormat="1" applyFont="1" applyFill="1" applyBorder="1" applyAlignment="1">
      <alignment horizontal="center"/>
    </xf>
    <xf numFmtId="4" fontId="58" fillId="26" borderId="59" xfId="62" applyNumberFormat="1" applyFont="1" applyFill="1" applyBorder="1" applyAlignment="1">
      <alignment horizontal="center"/>
    </xf>
    <xf numFmtId="10" fontId="58" fillId="26" borderId="59"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30" borderId="59" xfId="62" applyFont="1" applyFill="1" applyBorder="1" applyAlignment="1">
      <alignment horizontal="left" vertical="center" wrapText="1"/>
    </xf>
    <xf numFmtId="0" fontId="58" fillId="30" borderId="59" xfId="62" applyFont="1" applyFill="1" applyBorder="1" applyAlignment="1">
      <alignment horizontal="center" wrapText="1"/>
    </xf>
    <xf numFmtId="0" fontId="58" fillId="0" borderId="59" xfId="62" applyFont="1" applyBorder="1"/>
    <xf numFmtId="0" fontId="58" fillId="30" borderId="59" xfId="62" applyFont="1" applyFill="1" applyBorder="1"/>
    <xf numFmtId="10" fontId="58" fillId="30" borderId="59" xfId="62" applyNumberFormat="1" applyFont="1" applyFill="1" applyBorder="1"/>
    <xf numFmtId="0" fontId="58" fillId="30" borderId="52" xfId="62" applyFont="1" applyFill="1" applyBorder="1"/>
    <xf numFmtId="10" fontId="36" fillId="30" borderId="59" xfId="67" applyNumberFormat="1" applyFont="1" applyFill="1" applyBorder="1" applyAlignment="1">
      <alignment vertical="center"/>
    </xf>
    <xf numFmtId="0" fontId="58" fillId="0" borderId="52" xfId="62" applyFont="1" applyFill="1" applyBorder="1"/>
    <xf numFmtId="10" fontId="58" fillId="0" borderId="52" xfId="62" applyNumberFormat="1" applyFont="1" applyFill="1" applyBorder="1"/>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79"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7" fillId="0" borderId="59" xfId="1" applyFont="1" applyBorder="1" applyAlignment="1">
      <alignment horizontal="left" vertical="center" wrapText="1"/>
    </xf>
    <xf numFmtId="0" fontId="85" fillId="0" borderId="61" xfId="0" applyFont="1" applyFill="1" applyBorder="1" applyAlignment="1">
      <alignment horizontal="center" vertical="center" wrapText="1"/>
    </xf>
    <xf numFmtId="0" fontId="85" fillId="0" borderId="61" xfId="0" applyFont="1" applyFill="1" applyBorder="1" applyAlignment="1">
      <alignment horizontal="center" vertical="center"/>
    </xf>
    <xf numFmtId="175" fontId="2" fillId="31" borderId="61" xfId="0" applyNumberFormat="1" applyFont="1" applyFill="1" applyBorder="1" applyAlignment="1">
      <alignment horizontal="center" vertical="center"/>
    </xf>
    <xf numFmtId="0" fontId="2" fillId="31" borderId="61" xfId="0" applyFont="1" applyFill="1" applyBorder="1" applyAlignment="1">
      <alignment horizontal="center" vertical="center"/>
    </xf>
    <xf numFmtId="0" fontId="91" fillId="0" borderId="61" xfId="0" applyFont="1" applyFill="1" applyBorder="1" applyAlignment="1">
      <alignment horizontal="center" vertical="center"/>
    </xf>
    <xf numFmtId="0" fontId="91" fillId="0" borderId="61" xfId="0" applyFont="1" applyFill="1" applyBorder="1" applyAlignment="1">
      <alignment horizontal="center" vertical="center" wrapText="1"/>
    </xf>
    <xf numFmtId="0" fontId="0" fillId="0" borderId="61" xfId="0" applyFont="1" applyFill="1" applyBorder="1" applyAlignment="1">
      <alignment horizontal="center" vertical="center"/>
    </xf>
    <xf numFmtId="0" fontId="90" fillId="0" borderId="61" xfId="0" applyFont="1" applyFill="1" applyBorder="1" applyAlignment="1">
      <alignment horizontal="center" vertical="center"/>
    </xf>
    <xf numFmtId="177" fontId="0" fillId="0" borderId="61" xfId="0" applyNumberFormat="1" applyFont="1" applyFill="1" applyBorder="1" applyAlignment="1">
      <alignment horizontal="center" vertical="center"/>
    </xf>
    <xf numFmtId="176" fontId="0" fillId="0" borderId="61" xfId="0" applyNumberFormat="1" applyFont="1" applyFill="1" applyBorder="1" applyAlignment="1">
      <alignment horizontal="center" vertical="center"/>
    </xf>
    <xf numFmtId="0" fontId="90" fillId="0" borderId="61" xfId="0" applyFont="1" applyFill="1" applyBorder="1"/>
    <xf numFmtId="175" fontId="0" fillId="0" borderId="61" xfId="0" applyNumberFormat="1" applyFont="1" applyFill="1" applyBorder="1" applyAlignment="1">
      <alignment horizontal="center" vertical="center"/>
    </xf>
    <xf numFmtId="178" fontId="0" fillId="0" borderId="61" xfId="0" applyNumberFormat="1" applyFont="1" applyFill="1" applyBorder="1" applyAlignment="1">
      <alignment horizontal="center" vertical="center"/>
    </xf>
    <xf numFmtId="49" fontId="0" fillId="0" borderId="61" xfId="0" applyNumberFormat="1" applyFont="1" applyBorder="1" applyAlignment="1">
      <alignment horizontal="center" vertical="center" wrapText="1"/>
    </xf>
    <xf numFmtId="0" fontId="0" fillId="0" borderId="61" xfId="0" applyFill="1" applyBorder="1"/>
    <xf numFmtId="0" fontId="2" fillId="0" borderId="61" xfId="0" applyFont="1" applyFill="1" applyBorder="1" applyAlignment="1">
      <alignment horizontal="center" vertical="center"/>
    </xf>
    <xf numFmtId="49" fontId="0" fillId="0" borderId="61" xfId="0" applyNumberFormat="1" applyFont="1" applyFill="1" applyBorder="1" applyAlignment="1">
      <alignment vertical="center"/>
    </xf>
    <xf numFmtId="0" fontId="0" fillId="0" borderId="61" xfId="0" applyFill="1" applyBorder="1" applyAlignment="1">
      <alignment vertical="center"/>
    </xf>
    <xf numFmtId="0" fontId="0" fillId="0" borderId="61" xfId="0" applyFill="1" applyBorder="1" applyAlignment="1">
      <alignment horizontal="center" vertical="center"/>
    </xf>
    <xf numFmtId="0" fontId="86" fillId="0" borderId="61" xfId="0" applyFont="1" applyFill="1" applyBorder="1" applyAlignment="1">
      <alignment horizontal="center" vertical="center"/>
    </xf>
    <xf numFmtId="0" fontId="86" fillId="0" borderId="61" xfId="0" applyFont="1" applyFill="1" applyBorder="1"/>
    <xf numFmtId="0" fontId="11" fillId="0" borderId="61" xfId="62" applyFont="1" applyBorder="1" applyAlignment="1">
      <alignment horizontal="left" vertical="center" wrapText="1"/>
    </xf>
    <xf numFmtId="0" fontId="11" fillId="0" borderId="61" xfId="62" applyFont="1" applyBorder="1" applyAlignment="1">
      <alignment horizontal="center" vertical="center" wrapText="1"/>
    </xf>
    <xf numFmtId="49" fontId="11" fillId="0" borderId="61" xfId="62" applyNumberFormat="1" applyFont="1" applyBorder="1" applyAlignment="1">
      <alignment horizontal="center" vertical="center"/>
    </xf>
    <xf numFmtId="0" fontId="11" fillId="0" borderId="61" xfId="62" applyFont="1" applyBorder="1" applyAlignment="1">
      <alignment horizontal="center" vertical="center"/>
    </xf>
    <xf numFmtId="0" fontId="0" fillId="0" borderId="61" xfId="0" applyBorder="1"/>
    <xf numFmtId="0" fontId="85" fillId="0" borderId="61" xfId="0" applyFont="1" applyBorder="1" applyAlignment="1">
      <alignment horizontal="center" vertical="center"/>
    </xf>
    <xf numFmtId="0" fontId="86" fillId="0" borderId="61" xfId="0" applyFont="1" applyBorder="1" applyAlignment="1">
      <alignment horizontal="center" vertical="center"/>
    </xf>
    <xf numFmtId="0" fontId="2" fillId="0" borderId="61" xfId="0" applyFont="1" applyBorder="1" applyAlignment="1">
      <alignment horizontal="center" vertical="center" wrapText="1"/>
    </xf>
    <xf numFmtId="0" fontId="2" fillId="0" borderId="61" xfId="0" applyFont="1" applyBorder="1" applyAlignment="1">
      <alignment horizontal="center" vertical="center"/>
    </xf>
    <xf numFmtId="0" fontId="85" fillId="0" borderId="61" xfId="0" applyFont="1" applyBorder="1" applyAlignment="1">
      <alignment wrapText="1"/>
    </xf>
    <xf numFmtId="177" fontId="85" fillId="0" borderId="61" xfId="0" applyNumberFormat="1" applyFont="1" applyBorder="1" applyAlignment="1">
      <alignment horizontal="center" vertical="center"/>
    </xf>
    <xf numFmtId="0" fontId="85" fillId="32" borderId="61" xfId="0" applyFont="1" applyFill="1" applyBorder="1" applyAlignment="1">
      <alignment horizontal="center" vertical="center"/>
    </xf>
    <xf numFmtId="177" fontId="93" fillId="33" borderId="61" xfId="0" applyNumberFormat="1" applyFont="1" applyFill="1" applyBorder="1" applyAlignment="1">
      <alignment horizontal="center" vertical="center" wrapText="1"/>
    </xf>
    <xf numFmtId="0" fontId="47" fillId="0" borderId="0" xfId="2" applyFont="1" applyFill="1" applyAlignment="1">
      <alignment horizontal="center"/>
    </xf>
    <xf numFmtId="0" fontId="92" fillId="0" borderId="55" xfId="1" applyFont="1" applyFill="1" applyBorder="1" applyAlignment="1">
      <alignment horizontal="left" vertical="center" wrapText="1"/>
    </xf>
    <xf numFmtId="0" fontId="11" fillId="0" borderId="57" xfId="2" applyFont="1" applyFill="1" applyBorder="1" applyAlignment="1">
      <alignment vertical="center" wrapText="1"/>
    </xf>
    <xf numFmtId="0" fontId="11" fillId="0" borderId="1" xfId="1" applyFont="1" applyFill="1" applyBorder="1" applyAlignment="1">
      <alignment vertical="center" wrapText="1"/>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9" fontId="42" fillId="0" borderId="61" xfId="2" applyNumberFormat="1" applyFont="1" applyFill="1" applyBorder="1" applyAlignment="1">
      <alignment horizontal="center" vertical="center" wrapText="1"/>
    </xf>
    <xf numFmtId="179" fontId="39"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79" fontId="11" fillId="0" borderId="61" xfId="2" applyNumberFormat="1" applyFont="1" applyBorder="1" applyAlignment="1">
      <alignment horizontal="center" vertical="center"/>
    </xf>
    <xf numFmtId="179" fontId="11" fillId="0" borderId="61" xfId="2" applyNumberFormat="1" applyFont="1" applyFill="1" applyBorder="1" applyAlignment="1">
      <alignment horizontal="center" vertical="center" wrapText="1"/>
    </xf>
    <xf numFmtId="179" fontId="42" fillId="0" borderId="61" xfId="2" applyNumberFormat="1" applyFont="1" applyBorder="1" applyAlignment="1">
      <alignment horizontal="center" vertical="center"/>
    </xf>
    <xf numFmtId="0" fontId="95" fillId="0" borderId="61" xfId="45" applyFont="1" applyFill="1" applyBorder="1" applyAlignment="1">
      <alignment horizontal="left" vertical="center" wrapText="1"/>
    </xf>
    <xf numFmtId="179"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0" fontId="95" fillId="0" borderId="2" xfId="45" applyFont="1" applyFill="1" applyBorder="1" applyAlignment="1">
      <alignment horizontal="left" vertical="center" wrapText="1"/>
    </xf>
    <xf numFmtId="179" fontId="43" fillId="0" borderId="2"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40" fillId="34" borderId="30" xfId="2" applyFont="1" applyFill="1" applyBorder="1" applyAlignment="1">
      <alignment horizontal="justify" vertical="top" wrapText="1"/>
    </xf>
    <xf numFmtId="4" fontId="40" fillId="34" borderId="30" xfId="2" applyNumberFormat="1" applyFont="1" applyFill="1" applyBorder="1" applyAlignment="1">
      <alignment horizontal="justify" vertical="top" wrapText="1"/>
    </xf>
    <xf numFmtId="1" fontId="37" fillId="0" borderId="61" xfId="49" applyNumberFormat="1" applyFont="1" applyFill="1" applyBorder="1" applyAlignment="1">
      <alignment horizontal="center" vertical="center"/>
    </xf>
    <xf numFmtId="49" fontId="37" fillId="0" borderId="61" xfId="49" applyNumberFormat="1" applyFont="1" applyFill="1" applyBorder="1" applyAlignment="1">
      <alignment horizontal="center" vertical="center"/>
    </xf>
    <xf numFmtId="17" fontId="37" fillId="0" borderId="61" xfId="49" applyNumberFormat="1" applyFont="1" applyFill="1" applyBorder="1" applyAlignment="1">
      <alignment horizontal="center" vertical="center"/>
    </xf>
    <xf numFmtId="168" fontId="37" fillId="0" borderId="61" xfId="49" applyNumberFormat="1" applyFont="1" applyFill="1" applyBorder="1" applyAlignment="1">
      <alignment horizontal="center" vertical="center"/>
    </xf>
    <xf numFmtId="0" fontId="79" fillId="0" borderId="61" xfId="0" applyNumberFormat="1" applyFont="1" applyFill="1" applyBorder="1" applyAlignment="1">
      <alignment horizontal="center" vertical="center" wrapText="1"/>
    </xf>
    <xf numFmtId="49" fontId="37" fillId="0" borderId="61" xfId="49" applyNumberFormat="1" applyFont="1" applyFill="1" applyBorder="1" applyAlignment="1">
      <alignment horizontal="center" vertical="center" wrapText="1"/>
    </xf>
    <xf numFmtId="4" fontId="79" fillId="0" borderId="61" xfId="0" applyNumberFormat="1" applyFont="1" applyFill="1" applyBorder="1" applyAlignment="1">
      <alignment horizontal="center" vertical="center" wrapText="1"/>
    </xf>
    <xf numFmtId="49" fontId="79" fillId="0" borderId="61" xfId="0" applyNumberFormat="1" applyFont="1" applyFill="1" applyBorder="1" applyAlignment="1">
      <alignment horizontal="center" vertical="center" wrapText="1"/>
    </xf>
    <xf numFmtId="4" fontId="80" fillId="0" borderId="61" xfId="0" applyNumberFormat="1" applyFont="1" applyFill="1" applyBorder="1" applyAlignment="1">
      <alignment horizontal="center" vertical="center" wrapText="1"/>
    </xf>
    <xf numFmtId="14" fontId="79" fillId="0" borderId="61" xfId="0" applyNumberFormat="1" applyFont="1" applyFill="1" applyBorder="1" applyAlignment="1">
      <alignment horizontal="center" vertical="center" wrapText="1"/>
    </xf>
    <xf numFmtId="14" fontId="37" fillId="0" borderId="61" xfId="49" applyNumberFormat="1" applyFont="1" applyFill="1" applyBorder="1" applyAlignment="1">
      <alignment horizontal="center" vertical="center"/>
    </xf>
    <xf numFmtId="179"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2" fontId="40" fillId="34" borderId="49" xfId="2" applyNumberFormat="1" applyFont="1" applyFill="1" applyBorder="1" applyAlignment="1">
      <alignment horizontal="left" vertical="center" wrapText="1"/>
    </xf>
    <xf numFmtId="0" fontId="11" fillId="28" borderId="0" xfId="2" applyFill="1"/>
    <xf numFmtId="0" fontId="11" fillId="0" borderId="0" xfId="2" applyFill="1"/>
    <xf numFmtId="2" fontId="40" fillId="0" borderId="49" xfId="2" applyNumberFormat="1" applyFont="1" applyFill="1" applyBorder="1" applyAlignment="1">
      <alignment horizontal="left"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60"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85" fillId="0" borderId="62" xfId="0" applyFont="1" applyBorder="1" applyAlignment="1">
      <alignment horizontal="left" vertical="center" wrapText="1"/>
    </xf>
    <xf numFmtId="0" fontId="85" fillId="0" borderId="63" xfId="0" applyFont="1" applyBorder="1" applyAlignment="1">
      <alignment horizontal="left" vertical="center" wrapText="1"/>
    </xf>
    <xf numFmtId="0" fontId="85" fillId="0" borderId="64" xfId="0" applyFont="1"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6"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1" xfId="67" applyNumberFormat="1" applyFont="1" applyFill="1" applyBorder="1" applyAlignment="1">
      <alignment horizontal="center" vertical="center"/>
    </xf>
    <xf numFmtId="3" fontId="67" fillId="0" borderId="56"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Border="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42" fillId="0" borderId="9" xfId="52" applyFont="1" applyFill="1" applyBorder="1" applyAlignment="1">
      <alignment horizontal="center" vertical="center" wrapText="1"/>
    </xf>
    <xf numFmtId="0" fontId="42" fillId="0" borderId="6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 9 2" xfId="80"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325252680"/>
        <c:axId val="600040336"/>
      </c:lineChart>
      <c:catAx>
        <c:axId val="325252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040336"/>
        <c:crosses val="autoZero"/>
        <c:auto val="1"/>
        <c:lblAlgn val="ctr"/>
        <c:lblOffset val="100"/>
        <c:noMultiLvlLbl val="0"/>
      </c:catAx>
      <c:valAx>
        <c:axId val="600040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252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00041120"/>
        <c:axId val="715186944"/>
      </c:lineChart>
      <c:catAx>
        <c:axId val="600041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5186944"/>
        <c:crosses val="autoZero"/>
        <c:auto val="1"/>
        <c:lblAlgn val="ctr"/>
        <c:lblOffset val="100"/>
        <c:noMultiLvlLbl val="0"/>
      </c:catAx>
      <c:valAx>
        <c:axId val="71518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041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714959024"/>
        <c:axId val="714958632"/>
      </c:lineChart>
      <c:catAx>
        <c:axId val="714959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4958632"/>
        <c:crosses val="autoZero"/>
        <c:auto val="1"/>
        <c:lblAlgn val="ctr"/>
        <c:lblOffset val="100"/>
        <c:noMultiLvlLbl val="0"/>
      </c:catAx>
      <c:valAx>
        <c:axId val="71495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959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719251888"/>
        <c:axId val="719252280"/>
      </c:lineChart>
      <c:catAx>
        <c:axId val="71925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9252280"/>
        <c:crosses val="autoZero"/>
        <c:auto val="1"/>
        <c:lblAlgn val="ctr"/>
        <c:lblOffset val="100"/>
        <c:noMultiLvlLbl val="0"/>
      </c:catAx>
      <c:valAx>
        <c:axId val="719252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1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19253064"/>
        <c:axId val="158440528"/>
      </c:lineChart>
      <c:catAx>
        <c:axId val="719253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0528"/>
        <c:crosses val="autoZero"/>
        <c:auto val="1"/>
        <c:lblAlgn val="ctr"/>
        <c:lblOffset val="100"/>
        <c:noMultiLvlLbl val="0"/>
      </c:catAx>
      <c:valAx>
        <c:axId val="158440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3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158441312"/>
        <c:axId val="158441704"/>
      </c:lineChart>
      <c:catAx>
        <c:axId val="158441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1704"/>
        <c:crosses val="autoZero"/>
        <c:auto val="1"/>
        <c:lblAlgn val="ctr"/>
        <c:lblOffset val="100"/>
        <c:noMultiLvlLbl val="0"/>
      </c:catAx>
      <c:valAx>
        <c:axId val="158441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8441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76629088"/>
        <c:axId val="676629480"/>
      </c:lineChart>
      <c:catAx>
        <c:axId val="676629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29480"/>
        <c:crosses val="autoZero"/>
        <c:auto val="1"/>
        <c:lblAlgn val="ctr"/>
        <c:lblOffset val="100"/>
        <c:noMultiLvlLbl val="0"/>
      </c:catAx>
      <c:valAx>
        <c:axId val="676629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29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76630264"/>
        <c:axId val="676630656"/>
      </c:lineChart>
      <c:catAx>
        <c:axId val="676630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0656"/>
        <c:crosses val="autoZero"/>
        <c:auto val="1"/>
        <c:lblAlgn val="ctr"/>
        <c:lblOffset val="100"/>
        <c:noMultiLvlLbl val="0"/>
      </c:catAx>
      <c:valAx>
        <c:axId val="676630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0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138C-418D-9816-D1A14FC4A04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138C-418D-9816-D1A14FC4A041}"/>
            </c:ext>
          </c:extLst>
        </c:ser>
        <c:dLbls>
          <c:showLegendKey val="0"/>
          <c:showVal val="0"/>
          <c:showCatName val="0"/>
          <c:showSerName val="0"/>
          <c:showPercent val="0"/>
          <c:showBubbleSize val="0"/>
        </c:dLbls>
        <c:smooth val="0"/>
        <c:axId val="676631440"/>
        <c:axId val="676631832"/>
      </c:lineChart>
      <c:catAx>
        <c:axId val="67663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1832"/>
        <c:crosses val="autoZero"/>
        <c:auto val="1"/>
        <c:lblAlgn val="ctr"/>
        <c:lblOffset val="100"/>
        <c:noMultiLvlLbl val="0"/>
      </c:catAx>
      <c:valAx>
        <c:axId val="676631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1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ColWidth="9.109375" defaultRowHeight="14.4" x14ac:dyDescent="0.3"/>
  <cols>
    <col min="1" max="1" width="6.109375" style="1" customWidth="1"/>
    <col min="2" max="2" width="53.5546875" style="1" customWidth="1"/>
    <col min="3" max="3" width="91.44140625" style="1" customWidth="1"/>
    <col min="4" max="4" width="12" style="1" hidden="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12" customFormat="1" ht="18.75" customHeight="1" x14ac:dyDescent="0.25">
      <c r="A1" s="18"/>
      <c r="C1" s="38" t="s">
        <v>65</v>
      </c>
      <c r="D1" s="429" t="s">
        <v>512</v>
      </c>
      <c r="F1" s="16"/>
      <c r="G1" s="16"/>
    </row>
    <row r="2" spans="1:22" s="12" customFormat="1" ht="18.75" customHeight="1" x14ac:dyDescent="0.35">
      <c r="A2" s="18"/>
      <c r="C2" s="15" t="s">
        <v>7</v>
      </c>
      <c r="D2" s="429"/>
      <c r="F2" s="16"/>
      <c r="G2" s="16"/>
    </row>
    <row r="3" spans="1:22" s="12" customFormat="1" ht="18" x14ac:dyDescent="0.35">
      <c r="A3" s="17"/>
      <c r="C3" s="15" t="s">
        <v>64</v>
      </c>
      <c r="D3" s="429"/>
      <c r="F3" s="16"/>
      <c r="G3" s="16"/>
    </row>
    <row r="4" spans="1:22" s="12" customFormat="1" ht="18" x14ac:dyDescent="0.35">
      <c r="A4" s="17"/>
      <c r="D4" s="429"/>
      <c r="F4" s="16"/>
      <c r="G4" s="16"/>
      <c r="H4" s="15"/>
    </row>
    <row r="5" spans="1:22" s="12" customFormat="1" ht="15.6" x14ac:dyDescent="0.3">
      <c r="A5" s="433" t="s">
        <v>561</v>
      </c>
      <c r="B5" s="433"/>
      <c r="C5" s="433"/>
      <c r="D5" s="429"/>
      <c r="E5" s="112"/>
      <c r="F5" s="112"/>
      <c r="G5" s="112"/>
      <c r="H5" s="112"/>
      <c r="I5" s="112"/>
      <c r="J5" s="112"/>
    </row>
    <row r="6" spans="1:22" s="12" customFormat="1" ht="18" x14ac:dyDescent="0.35">
      <c r="A6" s="17"/>
      <c r="D6" s="429"/>
      <c r="F6" s="16"/>
      <c r="G6" s="16"/>
      <c r="H6" s="15"/>
    </row>
    <row r="7" spans="1:22" s="12" customFormat="1" ht="17.399999999999999" x14ac:dyDescent="0.25">
      <c r="A7" s="437" t="s">
        <v>6</v>
      </c>
      <c r="B7" s="437"/>
      <c r="C7" s="437"/>
      <c r="D7" s="429"/>
      <c r="E7" s="13"/>
      <c r="F7" s="13"/>
      <c r="G7" s="13"/>
      <c r="H7" s="13"/>
      <c r="I7" s="13"/>
      <c r="J7" s="13"/>
      <c r="K7" s="13"/>
      <c r="L7" s="13"/>
      <c r="M7" s="13"/>
      <c r="N7" s="13"/>
      <c r="O7" s="13"/>
      <c r="P7" s="13"/>
      <c r="Q7" s="13"/>
      <c r="R7" s="13"/>
      <c r="S7" s="13"/>
      <c r="T7" s="13"/>
      <c r="U7" s="13"/>
      <c r="V7" s="13"/>
    </row>
    <row r="8" spans="1:22" s="12" customFormat="1" ht="17.399999999999999" x14ac:dyDescent="0.25">
      <c r="A8" s="14"/>
      <c r="B8" s="14"/>
      <c r="C8" s="14"/>
      <c r="D8" s="429"/>
      <c r="E8" s="14"/>
      <c r="F8" s="14"/>
      <c r="G8" s="14"/>
      <c r="H8" s="14"/>
      <c r="I8" s="13"/>
      <c r="J8" s="13"/>
      <c r="K8" s="13"/>
      <c r="L8" s="13"/>
      <c r="M8" s="13"/>
      <c r="N8" s="13"/>
      <c r="O8" s="13"/>
      <c r="P8" s="13"/>
      <c r="Q8" s="13"/>
      <c r="R8" s="13"/>
      <c r="S8" s="13"/>
      <c r="T8" s="13"/>
      <c r="U8" s="13"/>
      <c r="V8" s="13"/>
    </row>
    <row r="9" spans="1:22" s="12" customFormat="1" ht="17.399999999999999" x14ac:dyDescent="0.25">
      <c r="A9" s="438" t="s">
        <v>540</v>
      </c>
      <c r="B9" s="438"/>
      <c r="C9" s="438"/>
      <c r="D9" s="429"/>
      <c r="E9" s="8"/>
      <c r="F9" s="8"/>
      <c r="G9" s="8"/>
      <c r="H9" s="8"/>
      <c r="I9" s="13"/>
      <c r="J9" s="13"/>
      <c r="K9" s="13"/>
      <c r="L9" s="13"/>
      <c r="M9" s="13"/>
      <c r="N9" s="13"/>
      <c r="O9" s="13"/>
      <c r="P9" s="13"/>
      <c r="Q9" s="13"/>
      <c r="R9" s="13"/>
      <c r="S9" s="13"/>
      <c r="T9" s="13"/>
      <c r="U9" s="13"/>
      <c r="V9" s="13"/>
    </row>
    <row r="10" spans="1:22" s="12" customFormat="1" ht="17.399999999999999" x14ac:dyDescent="0.25">
      <c r="A10" s="434" t="s">
        <v>5</v>
      </c>
      <c r="B10" s="434"/>
      <c r="C10" s="434"/>
      <c r="D10" s="429"/>
      <c r="E10" s="6"/>
      <c r="F10" s="6"/>
      <c r="G10" s="6"/>
      <c r="H10" s="6"/>
      <c r="I10" s="13"/>
      <c r="J10" s="13"/>
      <c r="K10" s="13"/>
      <c r="L10" s="13"/>
      <c r="M10" s="13"/>
      <c r="N10" s="13"/>
      <c r="O10" s="13"/>
      <c r="P10" s="13"/>
      <c r="Q10" s="13"/>
      <c r="R10" s="13"/>
      <c r="S10" s="13"/>
      <c r="T10" s="13"/>
      <c r="U10" s="13"/>
      <c r="V10" s="13"/>
    </row>
    <row r="11" spans="1:22" s="12" customFormat="1" ht="17.399999999999999" x14ac:dyDescent="0.25">
      <c r="A11" s="14"/>
      <c r="B11" s="14"/>
      <c r="C11" s="14"/>
      <c r="D11" s="429"/>
      <c r="E11" s="14"/>
      <c r="F11" s="14"/>
      <c r="G11" s="14"/>
      <c r="H11" s="14"/>
      <c r="I11" s="13"/>
      <c r="J11" s="13"/>
      <c r="K11" s="13"/>
      <c r="L11" s="13"/>
      <c r="M11" s="13"/>
      <c r="N11" s="13"/>
      <c r="O11" s="13"/>
      <c r="P11" s="13"/>
      <c r="Q11" s="13"/>
      <c r="R11" s="13"/>
      <c r="S11" s="13"/>
      <c r="T11" s="13"/>
      <c r="U11" s="13"/>
      <c r="V11" s="13"/>
    </row>
    <row r="12" spans="1:22" s="12" customFormat="1" ht="17.399999999999999" x14ac:dyDescent="0.25">
      <c r="A12" s="436" t="s">
        <v>584</v>
      </c>
      <c r="B12" s="436"/>
      <c r="C12" s="436"/>
      <c r="D12" s="429"/>
      <c r="E12" s="8"/>
      <c r="F12" s="8"/>
      <c r="G12" s="8"/>
      <c r="H12" s="8"/>
      <c r="I12" s="13"/>
      <c r="J12" s="13"/>
      <c r="K12" s="13"/>
      <c r="L12" s="13"/>
      <c r="M12" s="13"/>
      <c r="N12" s="13"/>
      <c r="O12" s="13"/>
      <c r="P12" s="13"/>
      <c r="Q12" s="13"/>
      <c r="R12" s="13"/>
      <c r="S12" s="13"/>
      <c r="T12" s="13"/>
      <c r="U12" s="13"/>
      <c r="V12" s="13"/>
    </row>
    <row r="13" spans="1:22" s="12" customFormat="1" ht="17.399999999999999" x14ac:dyDescent="0.25">
      <c r="A13" s="434" t="s">
        <v>4</v>
      </c>
      <c r="B13" s="434"/>
      <c r="C13" s="434"/>
      <c r="D13" s="429"/>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429"/>
      <c r="E14" s="10"/>
      <c r="F14" s="10"/>
      <c r="G14" s="10"/>
      <c r="H14" s="10"/>
      <c r="I14" s="10"/>
      <c r="J14" s="10"/>
      <c r="K14" s="10"/>
      <c r="L14" s="10"/>
      <c r="M14" s="10"/>
      <c r="N14" s="10"/>
      <c r="O14" s="10"/>
      <c r="P14" s="10"/>
      <c r="Q14" s="10"/>
      <c r="R14" s="10"/>
      <c r="S14" s="10"/>
      <c r="T14" s="10"/>
      <c r="U14" s="10"/>
      <c r="V14" s="10"/>
    </row>
    <row r="15" spans="1:22" s="3" customFormat="1" ht="91.5" customHeight="1" x14ac:dyDescent="0.25">
      <c r="A15" s="435" t="s">
        <v>554</v>
      </c>
      <c r="B15" s="435"/>
      <c r="C15" s="435"/>
      <c r="D15" s="429"/>
      <c r="E15" s="8"/>
      <c r="F15" s="8"/>
      <c r="G15" s="8"/>
      <c r="H15" s="8"/>
      <c r="I15" s="8"/>
      <c r="J15" s="8"/>
      <c r="K15" s="8"/>
      <c r="L15" s="8"/>
      <c r="M15" s="8"/>
      <c r="N15" s="8"/>
      <c r="O15" s="8"/>
      <c r="P15" s="8"/>
      <c r="Q15" s="8"/>
      <c r="R15" s="8"/>
      <c r="S15" s="8"/>
      <c r="T15" s="8"/>
      <c r="U15" s="8"/>
      <c r="V15" s="8"/>
    </row>
    <row r="16" spans="1:22" s="3" customFormat="1" ht="15" customHeight="1" x14ac:dyDescent="0.25">
      <c r="A16" s="434" t="s">
        <v>3</v>
      </c>
      <c r="B16" s="434"/>
      <c r="C16" s="434"/>
      <c r="D16" s="429"/>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29"/>
      <c r="E17" s="4"/>
      <c r="F17" s="4"/>
      <c r="G17" s="4"/>
      <c r="H17" s="4"/>
      <c r="I17" s="4"/>
      <c r="J17" s="4"/>
      <c r="K17" s="4"/>
      <c r="L17" s="4"/>
      <c r="M17" s="4"/>
      <c r="N17" s="4"/>
      <c r="O17" s="4"/>
      <c r="P17" s="4"/>
      <c r="Q17" s="4"/>
      <c r="R17" s="4"/>
      <c r="S17" s="4"/>
    </row>
    <row r="18" spans="1:22" s="3" customFormat="1" ht="15" customHeight="1" x14ac:dyDescent="0.25">
      <c r="A18" s="435" t="s">
        <v>407</v>
      </c>
      <c r="B18" s="436"/>
      <c r="C18" s="436"/>
      <c r="D18" s="429"/>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429"/>
      <c r="E19" s="6"/>
      <c r="F19" s="6"/>
      <c r="G19" s="6"/>
      <c r="H19" s="6"/>
      <c r="I19" s="4"/>
      <c r="J19" s="4"/>
      <c r="K19" s="4"/>
      <c r="L19" s="4"/>
      <c r="M19" s="4"/>
      <c r="N19" s="4"/>
      <c r="O19" s="4"/>
      <c r="P19" s="4"/>
      <c r="Q19" s="4"/>
      <c r="R19" s="4"/>
      <c r="S19" s="4"/>
    </row>
    <row r="20" spans="1:22" s="3" customFormat="1" ht="39.75" customHeight="1" x14ac:dyDescent="0.25">
      <c r="A20" s="25" t="s">
        <v>2</v>
      </c>
      <c r="B20" s="37" t="s">
        <v>63</v>
      </c>
      <c r="C20" s="36" t="s">
        <v>62</v>
      </c>
      <c r="D20" s="429"/>
      <c r="E20" s="29"/>
      <c r="F20" s="29"/>
      <c r="G20" s="29"/>
      <c r="H20" s="29"/>
      <c r="I20" s="28"/>
      <c r="J20" s="28"/>
      <c r="K20" s="28"/>
      <c r="L20" s="28"/>
      <c r="M20" s="28"/>
      <c r="N20" s="28"/>
      <c r="O20" s="28"/>
      <c r="P20" s="28"/>
      <c r="Q20" s="28"/>
      <c r="R20" s="28"/>
      <c r="S20" s="28"/>
      <c r="T20" s="27"/>
      <c r="U20" s="27"/>
      <c r="V20" s="27"/>
    </row>
    <row r="21" spans="1:22" s="3" customFormat="1" ht="16.5" customHeight="1" x14ac:dyDescent="0.25">
      <c r="A21" s="36">
        <v>1</v>
      </c>
      <c r="B21" s="37">
        <v>2</v>
      </c>
      <c r="C21" s="36">
        <v>3</v>
      </c>
      <c r="D21" s="429"/>
      <c r="E21" s="29"/>
      <c r="F21" s="29"/>
      <c r="G21" s="29"/>
      <c r="H21" s="29"/>
      <c r="I21" s="28"/>
      <c r="J21" s="28"/>
      <c r="K21" s="28"/>
      <c r="L21" s="28"/>
      <c r="M21" s="28"/>
      <c r="N21" s="28"/>
      <c r="O21" s="28"/>
      <c r="P21" s="28"/>
      <c r="Q21" s="28"/>
      <c r="R21" s="28"/>
      <c r="S21" s="28"/>
      <c r="T21" s="27"/>
      <c r="U21" s="27"/>
      <c r="V21" s="27"/>
    </row>
    <row r="22" spans="1:22" s="3" customFormat="1" ht="39" customHeight="1" x14ac:dyDescent="0.25">
      <c r="A22" s="280" t="s">
        <v>61</v>
      </c>
      <c r="B22" s="40" t="s">
        <v>285</v>
      </c>
      <c r="C22" s="109" t="s">
        <v>560</v>
      </c>
      <c r="D22" s="429"/>
      <c r="E22" s="29"/>
      <c r="F22" s="29"/>
      <c r="G22" s="29"/>
      <c r="H22" s="29"/>
      <c r="I22" s="28"/>
      <c r="J22" s="28"/>
      <c r="K22" s="28"/>
      <c r="L22" s="28"/>
      <c r="M22" s="28"/>
      <c r="N22" s="28"/>
      <c r="O22" s="28"/>
      <c r="P22" s="28"/>
      <c r="Q22" s="28"/>
      <c r="R22" s="28"/>
      <c r="S22" s="28"/>
      <c r="T22" s="27"/>
      <c r="U22" s="27"/>
      <c r="V22" s="27"/>
    </row>
    <row r="23" spans="1:22" s="3" customFormat="1" ht="46.8" x14ac:dyDescent="0.25">
      <c r="A23" s="291" t="s">
        <v>60</v>
      </c>
      <c r="B23" s="292" t="s">
        <v>513</v>
      </c>
      <c r="C23" s="295" t="s">
        <v>542</v>
      </c>
      <c r="D23" s="429"/>
      <c r="E23" s="29"/>
      <c r="F23" s="29"/>
      <c r="G23" s="29"/>
      <c r="H23" s="29"/>
      <c r="I23" s="28"/>
      <c r="J23" s="28"/>
      <c r="K23" s="28"/>
      <c r="L23" s="28"/>
      <c r="M23" s="28"/>
      <c r="N23" s="28"/>
      <c r="O23" s="28"/>
      <c r="P23" s="28"/>
      <c r="Q23" s="28"/>
      <c r="R23" s="28"/>
      <c r="S23" s="28"/>
      <c r="T23" s="27"/>
      <c r="U23" s="27"/>
      <c r="V23" s="27"/>
    </row>
    <row r="24" spans="1:22" s="3" customFormat="1" ht="22.5" customHeight="1" x14ac:dyDescent="0.25">
      <c r="A24" s="430"/>
      <c r="B24" s="431"/>
      <c r="C24" s="432"/>
      <c r="D24" s="429"/>
      <c r="E24" s="29"/>
      <c r="F24" s="29"/>
      <c r="G24" s="29"/>
      <c r="H24" s="29"/>
      <c r="I24" s="28"/>
      <c r="J24" s="28"/>
      <c r="K24" s="28"/>
      <c r="L24" s="28"/>
      <c r="M24" s="28"/>
      <c r="N24" s="28"/>
      <c r="O24" s="28"/>
      <c r="P24" s="28"/>
      <c r="Q24" s="28"/>
      <c r="R24" s="28"/>
      <c r="S24" s="28"/>
      <c r="T24" s="27"/>
      <c r="U24" s="27"/>
      <c r="V24" s="27"/>
    </row>
    <row r="25" spans="1:22" s="31" customFormat="1" ht="58.5" customHeight="1" x14ac:dyDescent="0.25">
      <c r="A25" s="24" t="s">
        <v>59</v>
      </c>
      <c r="B25" s="109" t="s">
        <v>356</v>
      </c>
      <c r="C25" s="35" t="s">
        <v>465</v>
      </c>
      <c r="D25" s="429"/>
      <c r="E25" s="34"/>
      <c r="F25" s="34"/>
      <c r="G25" s="34"/>
      <c r="H25" s="33"/>
      <c r="I25" s="33"/>
      <c r="J25" s="33"/>
      <c r="K25" s="33"/>
      <c r="L25" s="33"/>
      <c r="M25" s="33"/>
      <c r="N25" s="33"/>
      <c r="O25" s="33"/>
      <c r="P25" s="33"/>
      <c r="Q25" s="33"/>
      <c r="R25" s="33"/>
      <c r="S25" s="32"/>
      <c r="T25" s="32"/>
      <c r="U25" s="32"/>
      <c r="V25" s="32"/>
    </row>
    <row r="26" spans="1:22" s="31" customFormat="1" ht="42.75" customHeight="1" x14ac:dyDescent="0.25">
      <c r="A26" s="24" t="s">
        <v>58</v>
      </c>
      <c r="B26" s="109" t="s">
        <v>71</v>
      </c>
      <c r="C26" s="35" t="s">
        <v>424</v>
      </c>
      <c r="D26" s="429"/>
      <c r="E26" s="34"/>
      <c r="F26" s="34"/>
      <c r="G26" s="34"/>
      <c r="H26" s="33"/>
      <c r="I26" s="33"/>
      <c r="J26" s="33"/>
      <c r="K26" s="33"/>
      <c r="L26" s="33"/>
      <c r="M26" s="33"/>
      <c r="N26" s="33"/>
      <c r="O26" s="33"/>
      <c r="P26" s="33"/>
      <c r="Q26" s="33"/>
      <c r="R26" s="33"/>
      <c r="S26" s="32"/>
      <c r="T26" s="32"/>
      <c r="U26" s="32"/>
      <c r="V26" s="32"/>
    </row>
    <row r="27" spans="1:22" s="31" customFormat="1" ht="51.75" customHeight="1" x14ac:dyDescent="0.25">
      <c r="A27" s="24" t="s">
        <v>56</v>
      </c>
      <c r="B27" s="109" t="s">
        <v>70</v>
      </c>
      <c r="C27" s="279" t="s">
        <v>543</v>
      </c>
      <c r="D27" s="429"/>
      <c r="E27" s="34"/>
      <c r="F27" s="34"/>
      <c r="G27" s="34"/>
      <c r="H27" s="33"/>
      <c r="I27" s="33"/>
      <c r="J27" s="33"/>
      <c r="K27" s="33"/>
      <c r="L27" s="33"/>
      <c r="M27" s="33"/>
      <c r="N27" s="33"/>
      <c r="O27" s="33"/>
      <c r="P27" s="33"/>
      <c r="Q27" s="33"/>
      <c r="R27" s="33"/>
      <c r="S27" s="32"/>
      <c r="T27" s="32"/>
      <c r="U27" s="32"/>
      <c r="V27" s="32"/>
    </row>
    <row r="28" spans="1:22" s="31" customFormat="1" ht="42.75" customHeight="1" x14ac:dyDescent="0.25">
      <c r="A28" s="24" t="s">
        <v>55</v>
      </c>
      <c r="B28" s="109" t="s">
        <v>357</v>
      </c>
      <c r="C28" s="35" t="s">
        <v>464</v>
      </c>
      <c r="D28" s="429"/>
      <c r="E28" s="34"/>
      <c r="F28" s="34"/>
      <c r="G28" s="34"/>
      <c r="H28" s="33"/>
      <c r="I28" s="33"/>
      <c r="J28" s="33"/>
      <c r="K28" s="33"/>
      <c r="L28" s="33"/>
      <c r="M28" s="33"/>
      <c r="N28" s="33"/>
      <c r="O28" s="33"/>
      <c r="P28" s="33"/>
      <c r="Q28" s="33"/>
      <c r="R28" s="33"/>
      <c r="S28" s="32"/>
      <c r="T28" s="32"/>
      <c r="U28" s="32"/>
      <c r="V28" s="32"/>
    </row>
    <row r="29" spans="1:22" s="31" customFormat="1" ht="51.75" customHeight="1" x14ac:dyDescent="0.25">
      <c r="A29" s="24" t="s">
        <v>53</v>
      </c>
      <c r="B29" s="109" t="s">
        <v>358</v>
      </c>
      <c r="C29" s="35" t="s">
        <v>464</v>
      </c>
      <c r="D29" s="429"/>
      <c r="E29" s="34"/>
      <c r="F29" s="34"/>
      <c r="G29" s="34"/>
      <c r="H29" s="33"/>
      <c r="I29" s="33"/>
      <c r="J29" s="33"/>
      <c r="K29" s="33"/>
      <c r="L29" s="33"/>
      <c r="M29" s="33"/>
      <c r="N29" s="33"/>
      <c r="O29" s="33"/>
      <c r="P29" s="33"/>
      <c r="Q29" s="33"/>
      <c r="R29" s="33"/>
      <c r="S29" s="32"/>
      <c r="T29" s="32"/>
      <c r="U29" s="32"/>
      <c r="V29" s="32"/>
    </row>
    <row r="30" spans="1:22" s="31" customFormat="1" ht="51.75" customHeight="1" x14ac:dyDescent="0.25">
      <c r="A30" s="24" t="s">
        <v>51</v>
      </c>
      <c r="B30" s="109" t="s">
        <v>359</v>
      </c>
      <c r="C30" s="35" t="s">
        <v>464</v>
      </c>
      <c r="D30" s="429"/>
      <c r="E30" s="34"/>
      <c r="F30" s="34"/>
      <c r="G30" s="34"/>
      <c r="H30" s="33"/>
      <c r="I30" s="33"/>
      <c r="J30" s="33"/>
      <c r="K30" s="33"/>
      <c r="L30" s="33"/>
      <c r="M30" s="33"/>
      <c r="N30" s="33"/>
      <c r="O30" s="33"/>
      <c r="P30" s="33"/>
      <c r="Q30" s="33"/>
      <c r="R30" s="33"/>
      <c r="S30" s="32"/>
      <c r="T30" s="32"/>
      <c r="U30" s="32"/>
      <c r="V30" s="32"/>
    </row>
    <row r="31" spans="1:22" s="31" customFormat="1" ht="51.75" customHeight="1" x14ac:dyDescent="0.25">
      <c r="A31" s="24" t="s">
        <v>69</v>
      </c>
      <c r="B31" s="39" t="s">
        <v>360</v>
      </c>
      <c r="C31" s="35" t="s">
        <v>464</v>
      </c>
      <c r="D31" s="429"/>
      <c r="E31" s="34"/>
      <c r="F31" s="34"/>
      <c r="G31" s="34"/>
      <c r="H31" s="33"/>
      <c r="I31" s="33"/>
      <c r="J31" s="33"/>
      <c r="K31" s="33"/>
      <c r="L31" s="33"/>
      <c r="M31" s="33"/>
      <c r="N31" s="33"/>
      <c r="O31" s="33"/>
      <c r="P31" s="33"/>
      <c r="Q31" s="33"/>
      <c r="R31" s="33"/>
      <c r="S31" s="32"/>
      <c r="T31" s="32"/>
      <c r="U31" s="32"/>
      <c r="V31" s="32"/>
    </row>
    <row r="32" spans="1:22" s="31" customFormat="1" ht="51.75" customHeight="1" x14ac:dyDescent="0.25">
      <c r="A32" s="24" t="s">
        <v>67</v>
      </c>
      <c r="B32" s="39" t="s">
        <v>361</v>
      </c>
      <c r="C32" s="35" t="s">
        <v>464</v>
      </c>
      <c r="D32" s="429"/>
      <c r="E32" s="34"/>
      <c r="F32" s="34"/>
      <c r="G32" s="34"/>
      <c r="H32" s="33"/>
      <c r="I32" s="33"/>
      <c r="J32" s="33"/>
      <c r="K32" s="33"/>
      <c r="L32" s="33"/>
      <c r="M32" s="33"/>
      <c r="N32" s="33"/>
      <c r="O32" s="33"/>
      <c r="P32" s="33"/>
      <c r="Q32" s="33"/>
      <c r="R32" s="33"/>
      <c r="S32" s="32"/>
      <c r="T32" s="32"/>
      <c r="U32" s="32"/>
      <c r="V32" s="32"/>
    </row>
    <row r="33" spans="1:22" s="31" customFormat="1" ht="101.25" customHeight="1" x14ac:dyDescent="0.25">
      <c r="A33" s="24" t="s">
        <v>66</v>
      </c>
      <c r="B33" s="39" t="s">
        <v>362</v>
      </c>
      <c r="C33" s="35" t="s">
        <v>518</v>
      </c>
      <c r="D33" s="429"/>
      <c r="E33" s="34"/>
      <c r="F33" s="34"/>
      <c r="G33" s="34"/>
      <c r="H33" s="33"/>
      <c r="I33" s="33"/>
      <c r="J33" s="33"/>
      <c r="K33" s="33"/>
      <c r="L33" s="33"/>
      <c r="M33" s="33"/>
      <c r="N33" s="33"/>
      <c r="O33" s="33"/>
      <c r="P33" s="33"/>
      <c r="Q33" s="33"/>
      <c r="R33" s="33"/>
      <c r="S33" s="32"/>
      <c r="T33" s="32"/>
      <c r="U33" s="32"/>
      <c r="V33" s="32"/>
    </row>
    <row r="34" spans="1:22" ht="111" customHeight="1" x14ac:dyDescent="0.3">
      <c r="A34" s="24" t="s">
        <v>376</v>
      </c>
      <c r="B34" s="39" t="s">
        <v>363</v>
      </c>
      <c r="C34" s="35" t="s">
        <v>464</v>
      </c>
      <c r="D34" s="429"/>
      <c r="E34" s="23"/>
      <c r="F34" s="23"/>
      <c r="G34" s="23"/>
      <c r="H34" s="23"/>
      <c r="I34" s="23"/>
      <c r="J34" s="23"/>
      <c r="K34" s="23"/>
      <c r="L34" s="23"/>
      <c r="M34" s="23"/>
      <c r="N34" s="23"/>
      <c r="O34" s="23"/>
      <c r="P34" s="23"/>
      <c r="Q34" s="23"/>
      <c r="R34" s="23"/>
      <c r="S34" s="23"/>
      <c r="T34" s="23"/>
      <c r="U34" s="23"/>
      <c r="V34" s="23"/>
    </row>
    <row r="35" spans="1:22" ht="58.5" customHeight="1" x14ac:dyDescent="0.3">
      <c r="A35" s="24" t="s">
        <v>366</v>
      </c>
      <c r="B35" s="39" t="s">
        <v>68</v>
      </c>
      <c r="C35" s="35" t="s">
        <v>464</v>
      </c>
      <c r="D35" s="429"/>
      <c r="E35" s="23"/>
      <c r="F35" s="23"/>
      <c r="G35" s="23"/>
      <c r="H35" s="23"/>
      <c r="I35" s="23"/>
      <c r="J35" s="23"/>
      <c r="K35" s="23"/>
      <c r="L35" s="23"/>
      <c r="M35" s="23"/>
      <c r="N35" s="23"/>
      <c r="O35" s="23"/>
      <c r="P35" s="23"/>
      <c r="Q35" s="23"/>
      <c r="R35" s="23"/>
      <c r="S35" s="23"/>
      <c r="T35" s="23"/>
      <c r="U35" s="23"/>
      <c r="V35" s="23"/>
    </row>
    <row r="36" spans="1:22" ht="51.75" customHeight="1" x14ac:dyDescent="0.3">
      <c r="A36" s="24" t="s">
        <v>377</v>
      </c>
      <c r="B36" s="39" t="s">
        <v>364</v>
      </c>
      <c r="C36" s="35" t="s">
        <v>464</v>
      </c>
      <c r="D36" s="429"/>
      <c r="E36" s="23"/>
      <c r="F36" s="23"/>
      <c r="G36" s="23"/>
      <c r="H36" s="23"/>
      <c r="I36" s="23"/>
      <c r="J36" s="23"/>
      <c r="K36" s="23"/>
      <c r="L36" s="23"/>
      <c r="M36" s="23"/>
      <c r="N36" s="23"/>
      <c r="O36" s="23"/>
      <c r="P36" s="23"/>
      <c r="Q36" s="23"/>
      <c r="R36" s="23"/>
      <c r="S36" s="23"/>
      <c r="T36" s="23"/>
      <c r="U36" s="23"/>
      <c r="V36" s="23"/>
    </row>
    <row r="37" spans="1:22" ht="43.5" customHeight="1" x14ac:dyDescent="0.3">
      <c r="A37" s="24" t="s">
        <v>367</v>
      </c>
      <c r="B37" s="39" t="s">
        <v>365</v>
      </c>
      <c r="C37" s="35" t="s">
        <v>517</v>
      </c>
      <c r="D37" s="429"/>
      <c r="E37" s="23"/>
      <c r="F37" s="23"/>
      <c r="G37" s="23"/>
      <c r="H37" s="23"/>
      <c r="I37" s="23"/>
      <c r="J37" s="23"/>
      <c r="K37" s="23"/>
      <c r="L37" s="23"/>
      <c r="M37" s="23"/>
      <c r="N37" s="23"/>
      <c r="O37" s="23"/>
      <c r="P37" s="23"/>
      <c r="Q37" s="23"/>
      <c r="R37" s="23"/>
      <c r="S37" s="23"/>
      <c r="T37" s="23"/>
      <c r="U37" s="23"/>
      <c r="V37" s="23"/>
    </row>
    <row r="38" spans="1:22" ht="43.5" customHeight="1" x14ac:dyDescent="0.3">
      <c r="A38" s="24" t="s">
        <v>378</v>
      </c>
      <c r="B38" s="39" t="s">
        <v>207</v>
      </c>
      <c r="C38" s="35" t="s">
        <v>464</v>
      </c>
      <c r="D38" s="429"/>
      <c r="E38" s="23"/>
      <c r="F38" s="23"/>
      <c r="G38" s="23"/>
      <c r="H38" s="23"/>
      <c r="I38" s="23"/>
      <c r="J38" s="23"/>
      <c r="K38" s="23"/>
      <c r="L38" s="23"/>
      <c r="M38" s="23"/>
      <c r="N38" s="23"/>
      <c r="O38" s="23"/>
      <c r="P38" s="23"/>
      <c r="Q38" s="23"/>
      <c r="R38" s="23"/>
      <c r="S38" s="23"/>
      <c r="T38" s="23"/>
      <c r="U38" s="23"/>
      <c r="V38" s="23"/>
    </row>
    <row r="39" spans="1:22" ht="23.25" customHeight="1" x14ac:dyDescent="0.3">
      <c r="A39" s="430"/>
      <c r="B39" s="431"/>
      <c r="C39" s="432"/>
      <c r="D39" s="429"/>
      <c r="E39" s="23"/>
      <c r="F39" s="23"/>
      <c r="G39" s="23"/>
      <c r="H39" s="23"/>
      <c r="I39" s="23"/>
      <c r="J39" s="23"/>
      <c r="K39" s="23"/>
      <c r="L39" s="23"/>
      <c r="M39" s="23"/>
      <c r="N39" s="23"/>
      <c r="O39" s="23"/>
      <c r="P39" s="23"/>
      <c r="Q39" s="23"/>
      <c r="R39" s="23"/>
      <c r="S39" s="23"/>
      <c r="T39" s="23"/>
      <c r="U39" s="23"/>
      <c r="V39" s="23"/>
    </row>
    <row r="40" spans="1:22" ht="62.4" x14ac:dyDescent="0.3">
      <c r="A40" s="24" t="s">
        <v>368</v>
      </c>
      <c r="B40" s="39" t="s">
        <v>420</v>
      </c>
      <c r="C40" s="385" t="s">
        <v>555</v>
      </c>
      <c r="D40" s="429"/>
      <c r="E40" s="23"/>
      <c r="F40" s="23"/>
      <c r="G40" s="23"/>
      <c r="H40" s="23"/>
      <c r="I40" s="23"/>
      <c r="J40" s="23"/>
      <c r="K40" s="23"/>
      <c r="L40" s="23"/>
      <c r="M40" s="23"/>
      <c r="N40" s="23"/>
      <c r="O40" s="23"/>
      <c r="P40" s="23"/>
      <c r="Q40" s="23"/>
      <c r="R40" s="23"/>
      <c r="S40" s="23"/>
      <c r="T40" s="23"/>
      <c r="U40" s="23"/>
      <c r="V40" s="23"/>
    </row>
    <row r="41" spans="1:22" ht="105.75" customHeight="1" x14ac:dyDescent="0.3">
      <c r="A41" s="24" t="s">
        <v>379</v>
      </c>
      <c r="B41" s="39" t="s">
        <v>402</v>
      </c>
      <c r="C41" s="297" t="s">
        <v>517</v>
      </c>
      <c r="D41" s="429"/>
      <c r="E41" s="23"/>
      <c r="F41" s="23"/>
      <c r="G41" s="23"/>
      <c r="H41" s="23"/>
      <c r="I41" s="23"/>
      <c r="J41" s="23"/>
      <c r="K41" s="23"/>
      <c r="L41" s="23"/>
      <c r="M41" s="23"/>
      <c r="N41" s="23"/>
      <c r="O41" s="23"/>
      <c r="P41" s="23"/>
      <c r="Q41" s="23"/>
      <c r="R41" s="23"/>
      <c r="S41" s="23"/>
      <c r="T41" s="23"/>
      <c r="U41" s="23"/>
      <c r="V41" s="23"/>
    </row>
    <row r="42" spans="1:22" ht="83.25" customHeight="1" x14ac:dyDescent="0.3">
      <c r="A42" s="24" t="s">
        <v>369</v>
      </c>
      <c r="B42" s="39" t="s">
        <v>417</v>
      </c>
      <c r="C42" s="297" t="s">
        <v>517</v>
      </c>
      <c r="D42" s="429"/>
      <c r="E42" s="23"/>
      <c r="F42" s="23"/>
      <c r="G42" s="23"/>
      <c r="H42" s="23"/>
      <c r="I42" s="23"/>
      <c r="J42" s="23"/>
      <c r="K42" s="23"/>
      <c r="L42" s="23"/>
      <c r="M42" s="23"/>
      <c r="N42" s="23"/>
      <c r="O42" s="23"/>
      <c r="P42" s="23"/>
      <c r="Q42" s="23"/>
      <c r="R42" s="23"/>
      <c r="S42" s="23"/>
      <c r="T42" s="23"/>
      <c r="U42" s="23"/>
      <c r="V42" s="23"/>
    </row>
    <row r="43" spans="1:22" ht="186" customHeight="1" x14ac:dyDescent="0.3">
      <c r="A43" s="24" t="s">
        <v>382</v>
      </c>
      <c r="B43" s="39" t="s">
        <v>383</v>
      </c>
      <c r="C43" s="297" t="s">
        <v>465</v>
      </c>
      <c r="D43" s="429"/>
      <c r="E43" s="23"/>
      <c r="F43" s="23"/>
      <c r="G43" s="23"/>
      <c r="H43" s="23"/>
      <c r="I43" s="23"/>
      <c r="J43" s="23"/>
      <c r="K43" s="23"/>
      <c r="L43" s="23"/>
      <c r="M43" s="23"/>
      <c r="N43" s="23"/>
      <c r="O43" s="23"/>
      <c r="P43" s="23"/>
      <c r="Q43" s="23"/>
      <c r="R43" s="23"/>
      <c r="S43" s="23"/>
      <c r="T43" s="23"/>
      <c r="U43" s="23"/>
      <c r="V43" s="23"/>
    </row>
    <row r="44" spans="1:22" ht="111" customHeight="1" x14ac:dyDescent="0.3">
      <c r="A44" s="24" t="s">
        <v>370</v>
      </c>
      <c r="B44" s="39" t="s">
        <v>408</v>
      </c>
      <c r="C44" s="297" t="s">
        <v>465</v>
      </c>
      <c r="D44" s="429"/>
      <c r="E44" s="23"/>
      <c r="F44" s="23"/>
      <c r="G44" s="23"/>
      <c r="H44" s="23"/>
      <c r="I44" s="23"/>
      <c r="J44" s="23"/>
      <c r="K44" s="23"/>
      <c r="L44" s="23"/>
      <c r="M44" s="23"/>
      <c r="N44" s="23"/>
      <c r="O44" s="23"/>
      <c r="P44" s="23"/>
      <c r="Q44" s="23"/>
      <c r="R44" s="23"/>
      <c r="S44" s="23"/>
      <c r="T44" s="23"/>
      <c r="U44" s="23"/>
      <c r="V44" s="23"/>
    </row>
    <row r="45" spans="1:22" ht="120" customHeight="1" x14ac:dyDescent="0.3">
      <c r="A45" s="24" t="s">
        <v>403</v>
      </c>
      <c r="B45" s="39" t="s">
        <v>409</v>
      </c>
      <c r="C45" s="297" t="s">
        <v>465</v>
      </c>
      <c r="D45" s="429"/>
      <c r="E45" s="23"/>
      <c r="F45" s="23"/>
      <c r="G45" s="23"/>
      <c r="H45" s="23"/>
      <c r="I45" s="23"/>
      <c r="J45" s="23"/>
      <c r="K45" s="23"/>
      <c r="L45" s="23"/>
      <c r="M45" s="23"/>
      <c r="N45" s="23"/>
      <c r="O45" s="23"/>
      <c r="P45" s="23"/>
      <c r="Q45" s="23"/>
      <c r="R45" s="23"/>
      <c r="S45" s="23"/>
      <c r="T45" s="23"/>
      <c r="U45" s="23"/>
      <c r="V45" s="23"/>
    </row>
    <row r="46" spans="1:22" ht="101.25" customHeight="1" x14ac:dyDescent="0.3">
      <c r="A46" s="24" t="s">
        <v>371</v>
      </c>
      <c r="B46" s="39" t="s">
        <v>410</v>
      </c>
      <c r="C46" s="295" t="s">
        <v>465</v>
      </c>
      <c r="D46" s="429"/>
      <c r="E46" s="23"/>
      <c r="F46" s="23"/>
      <c r="G46" s="23"/>
      <c r="H46" s="23"/>
      <c r="I46" s="23"/>
      <c r="J46" s="23"/>
      <c r="K46" s="23"/>
      <c r="L46" s="23"/>
      <c r="M46" s="23"/>
      <c r="N46" s="23"/>
      <c r="O46" s="23"/>
      <c r="P46" s="23"/>
      <c r="Q46" s="23"/>
      <c r="R46" s="23"/>
      <c r="S46" s="23"/>
      <c r="T46" s="23"/>
      <c r="U46" s="23"/>
      <c r="V46" s="23"/>
    </row>
    <row r="47" spans="1:22" ht="18.75" customHeight="1" x14ac:dyDescent="0.3">
      <c r="A47" s="430"/>
      <c r="B47" s="431"/>
      <c r="C47" s="432"/>
      <c r="D47" s="429"/>
      <c r="E47" s="23"/>
      <c r="F47" s="23"/>
      <c r="G47" s="23"/>
      <c r="H47" s="23"/>
      <c r="I47" s="23"/>
      <c r="J47" s="23"/>
      <c r="K47" s="23"/>
      <c r="L47" s="23"/>
      <c r="M47" s="23"/>
      <c r="N47" s="23"/>
      <c r="O47" s="23"/>
      <c r="P47" s="23"/>
      <c r="Q47" s="23"/>
      <c r="R47" s="23"/>
      <c r="S47" s="23"/>
      <c r="T47" s="23"/>
      <c r="U47" s="23"/>
      <c r="V47" s="23"/>
    </row>
    <row r="48" spans="1:22" ht="75.75" hidden="1" customHeight="1" x14ac:dyDescent="0.3">
      <c r="A48" s="24" t="s">
        <v>404</v>
      </c>
      <c r="B48" s="39" t="s">
        <v>418</v>
      </c>
      <c r="C48" s="25" t="e">
        <f>CONCATENATE(ROUND(#REF!,2)," млн.руб.")</f>
        <v>#REF!</v>
      </c>
      <c r="D48" s="248" t="s">
        <v>515</v>
      </c>
      <c r="E48" s="23"/>
      <c r="F48" s="23"/>
      <c r="G48" s="23"/>
      <c r="H48" s="23"/>
      <c r="I48" s="23"/>
      <c r="J48" s="23"/>
      <c r="K48" s="23"/>
      <c r="L48" s="23"/>
      <c r="M48" s="23"/>
      <c r="N48" s="23"/>
      <c r="O48" s="23"/>
      <c r="P48" s="23"/>
      <c r="Q48" s="23"/>
      <c r="R48" s="23"/>
      <c r="S48" s="23"/>
      <c r="T48" s="23"/>
      <c r="U48" s="23"/>
      <c r="V48" s="23"/>
    </row>
    <row r="49" spans="1:22" ht="71.25" hidden="1" customHeight="1" x14ac:dyDescent="0.3">
      <c r="A49" s="24" t="s">
        <v>372</v>
      </c>
      <c r="B49" s="39" t="s">
        <v>419</v>
      </c>
      <c r="C49" s="25" t="e">
        <f>CONCATENATE(ROUND(#REF!,2)," млн.руб.")</f>
        <v>#REF!</v>
      </c>
      <c r="D49" s="248" t="s">
        <v>515</v>
      </c>
      <c r="E49" s="23"/>
      <c r="F49" s="23"/>
      <c r="G49" s="23"/>
      <c r="H49" s="23"/>
      <c r="I49" s="23"/>
      <c r="J49" s="23"/>
      <c r="K49" s="23"/>
      <c r="L49" s="23"/>
      <c r="M49" s="23"/>
      <c r="N49" s="23"/>
      <c r="O49" s="23"/>
      <c r="P49" s="23"/>
      <c r="Q49" s="23"/>
      <c r="R49" s="23"/>
      <c r="S49" s="23"/>
      <c r="T49" s="23"/>
      <c r="U49" s="23"/>
      <c r="V49" s="23"/>
    </row>
    <row r="50" spans="1:22" ht="75.75" customHeight="1" x14ac:dyDescent="0.3">
      <c r="A50" s="24" t="s">
        <v>404</v>
      </c>
      <c r="B50" s="39" t="s">
        <v>418</v>
      </c>
      <c r="C50" s="109" t="str">
        <f>CONCATENATE(ROUND('6.2. Паспорт фин осв ввод '!U24,2)," млн.руб.")</f>
        <v>1,36 млн.руб.</v>
      </c>
      <c r="D50" s="248" t="s">
        <v>516</v>
      </c>
      <c r="E50" s="23"/>
      <c r="F50" s="23"/>
      <c r="G50" s="23"/>
      <c r="H50" s="23"/>
      <c r="I50" s="23"/>
      <c r="J50" s="23"/>
      <c r="K50" s="23"/>
      <c r="L50" s="23"/>
      <c r="M50" s="23"/>
      <c r="N50" s="23"/>
      <c r="O50" s="23"/>
      <c r="P50" s="23"/>
      <c r="Q50" s="23"/>
      <c r="R50" s="23"/>
      <c r="S50" s="23"/>
      <c r="T50" s="23"/>
      <c r="U50" s="23"/>
      <c r="V50" s="23"/>
    </row>
    <row r="51" spans="1:22" ht="71.25" customHeight="1" x14ac:dyDescent="0.3">
      <c r="A51" s="24" t="s">
        <v>372</v>
      </c>
      <c r="B51" s="39" t="s">
        <v>419</v>
      </c>
      <c r="C51" s="109" t="str">
        <f>CONCATENATE(ROUND('6.2. Паспорт фин осв ввод '!U30,2)," млн.руб.")</f>
        <v>1,13 млн.руб.</v>
      </c>
      <c r="D51" s="248" t="s">
        <v>516</v>
      </c>
      <c r="E51" s="23"/>
      <c r="F51" s="23"/>
      <c r="G51" s="23"/>
      <c r="H51" s="23"/>
      <c r="I51" s="23"/>
      <c r="J51" s="23"/>
      <c r="K51" s="23"/>
      <c r="L51" s="23"/>
      <c r="M51" s="23"/>
      <c r="N51" s="23"/>
      <c r="O51" s="23"/>
      <c r="P51" s="23"/>
      <c r="Q51" s="23"/>
      <c r="R51" s="23"/>
      <c r="S51" s="23"/>
      <c r="T51" s="23"/>
      <c r="U51" s="23"/>
      <c r="V51" s="23"/>
    </row>
    <row r="52" spans="1:22" x14ac:dyDescent="0.3">
      <c r="A52" s="23"/>
      <c r="B52" s="23"/>
      <c r="C52" s="23"/>
      <c r="D52" s="23"/>
      <c r="E52" s="23"/>
      <c r="F52" s="23"/>
      <c r="G52" s="23"/>
      <c r="H52" s="23"/>
      <c r="I52" s="23"/>
      <c r="J52" s="23"/>
      <c r="K52" s="23"/>
      <c r="L52" s="23"/>
      <c r="M52" s="23"/>
      <c r="N52" s="23"/>
      <c r="O52" s="23"/>
      <c r="P52" s="23"/>
      <c r="Q52" s="23"/>
      <c r="R52" s="23"/>
      <c r="S52" s="23"/>
      <c r="T52" s="23"/>
      <c r="U52" s="23"/>
      <c r="V52" s="23"/>
    </row>
    <row r="53" spans="1:22" x14ac:dyDescent="0.3">
      <c r="A53" s="23"/>
      <c r="B53" s="23"/>
      <c r="C53" s="23"/>
      <c r="D53" s="23"/>
      <c r="E53" s="23"/>
      <c r="F53" s="23"/>
      <c r="G53" s="23"/>
      <c r="H53" s="23"/>
      <c r="I53" s="23"/>
      <c r="J53" s="23"/>
      <c r="K53" s="23"/>
      <c r="L53" s="23"/>
      <c r="M53" s="23"/>
      <c r="N53" s="23"/>
      <c r="O53" s="23"/>
      <c r="P53" s="23"/>
      <c r="Q53" s="23"/>
      <c r="R53" s="23"/>
      <c r="S53" s="23"/>
      <c r="T53" s="23"/>
      <c r="U53" s="23"/>
      <c r="V53" s="23"/>
    </row>
    <row r="54" spans="1:22" x14ac:dyDescent="0.3">
      <c r="A54" s="23"/>
      <c r="B54" s="23"/>
      <c r="C54" s="23"/>
      <c r="D54" s="23"/>
      <c r="E54" s="23"/>
      <c r="F54" s="23"/>
      <c r="G54" s="23"/>
      <c r="H54" s="23"/>
      <c r="I54" s="23"/>
      <c r="J54" s="23"/>
      <c r="K54" s="23"/>
      <c r="L54" s="23"/>
      <c r="M54" s="23"/>
      <c r="N54" s="23"/>
      <c r="O54" s="23"/>
      <c r="P54" s="23"/>
      <c r="Q54" s="23"/>
      <c r="R54" s="23"/>
      <c r="S54" s="23"/>
      <c r="T54" s="23"/>
      <c r="U54" s="23"/>
      <c r="V54" s="23"/>
    </row>
    <row r="55" spans="1:22" x14ac:dyDescent="0.3">
      <c r="A55" s="23"/>
      <c r="B55" s="23"/>
      <c r="C55" s="23"/>
      <c r="D55" s="23"/>
      <c r="E55" s="23"/>
      <c r="F55" s="23"/>
      <c r="G55" s="23"/>
      <c r="H55" s="23"/>
      <c r="I55" s="23"/>
      <c r="J55" s="23"/>
      <c r="K55" s="23"/>
      <c r="L55" s="23"/>
      <c r="M55" s="23"/>
      <c r="N55" s="23"/>
      <c r="O55" s="23"/>
      <c r="P55" s="23"/>
      <c r="Q55" s="23"/>
      <c r="R55" s="23"/>
      <c r="S55" s="23"/>
      <c r="T55" s="23"/>
      <c r="U55" s="23"/>
      <c r="V55" s="23"/>
    </row>
    <row r="56" spans="1:22" x14ac:dyDescent="0.3">
      <c r="A56" s="23"/>
      <c r="B56" s="23"/>
      <c r="C56" s="23"/>
      <c r="D56" s="23"/>
      <c r="E56" s="23"/>
      <c r="F56" s="23"/>
      <c r="G56" s="23"/>
      <c r="H56" s="23"/>
      <c r="I56" s="23"/>
      <c r="J56" s="23"/>
      <c r="K56" s="23"/>
      <c r="L56" s="23"/>
      <c r="M56" s="23"/>
      <c r="N56" s="23"/>
      <c r="O56" s="23"/>
      <c r="P56" s="23"/>
      <c r="Q56" s="23"/>
      <c r="R56" s="23"/>
      <c r="S56" s="23"/>
      <c r="T56" s="23"/>
      <c r="U56" s="23"/>
      <c r="V56" s="23"/>
    </row>
    <row r="57" spans="1:22" x14ac:dyDescent="0.3">
      <c r="A57" s="23"/>
      <c r="B57" s="23"/>
      <c r="C57" s="23"/>
      <c r="D57" s="23"/>
      <c r="E57" s="23"/>
      <c r="F57" s="23"/>
      <c r="G57" s="23"/>
      <c r="H57" s="23"/>
      <c r="I57" s="23"/>
      <c r="J57" s="23"/>
      <c r="K57" s="23"/>
      <c r="L57" s="23"/>
      <c r="M57" s="23"/>
      <c r="N57" s="23"/>
      <c r="O57" s="23"/>
      <c r="P57" s="23"/>
      <c r="Q57" s="23"/>
      <c r="R57" s="23"/>
      <c r="S57" s="23"/>
      <c r="T57" s="23"/>
      <c r="U57" s="23"/>
      <c r="V57" s="23"/>
    </row>
    <row r="58" spans="1:22" x14ac:dyDescent="0.3">
      <c r="A58" s="23"/>
      <c r="B58" s="23"/>
      <c r="C58" s="23"/>
      <c r="D58" s="23"/>
      <c r="E58" s="23"/>
      <c r="F58" s="23"/>
      <c r="G58" s="23"/>
      <c r="H58" s="23"/>
      <c r="I58" s="23"/>
      <c r="J58" s="23"/>
      <c r="K58" s="23"/>
      <c r="L58" s="23"/>
      <c r="M58" s="23"/>
      <c r="N58" s="23"/>
      <c r="O58" s="23"/>
      <c r="P58" s="23"/>
      <c r="Q58" s="23"/>
      <c r="R58" s="23"/>
      <c r="S58" s="23"/>
      <c r="T58" s="23"/>
      <c r="U58" s="23"/>
      <c r="V58" s="23"/>
    </row>
    <row r="59" spans="1:22" x14ac:dyDescent="0.3">
      <c r="A59" s="23"/>
      <c r="B59" s="23"/>
      <c r="C59" s="23"/>
      <c r="D59" s="23"/>
      <c r="E59" s="23"/>
      <c r="F59" s="23"/>
      <c r="G59" s="23"/>
      <c r="H59" s="23"/>
      <c r="I59" s="23"/>
      <c r="J59" s="23"/>
      <c r="K59" s="23"/>
      <c r="L59" s="23"/>
      <c r="M59" s="23"/>
      <c r="N59" s="23"/>
      <c r="O59" s="23"/>
      <c r="P59" s="23"/>
      <c r="Q59" s="23"/>
      <c r="R59" s="23"/>
      <c r="S59" s="23"/>
      <c r="T59" s="23"/>
      <c r="U59" s="23"/>
      <c r="V59" s="23"/>
    </row>
    <row r="60" spans="1:22" x14ac:dyDescent="0.3">
      <c r="A60" s="23"/>
      <c r="B60" s="23"/>
      <c r="C60" s="23"/>
      <c r="D60" s="23"/>
      <c r="E60" s="23"/>
      <c r="F60" s="23"/>
      <c r="G60" s="23"/>
      <c r="H60" s="23"/>
      <c r="I60" s="23"/>
      <c r="J60" s="23"/>
      <c r="K60" s="23"/>
      <c r="L60" s="23"/>
      <c r="M60" s="23"/>
      <c r="N60" s="23"/>
      <c r="O60" s="23"/>
      <c r="P60" s="23"/>
      <c r="Q60" s="23"/>
      <c r="R60" s="23"/>
      <c r="S60" s="23"/>
      <c r="T60" s="23"/>
      <c r="U60" s="23"/>
      <c r="V60" s="23"/>
    </row>
    <row r="61" spans="1:22" x14ac:dyDescent="0.3">
      <c r="A61" s="23"/>
      <c r="B61" s="23"/>
      <c r="C61" s="23"/>
      <c r="D61" s="23"/>
      <c r="E61" s="23"/>
      <c r="F61" s="23"/>
      <c r="G61" s="23"/>
      <c r="H61" s="23"/>
      <c r="I61" s="23"/>
      <c r="J61" s="23"/>
      <c r="K61" s="23"/>
      <c r="L61" s="23"/>
      <c r="M61" s="23"/>
      <c r="N61" s="23"/>
      <c r="O61" s="23"/>
      <c r="P61" s="23"/>
      <c r="Q61" s="23"/>
      <c r="R61" s="23"/>
      <c r="S61" s="23"/>
      <c r="T61" s="23"/>
      <c r="U61" s="23"/>
      <c r="V61" s="23"/>
    </row>
    <row r="62" spans="1:22" x14ac:dyDescent="0.3">
      <c r="A62" s="23"/>
      <c r="B62" s="23"/>
      <c r="C62" s="23"/>
      <c r="D62" s="23"/>
      <c r="E62" s="23"/>
      <c r="F62" s="23"/>
      <c r="G62" s="23"/>
      <c r="H62" s="23"/>
      <c r="I62" s="23"/>
      <c r="J62" s="23"/>
      <c r="K62" s="23"/>
      <c r="L62" s="23"/>
      <c r="M62" s="23"/>
      <c r="N62" s="23"/>
      <c r="O62" s="23"/>
      <c r="P62" s="23"/>
      <c r="Q62" s="23"/>
      <c r="R62" s="23"/>
      <c r="S62" s="23"/>
      <c r="T62" s="23"/>
      <c r="U62" s="23"/>
      <c r="V62" s="23"/>
    </row>
    <row r="63" spans="1:22" x14ac:dyDescent="0.3">
      <c r="A63" s="23"/>
      <c r="B63" s="23"/>
      <c r="C63" s="23"/>
      <c r="D63" s="23"/>
      <c r="E63" s="23"/>
      <c r="F63" s="23"/>
      <c r="G63" s="23"/>
      <c r="H63" s="23"/>
      <c r="I63" s="23"/>
      <c r="J63" s="23"/>
      <c r="K63" s="23"/>
      <c r="L63" s="23"/>
      <c r="M63" s="23"/>
      <c r="N63" s="23"/>
      <c r="O63" s="23"/>
      <c r="P63" s="23"/>
      <c r="Q63" s="23"/>
      <c r="R63" s="23"/>
      <c r="S63" s="23"/>
      <c r="T63" s="23"/>
      <c r="U63" s="23"/>
      <c r="V63" s="23"/>
    </row>
    <row r="64" spans="1:22" x14ac:dyDescent="0.3">
      <c r="A64" s="23"/>
      <c r="B64" s="23"/>
      <c r="C64" s="23"/>
      <c r="D64" s="23"/>
      <c r="E64" s="23"/>
      <c r="F64" s="23"/>
      <c r="G64" s="23"/>
      <c r="H64" s="23"/>
      <c r="I64" s="23"/>
      <c r="J64" s="23"/>
      <c r="K64" s="23"/>
      <c r="L64" s="23"/>
      <c r="M64" s="23"/>
      <c r="N64" s="23"/>
      <c r="O64" s="23"/>
      <c r="P64" s="23"/>
      <c r="Q64" s="23"/>
      <c r="R64" s="23"/>
      <c r="S64" s="23"/>
      <c r="T64" s="23"/>
      <c r="U64" s="23"/>
      <c r="V64" s="23"/>
    </row>
    <row r="65" spans="1:22" x14ac:dyDescent="0.3">
      <c r="A65" s="23"/>
      <c r="B65" s="23"/>
      <c r="C65" s="23"/>
      <c r="D65" s="23"/>
      <c r="E65" s="23"/>
      <c r="F65" s="23"/>
      <c r="G65" s="23"/>
      <c r="H65" s="23"/>
      <c r="I65" s="23"/>
      <c r="J65" s="23"/>
      <c r="K65" s="23"/>
      <c r="L65" s="23"/>
      <c r="M65" s="23"/>
      <c r="N65" s="23"/>
      <c r="O65" s="23"/>
      <c r="P65" s="23"/>
      <c r="Q65" s="23"/>
      <c r="R65" s="23"/>
      <c r="S65" s="23"/>
      <c r="T65" s="23"/>
      <c r="U65" s="23"/>
      <c r="V65" s="23"/>
    </row>
    <row r="66" spans="1:22" x14ac:dyDescent="0.3">
      <c r="A66" s="23"/>
      <c r="B66" s="23"/>
      <c r="C66" s="23"/>
      <c r="D66" s="23"/>
      <c r="E66" s="23"/>
      <c r="F66" s="23"/>
      <c r="G66" s="23"/>
      <c r="H66" s="23"/>
      <c r="I66" s="23"/>
      <c r="J66" s="23"/>
      <c r="K66" s="23"/>
      <c r="L66" s="23"/>
      <c r="M66" s="23"/>
      <c r="N66" s="23"/>
      <c r="O66" s="23"/>
      <c r="P66" s="23"/>
      <c r="Q66" s="23"/>
      <c r="R66" s="23"/>
      <c r="S66" s="23"/>
      <c r="T66" s="23"/>
      <c r="U66" s="23"/>
      <c r="V66" s="23"/>
    </row>
    <row r="67" spans="1:22" x14ac:dyDescent="0.3">
      <c r="A67" s="23"/>
      <c r="B67" s="23"/>
      <c r="C67" s="23"/>
      <c r="D67" s="23"/>
      <c r="E67" s="23"/>
      <c r="F67" s="23"/>
      <c r="G67" s="23"/>
      <c r="H67" s="23"/>
      <c r="I67" s="23"/>
      <c r="J67" s="23"/>
      <c r="K67" s="23"/>
      <c r="L67" s="23"/>
      <c r="M67" s="23"/>
      <c r="N67" s="23"/>
      <c r="O67" s="23"/>
      <c r="P67" s="23"/>
      <c r="Q67" s="23"/>
      <c r="R67" s="23"/>
      <c r="S67" s="23"/>
      <c r="T67" s="23"/>
      <c r="U67" s="23"/>
      <c r="V67" s="23"/>
    </row>
    <row r="68" spans="1:22" x14ac:dyDescent="0.3">
      <c r="A68" s="23"/>
      <c r="B68" s="23"/>
      <c r="C68" s="23"/>
      <c r="D68" s="23"/>
      <c r="E68" s="23"/>
      <c r="F68" s="23"/>
      <c r="G68" s="23"/>
      <c r="H68" s="23"/>
      <c r="I68" s="23"/>
      <c r="J68" s="23"/>
      <c r="K68" s="23"/>
      <c r="L68" s="23"/>
      <c r="M68" s="23"/>
      <c r="N68" s="23"/>
      <c r="O68" s="23"/>
      <c r="P68" s="23"/>
      <c r="Q68" s="23"/>
      <c r="R68" s="23"/>
      <c r="S68" s="23"/>
      <c r="T68" s="23"/>
      <c r="U68" s="23"/>
      <c r="V68" s="23"/>
    </row>
    <row r="69" spans="1:22" x14ac:dyDescent="0.3">
      <c r="A69" s="23"/>
      <c r="B69" s="23"/>
      <c r="C69" s="23"/>
      <c r="D69" s="23"/>
      <c r="E69" s="23"/>
      <c r="F69" s="23"/>
      <c r="G69" s="23"/>
      <c r="H69" s="23"/>
      <c r="I69" s="23"/>
      <c r="J69" s="23"/>
      <c r="K69" s="23"/>
      <c r="L69" s="23"/>
      <c r="M69" s="23"/>
      <c r="N69" s="23"/>
      <c r="O69" s="23"/>
      <c r="P69" s="23"/>
      <c r="Q69" s="23"/>
      <c r="R69" s="23"/>
      <c r="S69" s="23"/>
      <c r="T69" s="23"/>
      <c r="U69" s="23"/>
      <c r="V69" s="23"/>
    </row>
    <row r="70" spans="1:22" x14ac:dyDescent="0.3">
      <c r="A70" s="23"/>
      <c r="B70" s="23"/>
      <c r="C70" s="23"/>
      <c r="D70" s="23"/>
      <c r="E70" s="23"/>
      <c r="F70" s="23"/>
      <c r="G70" s="23"/>
      <c r="H70" s="23"/>
      <c r="I70" s="23"/>
      <c r="J70" s="23"/>
      <c r="K70" s="23"/>
      <c r="L70" s="23"/>
      <c r="M70" s="23"/>
      <c r="N70" s="23"/>
      <c r="O70" s="23"/>
      <c r="P70" s="23"/>
      <c r="Q70" s="23"/>
      <c r="R70" s="23"/>
      <c r="S70" s="23"/>
      <c r="T70" s="23"/>
      <c r="U70" s="23"/>
      <c r="V70" s="23"/>
    </row>
    <row r="71" spans="1:22" x14ac:dyDescent="0.3">
      <c r="A71" s="23"/>
      <c r="B71" s="23"/>
      <c r="C71" s="23"/>
      <c r="D71" s="23"/>
      <c r="E71" s="23"/>
      <c r="F71" s="23"/>
      <c r="G71" s="23"/>
      <c r="H71" s="23"/>
      <c r="I71" s="23"/>
      <c r="J71" s="23"/>
      <c r="K71" s="23"/>
      <c r="L71" s="23"/>
      <c r="M71" s="23"/>
      <c r="N71" s="23"/>
      <c r="O71" s="23"/>
      <c r="P71" s="23"/>
      <c r="Q71" s="23"/>
      <c r="R71" s="23"/>
      <c r="S71" s="23"/>
      <c r="T71" s="23"/>
      <c r="U71" s="23"/>
      <c r="V71" s="23"/>
    </row>
    <row r="72" spans="1:22" x14ac:dyDescent="0.3">
      <c r="A72" s="23"/>
      <c r="B72" s="23"/>
      <c r="C72" s="23"/>
      <c r="D72" s="23"/>
      <c r="E72" s="23"/>
      <c r="F72" s="23"/>
      <c r="G72" s="23"/>
      <c r="H72" s="23"/>
      <c r="I72" s="23"/>
      <c r="J72" s="23"/>
      <c r="K72" s="23"/>
      <c r="L72" s="23"/>
      <c r="M72" s="23"/>
      <c r="N72" s="23"/>
      <c r="O72" s="23"/>
      <c r="P72" s="23"/>
      <c r="Q72" s="23"/>
      <c r="R72" s="23"/>
      <c r="S72" s="23"/>
      <c r="T72" s="23"/>
      <c r="U72" s="23"/>
      <c r="V72" s="23"/>
    </row>
    <row r="73" spans="1:22" x14ac:dyDescent="0.3">
      <c r="A73" s="23"/>
      <c r="B73" s="23"/>
      <c r="C73" s="23"/>
      <c r="D73" s="23"/>
      <c r="E73" s="23"/>
      <c r="F73" s="23"/>
      <c r="G73" s="23"/>
      <c r="H73" s="23"/>
      <c r="I73" s="23"/>
      <c r="J73" s="23"/>
      <c r="K73" s="23"/>
      <c r="L73" s="23"/>
      <c r="M73" s="23"/>
      <c r="N73" s="23"/>
      <c r="O73" s="23"/>
      <c r="P73" s="23"/>
      <c r="Q73" s="23"/>
      <c r="R73" s="23"/>
      <c r="S73" s="23"/>
      <c r="T73" s="23"/>
      <c r="U73" s="23"/>
      <c r="V73" s="23"/>
    </row>
    <row r="74" spans="1:22" x14ac:dyDescent="0.3">
      <c r="A74" s="23"/>
      <c r="B74" s="23"/>
      <c r="C74" s="23"/>
      <c r="D74" s="23"/>
      <c r="E74" s="23"/>
      <c r="F74" s="23"/>
      <c r="G74" s="23"/>
      <c r="H74" s="23"/>
      <c r="I74" s="23"/>
      <c r="J74" s="23"/>
      <c r="K74" s="23"/>
      <c r="L74" s="23"/>
      <c r="M74" s="23"/>
      <c r="N74" s="23"/>
      <c r="O74" s="23"/>
      <c r="P74" s="23"/>
      <c r="Q74" s="23"/>
      <c r="R74" s="23"/>
      <c r="S74" s="23"/>
      <c r="T74" s="23"/>
      <c r="U74" s="23"/>
      <c r="V74" s="23"/>
    </row>
    <row r="75" spans="1:22" x14ac:dyDescent="0.3">
      <c r="A75" s="23"/>
      <c r="B75" s="23"/>
      <c r="C75" s="23"/>
      <c r="D75" s="23"/>
      <c r="E75" s="23"/>
      <c r="F75" s="23"/>
      <c r="G75" s="23"/>
      <c r="H75" s="23"/>
      <c r="I75" s="23"/>
      <c r="J75" s="23"/>
      <c r="K75" s="23"/>
      <c r="L75" s="23"/>
      <c r="M75" s="23"/>
      <c r="N75" s="23"/>
      <c r="O75" s="23"/>
      <c r="P75" s="23"/>
      <c r="Q75" s="23"/>
      <c r="R75" s="23"/>
      <c r="S75" s="23"/>
      <c r="T75" s="23"/>
      <c r="U75" s="23"/>
      <c r="V75" s="23"/>
    </row>
    <row r="76" spans="1:22" x14ac:dyDescent="0.3">
      <c r="A76" s="23"/>
      <c r="B76" s="23"/>
      <c r="C76" s="23"/>
      <c r="D76" s="23"/>
      <c r="E76" s="23"/>
      <c r="F76" s="23"/>
      <c r="G76" s="23"/>
      <c r="H76" s="23"/>
      <c r="I76" s="23"/>
      <c r="J76" s="23"/>
      <c r="K76" s="23"/>
      <c r="L76" s="23"/>
      <c r="M76" s="23"/>
      <c r="N76" s="23"/>
      <c r="O76" s="23"/>
      <c r="P76" s="23"/>
      <c r="Q76" s="23"/>
      <c r="R76" s="23"/>
      <c r="S76" s="23"/>
      <c r="T76" s="23"/>
      <c r="U76" s="23"/>
      <c r="V76" s="23"/>
    </row>
    <row r="77" spans="1:22" x14ac:dyDescent="0.3">
      <c r="A77" s="23"/>
      <c r="B77" s="23"/>
      <c r="C77" s="23"/>
      <c r="D77" s="23"/>
      <c r="E77" s="23"/>
      <c r="F77" s="23"/>
      <c r="G77" s="23"/>
      <c r="H77" s="23"/>
      <c r="I77" s="23"/>
      <c r="J77" s="23"/>
      <c r="K77" s="23"/>
      <c r="L77" s="23"/>
      <c r="M77" s="23"/>
      <c r="N77" s="23"/>
      <c r="O77" s="23"/>
      <c r="P77" s="23"/>
      <c r="Q77" s="23"/>
      <c r="R77" s="23"/>
      <c r="S77" s="23"/>
      <c r="T77" s="23"/>
      <c r="U77" s="23"/>
      <c r="V77" s="23"/>
    </row>
    <row r="78" spans="1:22" x14ac:dyDescent="0.3">
      <c r="A78" s="23"/>
      <c r="B78" s="23"/>
      <c r="C78" s="23"/>
      <c r="D78" s="23"/>
      <c r="E78" s="23"/>
      <c r="F78" s="23"/>
      <c r="G78" s="23"/>
      <c r="H78" s="23"/>
      <c r="I78" s="23"/>
      <c r="J78" s="23"/>
      <c r="K78" s="23"/>
      <c r="L78" s="23"/>
      <c r="M78" s="23"/>
      <c r="N78" s="23"/>
      <c r="O78" s="23"/>
      <c r="P78" s="23"/>
      <c r="Q78" s="23"/>
      <c r="R78" s="23"/>
      <c r="S78" s="23"/>
      <c r="T78" s="23"/>
      <c r="U78" s="23"/>
      <c r="V78" s="23"/>
    </row>
    <row r="79" spans="1:22" x14ac:dyDescent="0.3">
      <c r="A79" s="23"/>
      <c r="B79" s="23"/>
      <c r="C79" s="23"/>
      <c r="D79" s="23"/>
      <c r="E79" s="23"/>
      <c r="F79" s="23"/>
      <c r="G79" s="23"/>
      <c r="H79" s="23"/>
      <c r="I79" s="23"/>
      <c r="J79" s="23"/>
      <c r="K79" s="23"/>
      <c r="L79" s="23"/>
      <c r="M79" s="23"/>
      <c r="N79" s="23"/>
      <c r="O79" s="23"/>
      <c r="P79" s="23"/>
      <c r="Q79" s="23"/>
      <c r="R79" s="23"/>
      <c r="S79" s="23"/>
      <c r="T79" s="23"/>
      <c r="U79" s="23"/>
      <c r="V79" s="23"/>
    </row>
    <row r="80" spans="1:22" x14ac:dyDescent="0.3">
      <c r="A80" s="23"/>
      <c r="B80" s="23"/>
      <c r="C80" s="23"/>
      <c r="D80" s="23"/>
      <c r="E80" s="23"/>
      <c r="F80" s="23"/>
      <c r="G80" s="23"/>
      <c r="H80" s="23"/>
      <c r="I80" s="23"/>
      <c r="J80" s="23"/>
      <c r="K80" s="23"/>
      <c r="L80" s="23"/>
      <c r="M80" s="23"/>
      <c r="N80" s="23"/>
      <c r="O80" s="23"/>
      <c r="P80" s="23"/>
      <c r="Q80" s="23"/>
      <c r="R80" s="23"/>
      <c r="S80" s="23"/>
      <c r="T80" s="23"/>
      <c r="U80" s="23"/>
      <c r="V80" s="23"/>
    </row>
    <row r="81" spans="1:22" x14ac:dyDescent="0.3">
      <c r="A81" s="23"/>
      <c r="B81" s="23"/>
      <c r="C81" s="23"/>
      <c r="D81" s="23"/>
      <c r="E81" s="23"/>
      <c r="F81" s="23"/>
      <c r="G81" s="23"/>
      <c r="H81" s="23"/>
      <c r="I81" s="23"/>
      <c r="J81" s="23"/>
      <c r="K81" s="23"/>
      <c r="L81" s="23"/>
      <c r="M81" s="23"/>
      <c r="N81" s="23"/>
      <c r="O81" s="23"/>
      <c r="P81" s="23"/>
      <c r="Q81" s="23"/>
      <c r="R81" s="23"/>
      <c r="S81" s="23"/>
      <c r="T81" s="23"/>
      <c r="U81" s="23"/>
      <c r="V81" s="23"/>
    </row>
    <row r="82" spans="1:22" x14ac:dyDescent="0.3">
      <c r="A82" s="23"/>
      <c r="B82" s="23"/>
      <c r="C82" s="23"/>
      <c r="D82" s="23"/>
      <c r="E82" s="23"/>
      <c r="F82" s="23"/>
      <c r="G82" s="23"/>
      <c r="H82" s="23"/>
      <c r="I82" s="23"/>
      <c r="J82" s="23"/>
      <c r="K82" s="23"/>
      <c r="L82" s="23"/>
      <c r="M82" s="23"/>
      <c r="N82" s="23"/>
      <c r="O82" s="23"/>
      <c r="P82" s="23"/>
      <c r="Q82" s="23"/>
      <c r="R82" s="23"/>
      <c r="S82" s="23"/>
      <c r="T82" s="23"/>
      <c r="U82" s="23"/>
      <c r="V82" s="23"/>
    </row>
    <row r="83" spans="1:22" x14ac:dyDescent="0.3">
      <c r="A83" s="23"/>
      <c r="B83" s="23"/>
      <c r="C83" s="23"/>
      <c r="D83" s="23"/>
      <c r="E83" s="23"/>
      <c r="F83" s="23"/>
      <c r="G83" s="23"/>
      <c r="H83" s="23"/>
      <c r="I83" s="23"/>
      <c r="J83" s="23"/>
      <c r="K83" s="23"/>
      <c r="L83" s="23"/>
      <c r="M83" s="23"/>
      <c r="N83" s="23"/>
      <c r="O83" s="23"/>
      <c r="P83" s="23"/>
      <c r="Q83" s="23"/>
      <c r="R83" s="23"/>
      <c r="S83" s="23"/>
      <c r="T83" s="23"/>
      <c r="U83" s="23"/>
      <c r="V83" s="23"/>
    </row>
    <row r="84" spans="1:22" x14ac:dyDescent="0.3">
      <c r="A84" s="23"/>
      <c r="B84" s="23"/>
      <c r="C84" s="23"/>
      <c r="D84" s="23"/>
      <c r="E84" s="23"/>
      <c r="F84" s="23"/>
      <c r="G84" s="23"/>
      <c r="H84" s="23"/>
      <c r="I84" s="23"/>
      <c r="J84" s="23"/>
      <c r="K84" s="23"/>
      <c r="L84" s="23"/>
      <c r="M84" s="23"/>
      <c r="N84" s="23"/>
      <c r="O84" s="23"/>
      <c r="P84" s="23"/>
      <c r="Q84" s="23"/>
      <c r="R84" s="23"/>
      <c r="S84" s="23"/>
      <c r="T84" s="23"/>
      <c r="U84" s="23"/>
      <c r="V84" s="23"/>
    </row>
    <row r="85" spans="1:22" x14ac:dyDescent="0.3">
      <c r="A85" s="23"/>
      <c r="B85" s="23"/>
      <c r="C85" s="23"/>
      <c r="D85" s="23"/>
      <c r="E85" s="23"/>
      <c r="F85" s="23"/>
      <c r="G85" s="23"/>
      <c r="H85" s="23"/>
      <c r="I85" s="23"/>
      <c r="J85" s="23"/>
      <c r="K85" s="23"/>
      <c r="L85" s="23"/>
      <c r="M85" s="23"/>
      <c r="N85" s="23"/>
      <c r="O85" s="23"/>
      <c r="P85" s="23"/>
      <c r="Q85" s="23"/>
      <c r="R85" s="23"/>
      <c r="S85" s="23"/>
      <c r="T85" s="23"/>
      <c r="U85" s="23"/>
      <c r="V85" s="23"/>
    </row>
    <row r="86" spans="1:22" x14ac:dyDescent="0.3">
      <c r="A86" s="23"/>
      <c r="B86" s="23"/>
      <c r="C86" s="23"/>
      <c r="D86" s="23"/>
      <c r="E86" s="23"/>
      <c r="F86" s="23"/>
      <c r="G86" s="23"/>
      <c r="H86" s="23"/>
      <c r="I86" s="23"/>
      <c r="J86" s="23"/>
      <c r="K86" s="23"/>
      <c r="L86" s="23"/>
      <c r="M86" s="23"/>
      <c r="N86" s="23"/>
      <c r="O86" s="23"/>
      <c r="P86" s="23"/>
      <c r="Q86" s="23"/>
      <c r="R86" s="23"/>
      <c r="S86" s="23"/>
      <c r="T86" s="23"/>
      <c r="U86" s="23"/>
      <c r="V86" s="23"/>
    </row>
    <row r="87" spans="1:22" x14ac:dyDescent="0.3">
      <c r="A87" s="23"/>
      <c r="B87" s="23"/>
      <c r="C87" s="23"/>
      <c r="D87" s="23"/>
      <c r="E87" s="23"/>
      <c r="F87" s="23"/>
      <c r="G87" s="23"/>
      <c r="H87" s="23"/>
      <c r="I87" s="23"/>
      <c r="J87" s="23"/>
      <c r="K87" s="23"/>
      <c r="L87" s="23"/>
      <c r="M87" s="23"/>
      <c r="N87" s="23"/>
      <c r="O87" s="23"/>
      <c r="P87" s="23"/>
      <c r="Q87" s="23"/>
      <c r="R87" s="23"/>
      <c r="S87" s="23"/>
      <c r="T87" s="23"/>
      <c r="U87" s="23"/>
      <c r="V87" s="23"/>
    </row>
    <row r="88" spans="1:22" x14ac:dyDescent="0.3">
      <c r="A88" s="23"/>
      <c r="B88" s="23"/>
      <c r="C88" s="23"/>
      <c r="D88" s="23"/>
      <c r="E88" s="23"/>
      <c r="F88" s="23"/>
      <c r="G88" s="23"/>
      <c r="H88" s="23"/>
      <c r="I88" s="23"/>
      <c r="J88" s="23"/>
      <c r="K88" s="23"/>
      <c r="L88" s="23"/>
      <c r="M88" s="23"/>
      <c r="N88" s="23"/>
      <c r="O88" s="23"/>
      <c r="P88" s="23"/>
      <c r="Q88" s="23"/>
      <c r="R88" s="23"/>
      <c r="S88" s="23"/>
      <c r="T88" s="23"/>
      <c r="U88" s="23"/>
      <c r="V88" s="23"/>
    </row>
    <row r="89" spans="1:22" x14ac:dyDescent="0.3">
      <c r="A89" s="23"/>
      <c r="B89" s="23"/>
      <c r="C89" s="23"/>
      <c r="D89" s="23"/>
      <c r="E89" s="23"/>
      <c r="F89" s="23"/>
      <c r="G89" s="23"/>
      <c r="H89" s="23"/>
      <c r="I89" s="23"/>
      <c r="J89" s="23"/>
      <c r="K89" s="23"/>
      <c r="L89" s="23"/>
      <c r="M89" s="23"/>
      <c r="N89" s="23"/>
      <c r="O89" s="23"/>
      <c r="P89" s="23"/>
      <c r="Q89" s="23"/>
      <c r="R89" s="23"/>
      <c r="S89" s="23"/>
      <c r="T89" s="23"/>
      <c r="U89" s="23"/>
      <c r="V89" s="23"/>
    </row>
    <row r="90" spans="1:22" x14ac:dyDescent="0.3">
      <c r="A90" s="23"/>
      <c r="B90" s="23"/>
      <c r="C90" s="23"/>
      <c r="D90" s="23"/>
      <c r="E90" s="23"/>
      <c r="F90" s="23"/>
      <c r="G90" s="23"/>
      <c r="H90" s="23"/>
      <c r="I90" s="23"/>
      <c r="J90" s="23"/>
      <c r="K90" s="23"/>
      <c r="L90" s="23"/>
      <c r="M90" s="23"/>
      <c r="N90" s="23"/>
      <c r="O90" s="23"/>
      <c r="P90" s="23"/>
      <c r="Q90" s="23"/>
      <c r="R90" s="23"/>
      <c r="S90" s="23"/>
      <c r="T90" s="23"/>
      <c r="U90" s="23"/>
      <c r="V90" s="23"/>
    </row>
    <row r="91" spans="1:22" x14ac:dyDescent="0.3">
      <c r="A91" s="23"/>
      <c r="B91" s="23"/>
      <c r="C91" s="23"/>
      <c r="D91" s="23"/>
      <c r="E91" s="23"/>
      <c r="F91" s="23"/>
      <c r="G91" s="23"/>
      <c r="H91" s="23"/>
      <c r="I91" s="23"/>
      <c r="J91" s="23"/>
      <c r="K91" s="23"/>
      <c r="L91" s="23"/>
      <c r="M91" s="23"/>
      <c r="N91" s="23"/>
      <c r="O91" s="23"/>
      <c r="P91" s="23"/>
      <c r="Q91" s="23"/>
      <c r="R91" s="23"/>
      <c r="S91" s="23"/>
      <c r="T91" s="23"/>
      <c r="U91" s="23"/>
      <c r="V91" s="23"/>
    </row>
    <row r="92" spans="1:22" x14ac:dyDescent="0.3">
      <c r="A92" s="23"/>
      <c r="B92" s="23"/>
      <c r="C92" s="23"/>
      <c r="D92" s="23"/>
      <c r="E92" s="23"/>
      <c r="F92" s="23"/>
      <c r="G92" s="23"/>
      <c r="H92" s="23"/>
      <c r="I92" s="23"/>
      <c r="J92" s="23"/>
      <c r="K92" s="23"/>
      <c r="L92" s="23"/>
      <c r="M92" s="23"/>
      <c r="N92" s="23"/>
      <c r="O92" s="23"/>
      <c r="P92" s="23"/>
      <c r="Q92" s="23"/>
      <c r="R92" s="23"/>
      <c r="S92" s="23"/>
      <c r="T92" s="23"/>
      <c r="U92" s="23"/>
      <c r="V92" s="23"/>
    </row>
    <row r="93" spans="1:22" x14ac:dyDescent="0.3">
      <c r="A93" s="23"/>
      <c r="B93" s="23"/>
      <c r="C93" s="23"/>
      <c r="D93" s="23"/>
      <c r="E93" s="23"/>
      <c r="F93" s="23"/>
      <c r="G93" s="23"/>
      <c r="H93" s="23"/>
      <c r="I93" s="23"/>
      <c r="J93" s="23"/>
      <c r="K93" s="23"/>
      <c r="L93" s="23"/>
      <c r="M93" s="23"/>
      <c r="N93" s="23"/>
      <c r="O93" s="23"/>
      <c r="P93" s="23"/>
      <c r="Q93" s="23"/>
      <c r="R93" s="23"/>
      <c r="S93" s="23"/>
      <c r="T93" s="23"/>
      <c r="U93" s="23"/>
      <c r="V93" s="23"/>
    </row>
    <row r="94" spans="1:22" x14ac:dyDescent="0.3">
      <c r="A94" s="23"/>
      <c r="B94" s="23"/>
      <c r="C94" s="23"/>
      <c r="D94" s="23"/>
      <c r="E94" s="23"/>
      <c r="F94" s="23"/>
      <c r="G94" s="23"/>
      <c r="H94" s="23"/>
      <c r="I94" s="23"/>
      <c r="J94" s="23"/>
      <c r="K94" s="23"/>
      <c r="L94" s="23"/>
      <c r="M94" s="23"/>
      <c r="N94" s="23"/>
      <c r="O94" s="23"/>
      <c r="P94" s="23"/>
      <c r="Q94" s="23"/>
      <c r="R94" s="23"/>
      <c r="S94" s="23"/>
      <c r="T94" s="23"/>
      <c r="U94" s="23"/>
      <c r="V94" s="23"/>
    </row>
    <row r="95" spans="1:22" x14ac:dyDescent="0.3">
      <c r="A95" s="23"/>
      <c r="B95" s="23"/>
      <c r="C95" s="23"/>
      <c r="D95" s="23"/>
      <c r="E95" s="23"/>
      <c r="F95" s="23"/>
      <c r="G95" s="23"/>
      <c r="H95" s="23"/>
      <c r="I95" s="23"/>
      <c r="J95" s="23"/>
      <c r="K95" s="23"/>
      <c r="L95" s="23"/>
      <c r="M95" s="23"/>
      <c r="N95" s="23"/>
      <c r="O95" s="23"/>
      <c r="P95" s="23"/>
      <c r="Q95" s="23"/>
      <c r="R95" s="23"/>
      <c r="S95" s="23"/>
      <c r="T95" s="23"/>
      <c r="U95" s="23"/>
      <c r="V95" s="23"/>
    </row>
    <row r="96" spans="1:22" x14ac:dyDescent="0.3">
      <c r="A96" s="23"/>
      <c r="B96" s="23"/>
      <c r="C96" s="23"/>
      <c r="D96" s="23"/>
      <c r="E96" s="23"/>
      <c r="F96" s="23"/>
      <c r="G96" s="23"/>
      <c r="H96" s="23"/>
      <c r="I96" s="23"/>
      <c r="J96" s="23"/>
      <c r="K96" s="23"/>
      <c r="L96" s="23"/>
      <c r="M96" s="23"/>
      <c r="N96" s="23"/>
      <c r="O96" s="23"/>
      <c r="P96" s="23"/>
      <c r="Q96" s="23"/>
      <c r="R96" s="23"/>
      <c r="S96" s="23"/>
      <c r="T96" s="23"/>
      <c r="U96" s="23"/>
      <c r="V96" s="23"/>
    </row>
    <row r="97" spans="1:22" x14ac:dyDescent="0.3">
      <c r="A97" s="23"/>
      <c r="B97" s="23"/>
      <c r="C97" s="23"/>
      <c r="D97" s="23"/>
      <c r="E97" s="23"/>
      <c r="F97" s="23"/>
      <c r="G97" s="23"/>
      <c r="H97" s="23"/>
      <c r="I97" s="23"/>
      <c r="J97" s="23"/>
      <c r="K97" s="23"/>
      <c r="L97" s="23"/>
      <c r="M97" s="23"/>
      <c r="N97" s="23"/>
      <c r="O97" s="23"/>
      <c r="P97" s="23"/>
      <c r="Q97" s="23"/>
      <c r="R97" s="23"/>
      <c r="S97" s="23"/>
      <c r="T97" s="23"/>
      <c r="U97" s="23"/>
      <c r="V97" s="23"/>
    </row>
    <row r="98" spans="1:22" x14ac:dyDescent="0.3">
      <c r="A98" s="23"/>
      <c r="B98" s="23"/>
      <c r="C98" s="23"/>
      <c r="D98" s="23"/>
      <c r="E98" s="23"/>
      <c r="F98" s="23"/>
      <c r="G98" s="23"/>
      <c r="H98" s="23"/>
      <c r="I98" s="23"/>
      <c r="J98" s="23"/>
      <c r="K98" s="23"/>
      <c r="L98" s="23"/>
      <c r="M98" s="23"/>
      <c r="N98" s="23"/>
      <c r="O98" s="23"/>
      <c r="P98" s="23"/>
      <c r="Q98" s="23"/>
      <c r="R98" s="23"/>
      <c r="S98" s="23"/>
      <c r="T98" s="23"/>
      <c r="U98" s="23"/>
      <c r="V98" s="23"/>
    </row>
    <row r="99" spans="1:22" x14ac:dyDescent="0.3">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C46" sqref="C46"/>
      <selection pane="topRight" activeCell="C46" sqref="C46"/>
      <selection pane="bottomLeft" activeCell="C46" sqref="C46"/>
      <selection pane="bottomRight" activeCell="R27" sqref="R27:S27"/>
    </sheetView>
  </sheetViews>
  <sheetFormatPr defaultColWidth="9.109375" defaultRowHeight="15.6" x14ac:dyDescent="0.3"/>
  <cols>
    <col min="1" max="1" width="9.109375" style="60"/>
    <col min="2" max="2" width="57.88671875" style="60" customWidth="1"/>
    <col min="3" max="3" width="13" style="60" customWidth="1"/>
    <col min="4" max="4" width="17.88671875" style="60" customWidth="1"/>
    <col min="5" max="6" width="19" style="60" customWidth="1"/>
    <col min="7" max="7" width="12" style="61" customWidth="1"/>
    <col min="8" max="19" width="8.88671875" style="61" customWidth="1"/>
    <col min="20" max="20" width="13.109375" style="60" customWidth="1"/>
    <col min="21" max="21" width="24.88671875" style="60" customWidth="1"/>
    <col min="22" max="16384" width="9.109375" style="60"/>
  </cols>
  <sheetData>
    <row r="1" spans="1:21" ht="18" x14ac:dyDescent="0.3">
      <c r="A1" s="61"/>
      <c r="B1" s="61"/>
      <c r="C1" s="61"/>
      <c r="D1" s="61"/>
      <c r="E1" s="61"/>
      <c r="F1" s="61"/>
      <c r="U1" s="38" t="s">
        <v>65</v>
      </c>
    </row>
    <row r="2" spans="1:21" ht="18" x14ac:dyDescent="0.35">
      <c r="A2" s="61"/>
      <c r="B2" s="61"/>
      <c r="C2" s="61"/>
      <c r="D2" s="61"/>
      <c r="E2" s="61"/>
      <c r="F2" s="61"/>
      <c r="U2" s="15" t="s">
        <v>7</v>
      </c>
    </row>
    <row r="3" spans="1:21" ht="18" x14ac:dyDescent="0.35">
      <c r="A3" s="61"/>
      <c r="B3" s="61"/>
      <c r="C3" s="61"/>
      <c r="D3" s="61"/>
      <c r="E3" s="61"/>
      <c r="F3" s="61"/>
      <c r="U3" s="15" t="s">
        <v>64</v>
      </c>
    </row>
    <row r="4" spans="1:21" ht="18.75" customHeight="1" x14ac:dyDescent="0.3">
      <c r="A4" s="433" t="str">
        <f>'6.1. Паспорт сетевой график'!A5:K5</f>
        <v>Год раскрытия информации: 2023 год</v>
      </c>
      <c r="B4" s="433"/>
      <c r="C4" s="433"/>
      <c r="D4" s="433"/>
      <c r="E4" s="433"/>
      <c r="F4" s="433"/>
      <c r="G4" s="433"/>
      <c r="H4" s="433"/>
      <c r="I4" s="433"/>
      <c r="J4" s="433"/>
      <c r="K4" s="433"/>
      <c r="L4" s="433"/>
      <c r="M4" s="433"/>
      <c r="N4" s="433"/>
      <c r="O4" s="433"/>
      <c r="P4" s="433"/>
      <c r="Q4" s="433"/>
      <c r="R4" s="433"/>
      <c r="S4" s="433"/>
      <c r="T4" s="433"/>
      <c r="U4" s="433"/>
    </row>
    <row r="5" spans="1:21" ht="18" x14ac:dyDescent="0.35">
      <c r="A5" s="61"/>
      <c r="B5" s="61"/>
      <c r="C5" s="61"/>
      <c r="D5" s="61"/>
      <c r="E5" s="61"/>
      <c r="F5" s="61"/>
      <c r="U5" s="15"/>
    </row>
    <row r="6" spans="1:21" ht="17.399999999999999" x14ac:dyDescent="0.3">
      <c r="A6" s="521" t="s">
        <v>6</v>
      </c>
      <c r="B6" s="521"/>
      <c r="C6" s="521"/>
      <c r="D6" s="521"/>
      <c r="E6" s="521"/>
      <c r="F6" s="521"/>
      <c r="G6" s="521"/>
      <c r="H6" s="521"/>
      <c r="I6" s="521"/>
      <c r="J6" s="521"/>
      <c r="K6" s="521"/>
      <c r="L6" s="521"/>
      <c r="M6" s="521"/>
      <c r="N6" s="521"/>
      <c r="O6" s="521"/>
      <c r="P6" s="521"/>
      <c r="Q6" s="521"/>
      <c r="R6" s="521"/>
      <c r="S6" s="521"/>
      <c r="T6" s="521"/>
      <c r="U6" s="521"/>
    </row>
    <row r="7" spans="1:21" ht="17.399999999999999" x14ac:dyDescent="0.3">
      <c r="A7" s="237"/>
      <c r="B7" s="237"/>
      <c r="C7" s="237"/>
      <c r="D7" s="237"/>
      <c r="E7" s="237"/>
      <c r="F7" s="237"/>
      <c r="G7" s="237"/>
      <c r="H7" s="237"/>
      <c r="I7" s="237"/>
      <c r="J7" s="237"/>
      <c r="K7" s="237"/>
      <c r="L7" s="237"/>
      <c r="M7" s="237"/>
      <c r="N7" s="237"/>
      <c r="O7" s="237"/>
      <c r="P7" s="237"/>
      <c r="Q7" s="237"/>
      <c r="R7" s="237"/>
      <c r="S7" s="237"/>
      <c r="T7" s="238"/>
      <c r="U7" s="238"/>
    </row>
    <row r="8" spans="1:21" x14ac:dyDescent="0.3">
      <c r="A8" s="522" t="str">
        <f>'6.1. Паспорт сетевой график'!A9</f>
        <v>Акционерное общество "Россети Янтарь" ДЗО  ПАО "Россети"</v>
      </c>
      <c r="B8" s="522"/>
      <c r="C8" s="522"/>
      <c r="D8" s="522"/>
      <c r="E8" s="522"/>
      <c r="F8" s="522"/>
      <c r="G8" s="522"/>
      <c r="H8" s="522"/>
      <c r="I8" s="522"/>
      <c r="J8" s="522"/>
      <c r="K8" s="522"/>
      <c r="L8" s="522"/>
      <c r="M8" s="522"/>
      <c r="N8" s="522"/>
      <c r="O8" s="522"/>
      <c r="P8" s="522"/>
      <c r="Q8" s="522"/>
      <c r="R8" s="522"/>
      <c r="S8" s="522"/>
      <c r="T8" s="522"/>
      <c r="U8" s="522"/>
    </row>
    <row r="9" spans="1:21" ht="18.75" customHeight="1" x14ac:dyDescent="0.3">
      <c r="A9" s="523" t="s">
        <v>5</v>
      </c>
      <c r="B9" s="523"/>
      <c r="C9" s="523"/>
      <c r="D9" s="523"/>
      <c r="E9" s="523"/>
      <c r="F9" s="523"/>
      <c r="G9" s="523"/>
      <c r="H9" s="523"/>
      <c r="I9" s="523"/>
      <c r="J9" s="523"/>
      <c r="K9" s="523"/>
      <c r="L9" s="523"/>
      <c r="M9" s="523"/>
      <c r="N9" s="523"/>
      <c r="O9" s="523"/>
      <c r="P9" s="523"/>
      <c r="Q9" s="523"/>
      <c r="R9" s="523"/>
      <c r="S9" s="523"/>
      <c r="T9" s="523"/>
      <c r="U9" s="523"/>
    </row>
    <row r="10" spans="1:21" ht="17.399999999999999" x14ac:dyDescent="0.3">
      <c r="A10" s="237"/>
      <c r="B10" s="237"/>
      <c r="C10" s="237"/>
      <c r="D10" s="237"/>
      <c r="E10" s="237"/>
      <c r="F10" s="237"/>
      <c r="G10" s="237"/>
      <c r="H10" s="237"/>
      <c r="I10" s="237"/>
      <c r="J10" s="237"/>
      <c r="K10" s="237"/>
      <c r="L10" s="237"/>
      <c r="M10" s="237"/>
      <c r="N10" s="237"/>
      <c r="O10" s="237"/>
      <c r="P10" s="237"/>
      <c r="Q10" s="237"/>
      <c r="R10" s="237"/>
      <c r="S10" s="237"/>
      <c r="T10" s="238"/>
      <c r="U10" s="238"/>
    </row>
    <row r="11" spans="1:21" x14ac:dyDescent="0.3">
      <c r="A11" s="522" t="str">
        <f>'6.1. Паспорт сетевой график'!A12</f>
        <v>M_22-2013</v>
      </c>
      <c r="B11" s="522"/>
      <c r="C11" s="522"/>
      <c r="D11" s="522"/>
      <c r="E11" s="522"/>
      <c r="F11" s="522"/>
      <c r="G11" s="522"/>
      <c r="H11" s="522"/>
      <c r="I11" s="522"/>
      <c r="J11" s="522"/>
      <c r="K11" s="522"/>
      <c r="L11" s="522"/>
      <c r="M11" s="522"/>
      <c r="N11" s="522"/>
      <c r="O11" s="522"/>
      <c r="P11" s="522"/>
      <c r="Q11" s="522"/>
      <c r="R11" s="522"/>
      <c r="S11" s="522"/>
      <c r="T11" s="522"/>
      <c r="U11" s="522"/>
    </row>
    <row r="12" spans="1:21" x14ac:dyDescent="0.3">
      <c r="A12" s="523" t="s">
        <v>4</v>
      </c>
      <c r="B12" s="523"/>
      <c r="C12" s="523"/>
      <c r="D12" s="523"/>
      <c r="E12" s="523"/>
      <c r="F12" s="523"/>
      <c r="G12" s="523"/>
      <c r="H12" s="523"/>
      <c r="I12" s="523"/>
      <c r="J12" s="523"/>
      <c r="K12" s="523"/>
      <c r="L12" s="523"/>
      <c r="M12" s="523"/>
      <c r="N12" s="523"/>
      <c r="O12" s="523"/>
      <c r="P12" s="523"/>
      <c r="Q12" s="523"/>
      <c r="R12" s="523"/>
      <c r="S12" s="523"/>
      <c r="T12" s="523"/>
      <c r="U12" s="523"/>
    </row>
    <row r="13" spans="1:21" ht="16.5" customHeight="1" x14ac:dyDescent="0.35">
      <c r="A13" s="239"/>
      <c r="B13" s="239"/>
      <c r="C13" s="239"/>
      <c r="D13" s="239"/>
      <c r="E13" s="239"/>
      <c r="F13" s="239"/>
      <c r="G13" s="239"/>
      <c r="H13" s="239"/>
      <c r="I13" s="239"/>
      <c r="J13" s="239"/>
      <c r="K13" s="239"/>
      <c r="L13" s="239"/>
      <c r="M13" s="239"/>
      <c r="N13" s="239"/>
      <c r="O13" s="239"/>
      <c r="P13" s="239"/>
      <c r="Q13" s="239"/>
      <c r="R13" s="239"/>
      <c r="S13" s="239"/>
      <c r="T13" s="71"/>
      <c r="U13" s="71"/>
    </row>
    <row r="14" spans="1:21" ht="36" customHeight="1" x14ac:dyDescent="0.3">
      <c r="A14" s="530" t="str">
        <f>'6.1. Паспорт сетевой график'!A15</f>
        <v>Техническое перевооружение ТП 15/0,4 кВ № 274-01 с заменой силовых трансформаторов Т-1 (инв. № 5151029) и Т-2 (инв. № 5151028) мощностью 2х1000 кВА (без прироста) в г. Светлый</v>
      </c>
      <c r="B14" s="530"/>
      <c r="C14" s="530"/>
      <c r="D14" s="530"/>
      <c r="E14" s="530"/>
      <c r="F14" s="530"/>
      <c r="G14" s="530"/>
      <c r="H14" s="530"/>
      <c r="I14" s="530"/>
      <c r="J14" s="530"/>
      <c r="K14" s="530"/>
      <c r="L14" s="530"/>
      <c r="M14" s="530"/>
      <c r="N14" s="530"/>
      <c r="O14" s="530"/>
      <c r="P14" s="530"/>
      <c r="Q14" s="530"/>
      <c r="R14" s="530"/>
      <c r="S14" s="530"/>
      <c r="T14" s="530"/>
      <c r="U14" s="530"/>
    </row>
    <row r="15" spans="1:21" ht="15.75" customHeight="1" x14ac:dyDescent="0.3">
      <c r="A15" s="523" t="s">
        <v>3</v>
      </c>
      <c r="B15" s="523"/>
      <c r="C15" s="523"/>
      <c r="D15" s="523"/>
      <c r="E15" s="523"/>
      <c r="F15" s="523"/>
      <c r="G15" s="523"/>
      <c r="H15" s="523"/>
      <c r="I15" s="523"/>
      <c r="J15" s="523"/>
      <c r="K15" s="523"/>
      <c r="L15" s="523"/>
      <c r="M15" s="523"/>
      <c r="N15" s="523"/>
      <c r="O15" s="523"/>
      <c r="P15" s="523"/>
      <c r="Q15" s="523"/>
      <c r="R15" s="523"/>
      <c r="S15" s="523"/>
      <c r="T15" s="523"/>
      <c r="U15" s="523"/>
    </row>
    <row r="16" spans="1:21" x14ac:dyDescent="0.3">
      <c r="A16" s="531"/>
      <c r="B16" s="531"/>
      <c r="C16" s="531"/>
      <c r="D16" s="531"/>
      <c r="E16" s="531"/>
      <c r="F16" s="531"/>
      <c r="G16" s="531"/>
      <c r="H16" s="531"/>
      <c r="I16" s="531"/>
      <c r="J16" s="531"/>
      <c r="K16" s="531"/>
      <c r="L16" s="531"/>
      <c r="M16" s="531"/>
      <c r="N16" s="531"/>
      <c r="O16" s="531"/>
      <c r="P16" s="531"/>
      <c r="Q16" s="531"/>
      <c r="R16" s="531"/>
      <c r="S16" s="531"/>
      <c r="T16" s="531"/>
      <c r="U16" s="531"/>
    </row>
    <row r="17" spans="1:24" x14ac:dyDescent="0.3">
      <c r="A17" s="61"/>
      <c r="T17" s="61"/>
    </row>
    <row r="18" spans="1:24" x14ac:dyDescent="0.3">
      <c r="A18" s="532" t="s">
        <v>392</v>
      </c>
      <c r="B18" s="532"/>
      <c r="C18" s="532"/>
      <c r="D18" s="532"/>
      <c r="E18" s="532"/>
      <c r="F18" s="532"/>
      <c r="G18" s="532"/>
      <c r="H18" s="532"/>
      <c r="I18" s="532"/>
      <c r="J18" s="532"/>
      <c r="K18" s="532"/>
      <c r="L18" s="532"/>
      <c r="M18" s="532"/>
      <c r="N18" s="532"/>
      <c r="O18" s="532"/>
      <c r="P18" s="532"/>
      <c r="Q18" s="532"/>
      <c r="R18" s="532"/>
      <c r="S18" s="532"/>
      <c r="T18" s="532"/>
      <c r="U18" s="532"/>
    </row>
    <row r="19" spans="1:24" x14ac:dyDescent="0.3">
      <c r="A19" s="61"/>
      <c r="B19" s="61"/>
      <c r="C19" s="61"/>
      <c r="D19" s="61"/>
      <c r="E19" s="61"/>
      <c r="F19" s="61"/>
      <c r="T19" s="61"/>
    </row>
    <row r="20" spans="1:24" ht="33" customHeight="1" x14ac:dyDescent="0.3">
      <c r="A20" s="514" t="s">
        <v>180</v>
      </c>
      <c r="B20" s="514" t="s">
        <v>179</v>
      </c>
      <c r="C20" s="512" t="s">
        <v>178</v>
      </c>
      <c r="D20" s="512"/>
      <c r="E20" s="513" t="s">
        <v>177</v>
      </c>
      <c r="F20" s="513"/>
      <c r="G20" s="514" t="s">
        <v>564</v>
      </c>
      <c r="H20" s="528" t="s">
        <v>565</v>
      </c>
      <c r="I20" s="529"/>
      <c r="J20" s="529"/>
      <c r="K20" s="529"/>
      <c r="L20" s="528" t="s">
        <v>566</v>
      </c>
      <c r="M20" s="529"/>
      <c r="N20" s="529"/>
      <c r="O20" s="529"/>
      <c r="P20" s="528" t="s">
        <v>526</v>
      </c>
      <c r="Q20" s="529"/>
      <c r="R20" s="529"/>
      <c r="S20" s="529"/>
      <c r="T20" s="524" t="s">
        <v>176</v>
      </c>
      <c r="U20" s="525"/>
      <c r="V20" s="70"/>
      <c r="W20" s="70"/>
      <c r="X20" s="70"/>
    </row>
    <row r="21" spans="1:24" ht="99.75" customHeight="1" x14ac:dyDescent="0.3">
      <c r="A21" s="515"/>
      <c r="B21" s="515"/>
      <c r="C21" s="512"/>
      <c r="D21" s="512"/>
      <c r="E21" s="513"/>
      <c r="F21" s="513"/>
      <c r="G21" s="515"/>
      <c r="H21" s="512" t="s">
        <v>1</v>
      </c>
      <c r="I21" s="512"/>
      <c r="J21" s="512" t="s">
        <v>567</v>
      </c>
      <c r="K21" s="512"/>
      <c r="L21" s="512" t="s">
        <v>1</v>
      </c>
      <c r="M21" s="512"/>
      <c r="N21" s="512" t="s">
        <v>567</v>
      </c>
      <c r="O21" s="512"/>
      <c r="P21" s="512" t="s">
        <v>1</v>
      </c>
      <c r="Q21" s="512"/>
      <c r="R21" s="512" t="s">
        <v>567</v>
      </c>
      <c r="S21" s="512"/>
      <c r="T21" s="526"/>
      <c r="U21" s="527"/>
    </row>
    <row r="22" spans="1:24" ht="89.25" customHeight="1" x14ac:dyDescent="0.3">
      <c r="A22" s="516"/>
      <c r="B22" s="516"/>
      <c r="C22" s="388" t="s">
        <v>1</v>
      </c>
      <c r="D22" s="388" t="s">
        <v>175</v>
      </c>
      <c r="E22" s="389" t="s">
        <v>539</v>
      </c>
      <c r="F22" s="389" t="s">
        <v>590</v>
      </c>
      <c r="G22" s="516"/>
      <c r="H22" s="390" t="s">
        <v>373</v>
      </c>
      <c r="I22" s="390" t="s">
        <v>374</v>
      </c>
      <c r="J22" s="390" t="s">
        <v>373</v>
      </c>
      <c r="K22" s="390" t="s">
        <v>374</v>
      </c>
      <c r="L22" s="390" t="s">
        <v>373</v>
      </c>
      <c r="M22" s="390" t="s">
        <v>374</v>
      </c>
      <c r="N22" s="390" t="s">
        <v>373</v>
      </c>
      <c r="O22" s="390" t="s">
        <v>374</v>
      </c>
      <c r="P22" s="390" t="s">
        <v>373</v>
      </c>
      <c r="Q22" s="390" t="s">
        <v>374</v>
      </c>
      <c r="R22" s="390" t="s">
        <v>373</v>
      </c>
      <c r="S22" s="390" t="s">
        <v>374</v>
      </c>
      <c r="T22" s="388" t="s">
        <v>1</v>
      </c>
      <c r="U22" s="388" t="s">
        <v>8</v>
      </c>
    </row>
    <row r="23" spans="1:24" ht="19.5" customHeight="1" x14ac:dyDescent="0.3">
      <c r="A23" s="391">
        <v>1</v>
      </c>
      <c r="B23" s="391">
        <v>2</v>
      </c>
      <c r="C23" s="391">
        <v>3</v>
      </c>
      <c r="D23" s="391">
        <v>4</v>
      </c>
      <c r="E23" s="391">
        <v>5</v>
      </c>
      <c r="F23" s="391">
        <v>6</v>
      </c>
      <c r="G23" s="391">
        <v>7</v>
      </c>
      <c r="H23" s="391">
        <v>8</v>
      </c>
      <c r="I23" s="391">
        <v>9</v>
      </c>
      <c r="J23" s="391">
        <v>10</v>
      </c>
      <c r="K23" s="391">
        <v>11</v>
      </c>
      <c r="L23" s="391">
        <v>12</v>
      </c>
      <c r="M23" s="391">
        <v>13</v>
      </c>
      <c r="N23" s="391">
        <v>14</v>
      </c>
      <c r="O23" s="391">
        <v>15</v>
      </c>
      <c r="P23" s="391">
        <v>16</v>
      </c>
      <c r="Q23" s="391">
        <v>17</v>
      </c>
      <c r="R23" s="391">
        <v>18</v>
      </c>
      <c r="S23" s="391">
        <v>19</v>
      </c>
      <c r="T23" s="391">
        <v>20</v>
      </c>
      <c r="U23" s="391">
        <v>21</v>
      </c>
    </row>
    <row r="24" spans="1:24" s="252" customFormat="1" ht="47.25" customHeight="1" x14ac:dyDescent="0.3">
      <c r="A24" s="392">
        <v>1</v>
      </c>
      <c r="B24" s="393" t="s">
        <v>174</v>
      </c>
      <c r="C24" s="394">
        <f>SUM(C25:C29)</f>
        <v>0</v>
      </c>
      <c r="D24" s="394">
        <f t="shared" ref="D24:S24" si="0">SUM(D25:D29)</f>
        <v>0</v>
      </c>
      <c r="E24" s="394">
        <f t="shared" si="0"/>
        <v>0</v>
      </c>
      <c r="F24" s="394">
        <f t="shared" si="0"/>
        <v>0</v>
      </c>
      <c r="G24" s="394">
        <f t="shared" si="0"/>
        <v>0</v>
      </c>
      <c r="H24" s="394">
        <f t="shared" si="0"/>
        <v>0</v>
      </c>
      <c r="I24" s="394">
        <f t="shared" si="0"/>
        <v>0</v>
      </c>
      <c r="J24" s="394">
        <f t="shared" si="0"/>
        <v>0</v>
      </c>
      <c r="K24" s="394">
        <f t="shared" si="0"/>
        <v>0</v>
      </c>
      <c r="L24" s="394">
        <f t="shared" si="0"/>
        <v>0</v>
      </c>
      <c r="M24" s="394">
        <f t="shared" si="0"/>
        <v>0</v>
      </c>
      <c r="N24" s="394">
        <f t="shared" si="0"/>
        <v>1.28681402</v>
      </c>
      <c r="O24" s="394">
        <f t="shared" si="0"/>
        <v>0</v>
      </c>
      <c r="P24" s="394">
        <f t="shared" si="0"/>
        <v>0</v>
      </c>
      <c r="Q24" s="394">
        <f t="shared" si="0"/>
        <v>0</v>
      </c>
      <c r="R24" s="394">
        <f t="shared" si="0"/>
        <v>7.2318949999999993E-2</v>
      </c>
      <c r="S24" s="394">
        <f t="shared" si="0"/>
        <v>7.2318949999999993E-2</v>
      </c>
      <c r="T24" s="394">
        <f>H24+L24+P24</f>
        <v>0</v>
      </c>
      <c r="U24" s="395">
        <f>J24+N24+R24</f>
        <v>1.3591329700000001</v>
      </c>
    </row>
    <row r="25" spans="1:24" ht="24" customHeight="1" x14ac:dyDescent="0.3">
      <c r="A25" s="396" t="s">
        <v>173</v>
      </c>
      <c r="B25" s="397" t="s">
        <v>172</v>
      </c>
      <c r="C25" s="394">
        <v>0</v>
      </c>
      <c r="D25" s="394">
        <v>0</v>
      </c>
      <c r="E25" s="398">
        <v>0</v>
      </c>
      <c r="F25" s="398">
        <v>0</v>
      </c>
      <c r="G25" s="399">
        <v>0</v>
      </c>
      <c r="H25" s="399">
        <v>0</v>
      </c>
      <c r="I25" s="399">
        <v>0</v>
      </c>
      <c r="J25" s="399">
        <v>0</v>
      </c>
      <c r="K25" s="399">
        <v>0</v>
      </c>
      <c r="L25" s="399">
        <v>0</v>
      </c>
      <c r="M25" s="399">
        <v>0</v>
      </c>
      <c r="N25" s="399">
        <v>0</v>
      </c>
      <c r="O25" s="399">
        <v>0</v>
      </c>
      <c r="P25" s="399">
        <v>0</v>
      </c>
      <c r="Q25" s="399">
        <v>0</v>
      </c>
      <c r="R25" s="399">
        <v>0</v>
      </c>
      <c r="S25" s="399">
        <f t="shared" ref="S25:S29" si="1">R25</f>
        <v>0</v>
      </c>
      <c r="T25" s="394">
        <f t="shared" ref="T25:T64" si="2">H25+L25+P25</f>
        <v>0</v>
      </c>
      <c r="U25" s="395">
        <f t="shared" ref="U25:U64" si="3">J25+N25+R25</f>
        <v>0</v>
      </c>
    </row>
    <row r="26" spans="1:24" x14ac:dyDescent="0.3">
      <c r="A26" s="396" t="s">
        <v>171</v>
      </c>
      <c r="B26" s="397" t="s">
        <v>170</v>
      </c>
      <c r="C26" s="394">
        <v>0</v>
      </c>
      <c r="D26" s="394">
        <v>0</v>
      </c>
      <c r="E26" s="399">
        <v>0</v>
      </c>
      <c r="F26" s="399">
        <v>0</v>
      </c>
      <c r="G26" s="399">
        <v>0</v>
      </c>
      <c r="H26" s="399">
        <v>0</v>
      </c>
      <c r="I26" s="399">
        <v>0</v>
      </c>
      <c r="J26" s="399">
        <v>0</v>
      </c>
      <c r="K26" s="399">
        <v>0</v>
      </c>
      <c r="L26" s="399">
        <v>0</v>
      </c>
      <c r="M26" s="399">
        <v>0</v>
      </c>
      <c r="N26" s="399">
        <v>0</v>
      </c>
      <c r="O26" s="399">
        <v>0</v>
      </c>
      <c r="P26" s="399">
        <v>0</v>
      </c>
      <c r="Q26" s="399">
        <v>0</v>
      </c>
      <c r="R26" s="399">
        <v>0</v>
      </c>
      <c r="S26" s="399">
        <f t="shared" si="1"/>
        <v>0</v>
      </c>
      <c r="T26" s="394">
        <f t="shared" si="2"/>
        <v>0</v>
      </c>
      <c r="U26" s="395">
        <f t="shared" si="3"/>
        <v>0</v>
      </c>
    </row>
    <row r="27" spans="1:24" ht="31.2" x14ac:dyDescent="0.3">
      <c r="A27" s="396" t="s">
        <v>169</v>
      </c>
      <c r="B27" s="397" t="s">
        <v>355</v>
      </c>
      <c r="C27" s="394">
        <v>0</v>
      </c>
      <c r="D27" s="394">
        <v>0</v>
      </c>
      <c r="E27" s="399">
        <v>0</v>
      </c>
      <c r="F27" s="399">
        <v>0</v>
      </c>
      <c r="G27" s="399">
        <v>0</v>
      </c>
      <c r="H27" s="399">
        <v>0</v>
      </c>
      <c r="I27" s="399">
        <v>0</v>
      </c>
      <c r="J27" s="399">
        <v>0</v>
      </c>
      <c r="K27" s="399">
        <v>0</v>
      </c>
      <c r="L27" s="399">
        <v>0</v>
      </c>
      <c r="M27" s="399">
        <v>0</v>
      </c>
      <c r="N27" s="399">
        <v>1.28681402</v>
      </c>
      <c r="O27" s="399">
        <v>0</v>
      </c>
      <c r="P27" s="399">
        <v>0</v>
      </c>
      <c r="Q27" s="399">
        <v>0</v>
      </c>
      <c r="R27" s="399">
        <v>7.2318949999999993E-2</v>
      </c>
      <c r="S27" s="399">
        <v>7.2318949999999993E-2</v>
      </c>
      <c r="T27" s="394">
        <f t="shared" si="2"/>
        <v>0</v>
      </c>
      <c r="U27" s="395">
        <f t="shared" si="3"/>
        <v>1.3591329700000001</v>
      </c>
    </row>
    <row r="28" spans="1:24" x14ac:dyDescent="0.3">
      <c r="A28" s="396" t="s">
        <v>168</v>
      </c>
      <c r="B28" s="397" t="s">
        <v>568</v>
      </c>
      <c r="C28" s="394">
        <v>0</v>
      </c>
      <c r="D28" s="394">
        <v>0</v>
      </c>
      <c r="E28" s="399">
        <v>0</v>
      </c>
      <c r="F28" s="399">
        <v>0</v>
      </c>
      <c r="G28" s="399">
        <v>0</v>
      </c>
      <c r="H28" s="399">
        <v>0</v>
      </c>
      <c r="I28" s="399">
        <v>0</v>
      </c>
      <c r="J28" s="399">
        <v>0</v>
      </c>
      <c r="K28" s="399">
        <v>0</v>
      </c>
      <c r="L28" s="399">
        <v>0</v>
      </c>
      <c r="M28" s="399">
        <v>0</v>
      </c>
      <c r="N28" s="399">
        <v>0</v>
      </c>
      <c r="O28" s="399">
        <v>0</v>
      </c>
      <c r="P28" s="399">
        <v>0</v>
      </c>
      <c r="Q28" s="399">
        <v>0</v>
      </c>
      <c r="R28" s="399">
        <v>0</v>
      </c>
      <c r="S28" s="399">
        <f t="shared" si="1"/>
        <v>0</v>
      </c>
      <c r="T28" s="394">
        <f t="shared" si="2"/>
        <v>0</v>
      </c>
      <c r="U28" s="395">
        <f t="shared" si="3"/>
        <v>0</v>
      </c>
    </row>
    <row r="29" spans="1:24" x14ac:dyDescent="0.3">
      <c r="A29" s="396" t="s">
        <v>167</v>
      </c>
      <c r="B29" s="69" t="s">
        <v>166</v>
      </c>
      <c r="C29" s="394">
        <v>0</v>
      </c>
      <c r="D29" s="394">
        <v>0</v>
      </c>
      <c r="E29" s="399">
        <v>0</v>
      </c>
      <c r="F29" s="399">
        <v>0</v>
      </c>
      <c r="G29" s="399">
        <v>0</v>
      </c>
      <c r="H29" s="399">
        <v>0</v>
      </c>
      <c r="I29" s="399">
        <v>0</v>
      </c>
      <c r="J29" s="399">
        <v>0</v>
      </c>
      <c r="K29" s="399">
        <v>0</v>
      </c>
      <c r="L29" s="399">
        <v>0</v>
      </c>
      <c r="M29" s="399">
        <v>0</v>
      </c>
      <c r="N29" s="399">
        <v>0</v>
      </c>
      <c r="O29" s="399">
        <v>0</v>
      </c>
      <c r="P29" s="399">
        <v>0</v>
      </c>
      <c r="Q29" s="399">
        <v>0</v>
      </c>
      <c r="R29" s="399">
        <v>0</v>
      </c>
      <c r="S29" s="399">
        <f t="shared" si="1"/>
        <v>0</v>
      </c>
      <c r="T29" s="394">
        <f t="shared" si="2"/>
        <v>0</v>
      </c>
      <c r="U29" s="395">
        <f t="shared" si="3"/>
        <v>0</v>
      </c>
    </row>
    <row r="30" spans="1:24" s="252" customFormat="1" ht="46.8" x14ac:dyDescent="0.3">
      <c r="A30" s="392" t="s">
        <v>60</v>
      </c>
      <c r="B30" s="393" t="s">
        <v>165</v>
      </c>
      <c r="C30" s="394">
        <v>0</v>
      </c>
      <c r="D30" s="394">
        <v>0</v>
      </c>
      <c r="E30" s="400">
        <v>0</v>
      </c>
      <c r="F30" s="400">
        <v>0</v>
      </c>
      <c r="G30" s="394">
        <f t="shared" ref="G30:S30" si="4">SUM(G31:G34)</f>
        <v>0</v>
      </c>
      <c r="H30" s="394">
        <f t="shared" si="4"/>
        <v>0</v>
      </c>
      <c r="I30" s="394">
        <f t="shared" si="4"/>
        <v>0</v>
      </c>
      <c r="J30" s="394">
        <f t="shared" si="4"/>
        <v>0</v>
      </c>
      <c r="K30" s="394">
        <f t="shared" si="4"/>
        <v>0</v>
      </c>
      <c r="L30" s="394">
        <f t="shared" si="4"/>
        <v>0</v>
      </c>
      <c r="M30" s="394">
        <f t="shared" si="4"/>
        <v>0</v>
      </c>
      <c r="N30" s="394">
        <f t="shared" si="4"/>
        <v>1.07234502</v>
      </c>
      <c r="O30" s="394">
        <f t="shared" si="4"/>
        <v>0</v>
      </c>
      <c r="P30" s="394">
        <f t="shared" si="4"/>
        <v>0</v>
      </c>
      <c r="Q30" s="394">
        <f t="shared" si="4"/>
        <v>0</v>
      </c>
      <c r="R30" s="394">
        <f t="shared" si="4"/>
        <v>6.026579E-2</v>
      </c>
      <c r="S30" s="394">
        <f t="shared" si="4"/>
        <v>6.026579E-2</v>
      </c>
      <c r="T30" s="394">
        <f t="shared" si="2"/>
        <v>0</v>
      </c>
      <c r="U30" s="395">
        <f t="shared" si="3"/>
        <v>1.1326108100000001</v>
      </c>
    </row>
    <row r="31" spans="1:24" x14ac:dyDescent="0.3">
      <c r="A31" s="392" t="s">
        <v>164</v>
      </c>
      <c r="B31" s="397" t="s">
        <v>163</v>
      </c>
      <c r="C31" s="394">
        <v>0</v>
      </c>
      <c r="D31" s="394">
        <v>0</v>
      </c>
      <c r="E31" s="399">
        <v>0</v>
      </c>
      <c r="F31" s="399">
        <v>0</v>
      </c>
      <c r="G31" s="399">
        <v>0</v>
      </c>
      <c r="H31" s="399">
        <v>0</v>
      </c>
      <c r="I31" s="399">
        <v>0</v>
      </c>
      <c r="J31" s="399">
        <v>0</v>
      </c>
      <c r="K31" s="399">
        <v>0</v>
      </c>
      <c r="L31" s="399">
        <v>0</v>
      </c>
      <c r="M31" s="399">
        <v>0</v>
      </c>
      <c r="N31" s="399">
        <v>0</v>
      </c>
      <c r="O31" s="399">
        <v>0</v>
      </c>
      <c r="P31" s="399">
        <v>0</v>
      </c>
      <c r="Q31" s="399">
        <v>0</v>
      </c>
      <c r="R31" s="399">
        <v>0</v>
      </c>
      <c r="S31" s="399">
        <f t="shared" ref="S31:S33" si="5">R31</f>
        <v>0</v>
      </c>
      <c r="T31" s="394">
        <f t="shared" si="2"/>
        <v>0</v>
      </c>
      <c r="U31" s="395">
        <f t="shared" si="3"/>
        <v>0</v>
      </c>
    </row>
    <row r="32" spans="1:24" ht="31.2" x14ac:dyDescent="0.3">
      <c r="A32" s="392" t="s">
        <v>162</v>
      </c>
      <c r="B32" s="397" t="s">
        <v>161</v>
      </c>
      <c r="C32" s="394">
        <v>0</v>
      </c>
      <c r="D32" s="394">
        <v>0</v>
      </c>
      <c r="E32" s="399">
        <v>0</v>
      </c>
      <c r="F32" s="399">
        <v>0</v>
      </c>
      <c r="G32" s="399">
        <v>0</v>
      </c>
      <c r="H32" s="399">
        <v>0</v>
      </c>
      <c r="I32" s="399">
        <v>0</v>
      </c>
      <c r="J32" s="399">
        <v>0</v>
      </c>
      <c r="K32" s="399">
        <v>0</v>
      </c>
      <c r="L32" s="399">
        <v>0</v>
      </c>
      <c r="M32" s="399">
        <v>0</v>
      </c>
      <c r="N32" s="399">
        <v>4.7945019999999998E-2</v>
      </c>
      <c r="O32" s="399">
        <v>0</v>
      </c>
      <c r="P32" s="399">
        <v>0</v>
      </c>
      <c r="Q32" s="399">
        <v>0</v>
      </c>
      <c r="R32" s="399">
        <v>0</v>
      </c>
      <c r="S32" s="399">
        <f t="shared" si="5"/>
        <v>0</v>
      </c>
      <c r="T32" s="394">
        <f t="shared" si="2"/>
        <v>0</v>
      </c>
      <c r="U32" s="395">
        <f t="shared" si="3"/>
        <v>4.7945019999999998E-2</v>
      </c>
    </row>
    <row r="33" spans="1:21" x14ac:dyDescent="0.3">
      <c r="A33" s="392" t="s">
        <v>160</v>
      </c>
      <c r="B33" s="397" t="s">
        <v>159</v>
      </c>
      <c r="C33" s="394">
        <v>0</v>
      </c>
      <c r="D33" s="394">
        <v>0</v>
      </c>
      <c r="E33" s="399">
        <v>0</v>
      </c>
      <c r="F33" s="399">
        <v>0</v>
      </c>
      <c r="G33" s="399">
        <v>0</v>
      </c>
      <c r="H33" s="399">
        <v>0</v>
      </c>
      <c r="I33" s="399">
        <v>0</v>
      </c>
      <c r="J33" s="399">
        <v>0</v>
      </c>
      <c r="K33" s="399">
        <v>0</v>
      </c>
      <c r="L33" s="399">
        <v>0</v>
      </c>
      <c r="M33" s="399">
        <v>0</v>
      </c>
      <c r="N33" s="399">
        <v>1.0244</v>
      </c>
      <c r="O33" s="399">
        <v>0</v>
      </c>
      <c r="P33" s="399">
        <v>0</v>
      </c>
      <c r="Q33" s="399">
        <v>0</v>
      </c>
      <c r="R33" s="399">
        <v>0</v>
      </c>
      <c r="S33" s="399">
        <f t="shared" si="5"/>
        <v>0</v>
      </c>
      <c r="T33" s="394">
        <f t="shared" si="2"/>
        <v>0</v>
      </c>
      <c r="U33" s="395">
        <f t="shared" si="3"/>
        <v>1.0244</v>
      </c>
    </row>
    <row r="34" spans="1:21" x14ac:dyDescent="0.3">
      <c r="A34" s="392" t="s">
        <v>158</v>
      </c>
      <c r="B34" s="397" t="s">
        <v>157</v>
      </c>
      <c r="C34" s="394">
        <v>0</v>
      </c>
      <c r="D34" s="394">
        <v>0</v>
      </c>
      <c r="E34" s="399">
        <v>0</v>
      </c>
      <c r="F34" s="399">
        <v>0</v>
      </c>
      <c r="G34" s="399">
        <v>0</v>
      </c>
      <c r="H34" s="399">
        <v>0</v>
      </c>
      <c r="I34" s="399">
        <v>0</v>
      </c>
      <c r="J34" s="399">
        <v>0</v>
      </c>
      <c r="K34" s="399">
        <v>0</v>
      </c>
      <c r="L34" s="399">
        <v>0</v>
      </c>
      <c r="M34" s="399">
        <v>0</v>
      </c>
      <c r="N34" s="399">
        <v>0</v>
      </c>
      <c r="O34" s="399">
        <v>0</v>
      </c>
      <c r="P34" s="399">
        <v>0</v>
      </c>
      <c r="Q34" s="399">
        <v>0</v>
      </c>
      <c r="R34" s="399">
        <v>6.026579E-2</v>
      </c>
      <c r="S34" s="399">
        <f>R34</f>
        <v>6.026579E-2</v>
      </c>
      <c r="T34" s="394">
        <f t="shared" si="2"/>
        <v>0</v>
      </c>
      <c r="U34" s="395">
        <f t="shared" si="3"/>
        <v>6.026579E-2</v>
      </c>
    </row>
    <row r="35" spans="1:21" s="252" customFormat="1" ht="31.2" x14ac:dyDescent="0.3">
      <c r="A35" s="392" t="s">
        <v>59</v>
      </c>
      <c r="B35" s="393" t="s">
        <v>156</v>
      </c>
      <c r="C35" s="394">
        <v>0</v>
      </c>
      <c r="D35" s="394">
        <v>0</v>
      </c>
      <c r="E35" s="400">
        <v>0</v>
      </c>
      <c r="F35" s="400">
        <v>0</v>
      </c>
      <c r="G35" s="394">
        <v>0</v>
      </c>
      <c r="H35" s="394">
        <v>0</v>
      </c>
      <c r="I35" s="394">
        <v>0</v>
      </c>
      <c r="J35" s="394">
        <v>0</v>
      </c>
      <c r="K35" s="394">
        <v>0</v>
      </c>
      <c r="L35" s="394">
        <v>0</v>
      </c>
      <c r="M35" s="394">
        <v>0</v>
      </c>
      <c r="N35" s="394">
        <v>0</v>
      </c>
      <c r="O35" s="394">
        <v>0</v>
      </c>
      <c r="P35" s="394">
        <v>0</v>
      </c>
      <c r="Q35" s="394">
        <v>0</v>
      </c>
      <c r="R35" s="394">
        <v>0</v>
      </c>
      <c r="S35" s="394">
        <f t="shared" ref="S35:S64" si="6">R35</f>
        <v>0</v>
      </c>
      <c r="T35" s="394">
        <f t="shared" si="2"/>
        <v>0</v>
      </c>
      <c r="U35" s="395">
        <f t="shared" si="3"/>
        <v>0</v>
      </c>
    </row>
    <row r="36" spans="1:21" ht="31.2" x14ac:dyDescent="0.3">
      <c r="A36" s="396" t="s">
        <v>155</v>
      </c>
      <c r="B36" s="401" t="s">
        <v>154</v>
      </c>
      <c r="C36" s="402">
        <v>0</v>
      </c>
      <c r="D36" s="394">
        <v>0</v>
      </c>
      <c r="E36" s="399">
        <v>0</v>
      </c>
      <c r="F36" s="399">
        <v>0</v>
      </c>
      <c r="G36" s="399">
        <v>0</v>
      </c>
      <c r="H36" s="399">
        <v>0</v>
      </c>
      <c r="I36" s="399">
        <v>0</v>
      </c>
      <c r="J36" s="399">
        <v>0</v>
      </c>
      <c r="K36" s="399">
        <v>0</v>
      </c>
      <c r="L36" s="399">
        <v>0</v>
      </c>
      <c r="M36" s="399">
        <v>0</v>
      </c>
      <c r="N36" s="399">
        <v>0</v>
      </c>
      <c r="O36" s="399">
        <v>0</v>
      </c>
      <c r="P36" s="399">
        <v>0</v>
      </c>
      <c r="Q36" s="399">
        <v>0</v>
      </c>
      <c r="R36" s="399">
        <v>0</v>
      </c>
      <c r="S36" s="399">
        <f t="shared" si="6"/>
        <v>0</v>
      </c>
      <c r="T36" s="394">
        <f t="shared" si="2"/>
        <v>0</v>
      </c>
      <c r="U36" s="395">
        <f t="shared" si="3"/>
        <v>0</v>
      </c>
    </row>
    <row r="37" spans="1:21" x14ac:dyDescent="0.3">
      <c r="A37" s="396" t="s">
        <v>153</v>
      </c>
      <c r="B37" s="401" t="s">
        <v>143</v>
      </c>
      <c r="C37" s="402">
        <v>0</v>
      </c>
      <c r="D37" s="394">
        <v>0</v>
      </c>
      <c r="E37" s="399">
        <v>0</v>
      </c>
      <c r="F37" s="399">
        <v>0</v>
      </c>
      <c r="G37" s="399">
        <v>0</v>
      </c>
      <c r="H37" s="399">
        <v>0</v>
      </c>
      <c r="I37" s="399">
        <v>0</v>
      </c>
      <c r="J37" s="399">
        <v>0</v>
      </c>
      <c r="K37" s="399">
        <v>0</v>
      </c>
      <c r="L37" s="399">
        <v>0</v>
      </c>
      <c r="M37" s="399">
        <v>0</v>
      </c>
      <c r="N37" s="399">
        <v>0</v>
      </c>
      <c r="O37" s="399">
        <v>0</v>
      </c>
      <c r="P37" s="399">
        <v>0</v>
      </c>
      <c r="Q37" s="399">
        <v>0</v>
      </c>
      <c r="R37" s="399">
        <v>2</v>
      </c>
      <c r="S37" s="399">
        <f t="shared" si="6"/>
        <v>2</v>
      </c>
      <c r="T37" s="394">
        <f t="shared" si="2"/>
        <v>0</v>
      </c>
      <c r="U37" s="395">
        <f t="shared" si="3"/>
        <v>2</v>
      </c>
    </row>
    <row r="38" spans="1:21" x14ac:dyDescent="0.3">
      <c r="A38" s="396" t="s">
        <v>152</v>
      </c>
      <c r="B38" s="401" t="s">
        <v>141</v>
      </c>
      <c r="C38" s="402">
        <v>0</v>
      </c>
      <c r="D38" s="394">
        <v>0</v>
      </c>
      <c r="E38" s="399">
        <v>0</v>
      </c>
      <c r="F38" s="399">
        <v>0</v>
      </c>
      <c r="G38" s="399">
        <v>0</v>
      </c>
      <c r="H38" s="399">
        <v>0</v>
      </c>
      <c r="I38" s="399">
        <v>0</v>
      </c>
      <c r="J38" s="399">
        <v>0</v>
      </c>
      <c r="K38" s="399">
        <v>0</v>
      </c>
      <c r="L38" s="399">
        <v>0</v>
      </c>
      <c r="M38" s="399">
        <v>0</v>
      </c>
      <c r="N38" s="399">
        <v>0</v>
      </c>
      <c r="O38" s="399">
        <v>0</v>
      </c>
      <c r="P38" s="399">
        <v>0</v>
      </c>
      <c r="Q38" s="399">
        <v>0</v>
      </c>
      <c r="R38" s="399">
        <v>0</v>
      </c>
      <c r="S38" s="399">
        <f t="shared" si="6"/>
        <v>0</v>
      </c>
      <c r="T38" s="394">
        <f t="shared" si="2"/>
        <v>0</v>
      </c>
      <c r="U38" s="395">
        <f t="shared" si="3"/>
        <v>0</v>
      </c>
    </row>
    <row r="39" spans="1:21" ht="31.2" x14ac:dyDescent="0.3">
      <c r="A39" s="396" t="s">
        <v>151</v>
      </c>
      <c r="B39" s="397" t="s">
        <v>139</v>
      </c>
      <c r="C39" s="394">
        <v>0</v>
      </c>
      <c r="D39" s="394">
        <v>0</v>
      </c>
      <c r="E39" s="399">
        <v>0</v>
      </c>
      <c r="F39" s="399">
        <v>0</v>
      </c>
      <c r="G39" s="399">
        <v>0</v>
      </c>
      <c r="H39" s="399">
        <v>0</v>
      </c>
      <c r="I39" s="399">
        <v>0</v>
      </c>
      <c r="J39" s="399">
        <v>0</v>
      </c>
      <c r="K39" s="399">
        <v>0</v>
      </c>
      <c r="L39" s="399">
        <v>0</v>
      </c>
      <c r="M39" s="399">
        <v>0</v>
      </c>
      <c r="N39" s="399">
        <v>0</v>
      </c>
      <c r="O39" s="399">
        <v>0</v>
      </c>
      <c r="P39" s="399">
        <v>0</v>
      </c>
      <c r="Q39" s="399">
        <v>0</v>
      </c>
      <c r="R39" s="399">
        <v>0</v>
      </c>
      <c r="S39" s="399">
        <f t="shared" si="6"/>
        <v>0</v>
      </c>
      <c r="T39" s="394">
        <f t="shared" si="2"/>
        <v>0</v>
      </c>
      <c r="U39" s="395">
        <f t="shared" si="3"/>
        <v>0</v>
      </c>
    </row>
    <row r="40" spans="1:21" ht="31.2" x14ac:dyDescent="0.3">
      <c r="A40" s="396" t="s">
        <v>150</v>
      </c>
      <c r="B40" s="397" t="s">
        <v>137</v>
      </c>
      <c r="C40" s="394">
        <v>0</v>
      </c>
      <c r="D40" s="394">
        <v>0</v>
      </c>
      <c r="E40" s="399">
        <v>0</v>
      </c>
      <c r="F40" s="399">
        <v>0</v>
      </c>
      <c r="G40" s="399">
        <v>0</v>
      </c>
      <c r="H40" s="399">
        <v>0</v>
      </c>
      <c r="I40" s="399">
        <v>0</v>
      </c>
      <c r="J40" s="399">
        <v>0</v>
      </c>
      <c r="K40" s="399">
        <v>0</v>
      </c>
      <c r="L40" s="399">
        <v>0</v>
      </c>
      <c r="M40" s="399">
        <v>0</v>
      </c>
      <c r="N40" s="399">
        <v>0</v>
      </c>
      <c r="O40" s="399">
        <v>0</v>
      </c>
      <c r="P40" s="399">
        <v>0</v>
      </c>
      <c r="Q40" s="399">
        <v>0</v>
      </c>
      <c r="R40" s="399">
        <v>0</v>
      </c>
      <c r="S40" s="399">
        <f t="shared" si="6"/>
        <v>0</v>
      </c>
      <c r="T40" s="394">
        <f t="shared" si="2"/>
        <v>0</v>
      </c>
      <c r="U40" s="395">
        <f t="shared" si="3"/>
        <v>0</v>
      </c>
    </row>
    <row r="41" spans="1:21" x14ac:dyDescent="0.3">
      <c r="A41" s="396" t="s">
        <v>149</v>
      </c>
      <c r="B41" s="397" t="s">
        <v>135</v>
      </c>
      <c r="C41" s="394">
        <v>0</v>
      </c>
      <c r="D41" s="394">
        <v>0</v>
      </c>
      <c r="E41" s="399">
        <v>0</v>
      </c>
      <c r="F41" s="399">
        <v>0</v>
      </c>
      <c r="G41" s="399">
        <v>0</v>
      </c>
      <c r="H41" s="399">
        <v>0</v>
      </c>
      <c r="I41" s="399">
        <v>0</v>
      </c>
      <c r="J41" s="399">
        <v>0</v>
      </c>
      <c r="K41" s="399">
        <v>0</v>
      </c>
      <c r="L41" s="399">
        <v>0</v>
      </c>
      <c r="M41" s="399">
        <v>0</v>
      </c>
      <c r="N41" s="399">
        <v>0</v>
      </c>
      <c r="O41" s="399">
        <v>0</v>
      </c>
      <c r="P41" s="399">
        <v>0</v>
      </c>
      <c r="Q41" s="399">
        <v>0</v>
      </c>
      <c r="R41" s="399">
        <v>0</v>
      </c>
      <c r="S41" s="399">
        <f t="shared" si="6"/>
        <v>0</v>
      </c>
      <c r="T41" s="394">
        <f t="shared" si="2"/>
        <v>0</v>
      </c>
      <c r="U41" s="395">
        <f t="shared" si="3"/>
        <v>0</v>
      </c>
    </row>
    <row r="42" spans="1:21" ht="18.600000000000001" x14ac:dyDescent="0.3">
      <c r="A42" s="396" t="s">
        <v>148</v>
      </c>
      <c r="B42" s="401" t="s">
        <v>569</v>
      </c>
      <c r="C42" s="402">
        <v>0</v>
      </c>
      <c r="D42" s="394">
        <v>0</v>
      </c>
      <c r="E42" s="399">
        <v>0</v>
      </c>
      <c r="F42" s="399">
        <v>0</v>
      </c>
      <c r="G42" s="399">
        <v>0</v>
      </c>
      <c r="H42" s="399">
        <v>0</v>
      </c>
      <c r="I42" s="399">
        <v>0</v>
      </c>
      <c r="J42" s="399">
        <v>0</v>
      </c>
      <c r="K42" s="399">
        <v>0</v>
      </c>
      <c r="L42" s="399">
        <v>0</v>
      </c>
      <c r="M42" s="399">
        <v>0</v>
      </c>
      <c r="N42" s="399">
        <v>0</v>
      </c>
      <c r="O42" s="399">
        <v>0</v>
      </c>
      <c r="P42" s="399">
        <v>0</v>
      </c>
      <c r="Q42" s="399">
        <v>0</v>
      </c>
      <c r="R42" s="399">
        <v>0</v>
      </c>
      <c r="S42" s="399">
        <f t="shared" si="6"/>
        <v>0</v>
      </c>
      <c r="T42" s="394">
        <f t="shared" si="2"/>
        <v>0</v>
      </c>
      <c r="U42" s="395">
        <f t="shared" si="3"/>
        <v>0</v>
      </c>
    </row>
    <row r="43" spans="1:21" s="252" customFormat="1" x14ac:dyDescent="0.3">
      <c r="A43" s="392" t="s">
        <v>58</v>
      </c>
      <c r="B43" s="393" t="s">
        <v>147</v>
      </c>
      <c r="C43" s="394">
        <v>0</v>
      </c>
      <c r="D43" s="394">
        <v>0</v>
      </c>
      <c r="E43" s="400">
        <v>0</v>
      </c>
      <c r="F43" s="400">
        <v>0</v>
      </c>
      <c r="G43" s="394">
        <v>0</v>
      </c>
      <c r="H43" s="394">
        <v>0</v>
      </c>
      <c r="I43" s="394">
        <v>0</v>
      </c>
      <c r="J43" s="394">
        <v>0</v>
      </c>
      <c r="K43" s="394">
        <v>0</v>
      </c>
      <c r="L43" s="394">
        <v>0</v>
      </c>
      <c r="M43" s="394">
        <v>0</v>
      </c>
      <c r="N43" s="394">
        <v>0</v>
      </c>
      <c r="O43" s="394">
        <v>0</v>
      </c>
      <c r="P43" s="394">
        <v>0</v>
      </c>
      <c r="Q43" s="394">
        <v>0</v>
      </c>
      <c r="R43" s="394">
        <v>0</v>
      </c>
      <c r="S43" s="394">
        <f t="shared" si="6"/>
        <v>0</v>
      </c>
      <c r="T43" s="394">
        <f t="shared" si="2"/>
        <v>0</v>
      </c>
      <c r="U43" s="395">
        <f t="shared" si="3"/>
        <v>0</v>
      </c>
    </row>
    <row r="44" spans="1:21" x14ac:dyDescent="0.3">
      <c r="A44" s="396" t="s">
        <v>146</v>
      </c>
      <c r="B44" s="397" t="s">
        <v>145</v>
      </c>
      <c r="C44" s="394">
        <v>0</v>
      </c>
      <c r="D44" s="394">
        <v>0</v>
      </c>
      <c r="E44" s="399">
        <v>0</v>
      </c>
      <c r="F44" s="399">
        <v>0</v>
      </c>
      <c r="G44" s="399">
        <v>0</v>
      </c>
      <c r="H44" s="399">
        <v>0</v>
      </c>
      <c r="I44" s="399">
        <v>0</v>
      </c>
      <c r="J44" s="399">
        <v>0</v>
      </c>
      <c r="K44" s="399">
        <v>0</v>
      </c>
      <c r="L44" s="399">
        <v>0</v>
      </c>
      <c r="M44" s="399">
        <v>0</v>
      </c>
      <c r="N44" s="399">
        <v>0</v>
      </c>
      <c r="O44" s="399">
        <v>0</v>
      </c>
      <c r="P44" s="399">
        <v>0</v>
      </c>
      <c r="Q44" s="399">
        <v>0</v>
      </c>
      <c r="R44" s="399">
        <v>0</v>
      </c>
      <c r="S44" s="399">
        <f t="shared" si="6"/>
        <v>0</v>
      </c>
      <c r="T44" s="394">
        <f t="shared" si="2"/>
        <v>0</v>
      </c>
      <c r="U44" s="395">
        <f t="shared" si="3"/>
        <v>0</v>
      </c>
    </row>
    <row r="45" spans="1:21" x14ac:dyDescent="0.3">
      <c r="A45" s="396" t="s">
        <v>144</v>
      </c>
      <c r="B45" s="397" t="s">
        <v>143</v>
      </c>
      <c r="C45" s="394">
        <v>0</v>
      </c>
      <c r="D45" s="394">
        <v>0</v>
      </c>
      <c r="E45" s="399">
        <v>0</v>
      </c>
      <c r="F45" s="399">
        <v>0</v>
      </c>
      <c r="G45" s="399">
        <v>0</v>
      </c>
      <c r="H45" s="399">
        <v>0</v>
      </c>
      <c r="I45" s="399">
        <v>0</v>
      </c>
      <c r="J45" s="399">
        <v>0</v>
      </c>
      <c r="K45" s="399">
        <v>0</v>
      </c>
      <c r="L45" s="399">
        <v>0</v>
      </c>
      <c r="M45" s="399">
        <v>0</v>
      </c>
      <c r="N45" s="399">
        <v>0</v>
      </c>
      <c r="O45" s="399">
        <v>0</v>
      </c>
      <c r="P45" s="399">
        <v>0</v>
      </c>
      <c r="Q45" s="399">
        <v>0</v>
      </c>
      <c r="R45" s="399">
        <f>R37</f>
        <v>2</v>
      </c>
      <c r="S45" s="399">
        <f t="shared" si="6"/>
        <v>2</v>
      </c>
      <c r="T45" s="394">
        <f t="shared" si="2"/>
        <v>0</v>
      </c>
      <c r="U45" s="395">
        <f t="shared" si="3"/>
        <v>2</v>
      </c>
    </row>
    <row r="46" spans="1:21" x14ac:dyDescent="0.3">
      <c r="A46" s="396" t="s">
        <v>142</v>
      </c>
      <c r="B46" s="397" t="s">
        <v>141</v>
      </c>
      <c r="C46" s="394">
        <v>0</v>
      </c>
      <c r="D46" s="394">
        <v>0</v>
      </c>
      <c r="E46" s="399">
        <v>0</v>
      </c>
      <c r="F46" s="399">
        <v>0</v>
      </c>
      <c r="G46" s="399">
        <v>0</v>
      </c>
      <c r="H46" s="399">
        <v>0</v>
      </c>
      <c r="I46" s="399">
        <v>0</v>
      </c>
      <c r="J46" s="399">
        <v>0</v>
      </c>
      <c r="K46" s="399">
        <v>0</v>
      </c>
      <c r="L46" s="399">
        <v>0</v>
      </c>
      <c r="M46" s="399">
        <v>0</v>
      </c>
      <c r="N46" s="399">
        <v>0</v>
      </c>
      <c r="O46" s="399">
        <v>0</v>
      </c>
      <c r="P46" s="399">
        <v>0</v>
      </c>
      <c r="Q46" s="399">
        <v>0</v>
      </c>
      <c r="R46" s="399">
        <v>0</v>
      </c>
      <c r="S46" s="399">
        <f t="shared" si="6"/>
        <v>0</v>
      </c>
      <c r="T46" s="394">
        <f t="shared" si="2"/>
        <v>0</v>
      </c>
      <c r="U46" s="395">
        <f t="shared" si="3"/>
        <v>0</v>
      </c>
    </row>
    <row r="47" spans="1:21" ht="31.2" x14ac:dyDescent="0.3">
      <c r="A47" s="396" t="s">
        <v>140</v>
      </c>
      <c r="B47" s="397" t="s">
        <v>139</v>
      </c>
      <c r="C47" s="394">
        <v>0</v>
      </c>
      <c r="D47" s="394">
        <v>0</v>
      </c>
      <c r="E47" s="399">
        <v>0</v>
      </c>
      <c r="F47" s="399">
        <v>0</v>
      </c>
      <c r="G47" s="399">
        <v>0</v>
      </c>
      <c r="H47" s="399">
        <v>0</v>
      </c>
      <c r="I47" s="399">
        <v>0</v>
      </c>
      <c r="J47" s="399">
        <v>0</v>
      </c>
      <c r="K47" s="399">
        <v>0</v>
      </c>
      <c r="L47" s="399">
        <v>0</v>
      </c>
      <c r="M47" s="399">
        <v>0</v>
      </c>
      <c r="N47" s="399">
        <v>0</v>
      </c>
      <c r="O47" s="399">
        <v>0</v>
      </c>
      <c r="P47" s="399">
        <v>0</v>
      </c>
      <c r="Q47" s="399">
        <v>0</v>
      </c>
      <c r="R47" s="399">
        <v>0</v>
      </c>
      <c r="S47" s="399">
        <f t="shared" si="6"/>
        <v>0</v>
      </c>
      <c r="T47" s="394">
        <f t="shared" si="2"/>
        <v>0</v>
      </c>
      <c r="U47" s="395">
        <f t="shared" si="3"/>
        <v>0</v>
      </c>
    </row>
    <row r="48" spans="1:21" ht="31.2" x14ac:dyDescent="0.3">
      <c r="A48" s="396" t="s">
        <v>138</v>
      </c>
      <c r="B48" s="397" t="s">
        <v>137</v>
      </c>
      <c r="C48" s="394">
        <v>0</v>
      </c>
      <c r="D48" s="394">
        <v>0</v>
      </c>
      <c r="E48" s="399">
        <v>0</v>
      </c>
      <c r="F48" s="399">
        <v>0</v>
      </c>
      <c r="G48" s="399">
        <v>0</v>
      </c>
      <c r="H48" s="399">
        <v>0</v>
      </c>
      <c r="I48" s="399">
        <v>0</v>
      </c>
      <c r="J48" s="399">
        <v>0</v>
      </c>
      <c r="K48" s="399">
        <v>0</v>
      </c>
      <c r="L48" s="399">
        <v>0</v>
      </c>
      <c r="M48" s="399">
        <v>0</v>
      </c>
      <c r="N48" s="399">
        <v>0</v>
      </c>
      <c r="O48" s="399">
        <v>0</v>
      </c>
      <c r="P48" s="399">
        <v>0</v>
      </c>
      <c r="Q48" s="399">
        <v>0</v>
      </c>
      <c r="R48" s="399">
        <v>0</v>
      </c>
      <c r="S48" s="399">
        <f t="shared" si="6"/>
        <v>0</v>
      </c>
      <c r="T48" s="394">
        <f t="shared" si="2"/>
        <v>0</v>
      </c>
      <c r="U48" s="395">
        <f t="shared" si="3"/>
        <v>0</v>
      </c>
    </row>
    <row r="49" spans="1:23" x14ac:dyDescent="0.3">
      <c r="A49" s="396" t="s">
        <v>136</v>
      </c>
      <c r="B49" s="397" t="s">
        <v>135</v>
      </c>
      <c r="C49" s="394">
        <v>0</v>
      </c>
      <c r="D49" s="394">
        <v>0</v>
      </c>
      <c r="E49" s="399">
        <v>0</v>
      </c>
      <c r="F49" s="399">
        <v>0</v>
      </c>
      <c r="G49" s="399">
        <v>0</v>
      </c>
      <c r="H49" s="399">
        <v>0</v>
      </c>
      <c r="I49" s="399">
        <v>0</v>
      </c>
      <c r="J49" s="399">
        <v>0</v>
      </c>
      <c r="K49" s="399">
        <v>0</v>
      </c>
      <c r="L49" s="399">
        <v>0</v>
      </c>
      <c r="M49" s="399">
        <v>0</v>
      </c>
      <c r="N49" s="399">
        <v>0</v>
      </c>
      <c r="O49" s="399">
        <v>0</v>
      </c>
      <c r="P49" s="399">
        <v>0</v>
      </c>
      <c r="Q49" s="399">
        <v>0</v>
      </c>
      <c r="R49" s="399">
        <v>0</v>
      </c>
      <c r="S49" s="399">
        <f t="shared" si="6"/>
        <v>0</v>
      </c>
      <c r="T49" s="394">
        <f t="shared" si="2"/>
        <v>0</v>
      </c>
      <c r="U49" s="395">
        <f t="shared" si="3"/>
        <v>0</v>
      </c>
    </row>
    <row r="50" spans="1:23" ht="18.600000000000001" x14ac:dyDescent="0.3">
      <c r="A50" s="396" t="s">
        <v>134</v>
      </c>
      <c r="B50" s="401" t="s">
        <v>569</v>
      </c>
      <c r="C50" s="402">
        <v>0</v>
      </c>
      <c r="D50" s="394">
        <v>0</v>
      </c>
      <c r="E50" s="399">
        <v>0</v>
      </c>
      <c r="F50" s="399">
        <v>0</v>
      </c>
      <c r="G50" s="399">
        <v>0</v>
      </c>
      <c r="H50" s="399">
        <v>0</v>
      </c>
      <c r="I50" s="399">
        <v>0</v>
      </c>
      <c r="J50" s="399">
        <v>0</v>
      </c>
      <c r="K50" s="399">
        <v>0</v>
      </c>
      <c r="L50" s="399">
        <v>0</v>
      </c>
      <c r="M50" s="399">
        <v>0</v>
      </c>
      <c r="N50" s="399">
        <v>0</v>
      </c>
      <c r="O50" s="399">
        <v>0</v>
      </c>
      <c r="P50" s="399">
        <v>0</v>
      </c>
      <c r="Q50" s="399">
        <v>0</v>
      </c>
      <c r="R50" s="399">
        <v>0</v>
      </c>
      <c r="S50" s="399">
        <f t="shared" si="6"/>
        <v>0</v>
      </c>
      <c r="T50" s="394">
        <f t="shared" si="2"/>
        <v>0</v>
      </c>
      <c r="U50" s="395">
        <f t="shared" si="3"/>
        <v>0</v>
      </c>
    </row>
    <row r="51" spans="1:23" s="252" customFormat="1" ht="35.25" customHeight="1" x14ac:dyDescent="0.3">
      <c r="A51" s="392" t="s">
        <v>56</v>
      </c>
      <c r="B51" s="393" t="s">
        <v>133</v>
      </c>
      <c r="C51" s="394">
        <v>0</v>
      </c>
      <c r="D51" s="394">
        <v>0</v>
      </c>
      <c r="E51" s="400">
        <v>0</v>
      </c>
      <c r="F51" s="400">
        <v>0</v>
      </c>
      <c r="G51" s="394">
        <v>0</v>
      </c>
      <c r="H51" s="394">
        <v>0</v>
      </c>
      <c r="I51" s="394">
        <v>0</v>
      </c>
      <c r="J51" s="394">
        <v>0</v>
      </c>
      <c r="K51" s="394">
        <v>0</v>
      </c>
      <c r="L51" s="394">
        <v>0</v>
      </c>
      <c r="M51" s="394">
        <v>0</v>
      </c>
      <c r="N51" s="394">
        <v>0</v>
      </c>
      <c r="O51" s="394">
        <v>0</v>
      </c>
      <c r="P51" s="394">
        <v>0</v>
      </c>
      <c r="Q51" s="394">
        <v>0</v>
      </c>
      <c r="R51" s="394">
        <v>0</v>
      </c>
      <c r="S51" s="394">
        <f t="shared" si="6"/>
        <v>0</v>
      </c>
      <c r="T51" s="394">
        <f t="shared" si="2"/>
        <v>0</v>
      </c>
      <c r="U51" s="395">
        <f t="shared" si="3"/>
        <v>0</v>
      </c>
    </row>
    <row r="52" spans="1:23" x14ac:dyDescent="0.3">
      <c r="A52" s="396" t="s">
        <v>132</v>
      </c>
      <c r="B52" s="397" t="s">
        <v>131</v>
      </c>
      <c r="C52" s="394">
        <v>0</v>
      </c>
      <c r="D52" s="394">
        <v>0</v>
      </c>
      <c r="E52" s="399">
        <v>0</v>
      </c>
      <c r="F52" s="399">
        <v>0</v>
      </c>
      <c r="G52" s="399">
        <v>0</v>
      </c>
      <c r="H52" s="399">
        <v>0</v>
      </c>
      <c r="I52" s="399">
        <v>0</v>
      </c>
      <c r="J52" s="399">
        <v>0</v>
      </c>
      <c r="K52" s="399">
        <v>0</v>
      </c>
      <c r="L52" s="399">
        <v>0</v>
      </c>
      <c r="M52" s="399">
        <v>0</v>
      </c>
      <c r="N52" s="399">
        <v>0</v>
      </c>
      <c r="O52" s="399">
        <v>0</v>
      </c>
      <c r="P52" s="399">
        <v>0</v>
      </c>
      <c r="Q52" s="399">
        <v>0</v>
      </c>
      <c r="R52" s="399">
        <v>1.1326108100000001</v>
      </c>
      <c r="S52" s="399">
        <f t="shared" si="6"/>
        <v>1.1326108100000001</v>
      </c>
      <c r="T52" s="394">
        <f t="shared" si="2"/>
        <v>0</v>
      </c>
      <c r="U52" s="395">
        <f t="shared" si="3"/>
        <v>1.1326108100000001</v>
      </c>
      <c r="W52" s="422"/>
    </row>
    <row r="53" spans="1:23" x14ac:dyDescent="0.3">
      <c r="A53" s="396" t="s">
        <v>130</v>
      </c>
      <c r="B53" s="397" t="s">
        <v>124</v>
      </c>
      <c r="C53" s="394">
        <v>0</v>
      </c>
      <c r="D53" s="394">
        <v>0</v>
      </c>
      <c r="E53" s="399">
        <v>0</v>
      </c>
      <c r="F53" s="399">
        <v>0</v>
      </c>
      <c r="G53" s="399">
        <v>0</v>
      </c>
      <c r="H53" s="399">
        <v>0</v>
      </c>
      <c r="I53" s="399">
        <v>0</v>
      </c>
      <c r="J53" s="399">
        <v>0</v>
      </c>
      <c r="K53" s="399">
        <v>0</v>
      </c>
      <c r="L53" s="399">
        <v>0</v>
      </c>
      <c r="M53" s="399">
        <v>0</v>
      </c>
      <c r="N53" s="399">
        <v>0</v>
      </c>
      <c r="O53" s="399">
        <v>0</v>
      </c>
      <c r="P53" s="399">
        <v>0</v>
      </c>
      <c r="Q53" s="399">
        <v>0</v>
      </c>
      <c r="R53" s="399">
        <v>0</v>
      </c>
      <c r="S53" s="399">
        <f t="shared" si="6"/>
        <v>0</v>
      </c>
      <c r="T53" s="394">
        <f t="shared" si="2"/>
        <v>0</v>
      </c>
      <c r="U53" s="395">
        <f t="shared" si="3"/>
        <v>0</v>
      </c>
    </row>
    <row r="54" spans="1:23" x14ac:dyDescent="0.3">
      <c r="A54" s="396" t="s">
        <v>129</v>
      </c>
      <c r="B54" s="401" t="s">
        <v>123</v>
      </c>
      <c r="C54" s="402">
        <v>0</v>
      </c>
      <c r="D54" s="394">
        <v>0</v>
      </c>
      <c r="E54" s="399">
        <v>0</v>
      </c>
      <c r="F54" s="399">
        <v>0</v>
      </c>
      <c r="G54" s="399">
        <v>0</v>
      </c>
      <c r="H54" s="399">
        <v>0</v>
      </c>
      <c r="I54" s="399">
        <v>0</v>
      </c>
      <c r="J54" s="399">
        <v>0</v>
      </c>
      <c r="K54" s="399">
        <v>0</v>
      </c>
      <c r="L54" s="399">
        <v>0</v>
      </c>
      <c r="M54" s="399">
        <v>0</v>
      </c>
      <c r="N54" s="399">
        <v>0</v>
      </c>
      <c r="O54" s="399">
        <v>0</v>
      </c>
      <c r="P54" s="399">
        <v>0</v>
      </c>
      <c r="Q54" s="399">
        <v>0</v>
      </c>
      <c r="R54" s="399">
        <f>R45</f>
        <v>2</v>
      </c>
      <c r="S54" s="399">
        <f t="shared" si="6"/>
        <v>2</v>
      </c>
      <c r="T54" s="394">
        <f t="shared" si="2"/>
        <v>0</v>
      </c>
      <c r="U54" s="395">
        <f t="shared" si="3"/>
        <v>2</v>
      </c>
    </row>
    <row r="55" spans="1:23" x14ac:dyDescent="0.3">
      <c r="A55" s="396" t="s">
        <v>128</v>
      </c>
      <c r="B55" s="401" t="s">
        <v>122</v>
      </c>
      <c r="C55" s="402">
        <v>0</v>
      </c>
      <c r="D55" s="394">
        <v>0</v>
      </c>
      <c r="E55" s="399">
        <v>0</v>
      </c>
      <c r="F55" s="399">
        <v>0</v>
      </c>
      <c r="G55" s="399">
        <v>0</v>
      </c>
      <c r="H55" s="399">
        <v>0</v>
      </c>
      <c r="I55" s="399">
        <v>0</v>
      </c>
      <c r="J55" s="399">
        <v>0</v>
      </c>
      <c r="K55" s="399">
        <v>0</v>
      </c>
      <c r="L55" s="399">
        <v>0</v>
      </c>
      <c r="M55" s="399">
        <v>0</v>
      </c>
      <c r="N55" s="399">
        <v>0</v>
      </c>
      <c r="O55" s="399">
        <v>0</v>
      </c>
      <c r="P55" s="399">
        <v>0</v>
      </c>
      <c r="Q55" s="399">
        <v>0</v>
      </c>
      <c r="R55" s="399">
        <v>0</v>
      </c>
      <c r="S55" s="399">
        <f t="shared" si="6"/>
        <v>0</v>
      </c>
      <c r="T55" s="394">
        <f t="shared" si="2"/>
        <v>0</v>
      </c>
      <c r="U55" s="395">
        <f t="shared" si="3"/>
        <v>0</v>
      </c>
    </row>
    <row r="56" spans="1:23" x14ac:dyDescent="0.3">
      <c r="A56" s="396" t="s">
        <v>127</v>
      </c>
      <c r="B56" s="401" t="s">
        <v>121</v>
      </c>
      <c r="C56" s="402">
        <v>0</v>
      </c>
      <c r="D56" s="394">
        <v>0</v>
      </c>
      <c r="E56" s="399">
        <v>0</v>
      </c>
      <c r="F56" s="399">
        <v>0</v>
      </c>
      <c r="G56" s="399">
        <v>0</v>
      </c>
      <c r="H56" s="399">
        <v>0</v>
      </c>
      <c r="I56" s="399">
        <v>0</v>
      </c>
      <c r="J56" s="399">
        <v>0</v>
      </c>
      <c r="K56" s="399">
        <v>0</v>
      </c>
      <c r="L56" s="399">
        <v>0</v>
      </c>
      <c r="M56" s="399">
        <v>0</v>
      </c>
      <c r="N56" s="399">
        <v>0</v>
      </c>
      <c r="O56" s="399">
        <v>0</v>
      </c>
      <c r="P56" s="399">
        <v>0</v>
      </c>
      <c r="Q56" s="399">
        <v>0</v>
      </c>
      <c r="R56" s="399">
        <v>0</v>
      </c>
      <c r="S56" s="399">
        <f t="shared" si="6"/>
        <v>0</v>
      </c>
      <c r="T56" s="394">
        <f t="shared" si="2"/>
        <v>0</v>
      </c>
      <c r="U56" s="395">
        <f t="shared" si="3"/>
        <v>0</v>
      </c>
    </row>
    <row r="57" spans="1:23" ht="18.600000000000001" x14ac:dyDescent="0.3">
      <c r="A57" s="396" t="s">
        <v>126</v>
      </c>
      <c r="B57" s="401" t="s">
        <v>570</v>
      </c>
      <c r="C57" s="402">
        <v>0</v>
      </c>
      <c r="D57" s="394">
        <v>0</v>
      </c>
      <c r="E57" s="399">
        <v>0</v>
      </c>
      <c r="F57" s="399">
        <v>0</v>
      </c>
      <c r="G57" s="399">
        <v>0</v>
      </c>
      <c r="H57" s="399">
        <v>0</v>
      </c>
      <c r="I57" s="399">
        <v>0</v>
      </c>
      <c r="J57" s="399">
        <v>0</v>
      </c>
      <c r="K57" s="399">
        <v>0</v>
      </c>
      <c r="L57" s="399">
        <v>0</v>
      </c>
      <c r="M57" s="399">
        <v>0</v>
      </c>
      <c r="N57" s="399">
        <v>0</v>
      </c>
      <c r="O57" s="399">
        <v>0</v>
      </c>
      <c r="P57" s="399">
        <v>0</v>
      </c>
      <c r="Q57" s="399">
        <v>0</v>
      </c>
      <c r="R57" s="399">
        <v>0</v>
      </c>
      <c r="S57" s="399">
        <f t="shared" si="6"/>
        <v>0</v>
      </c>
      <c r="T57" s="394">
        <f t="shared" si="2"/>
        <v>0</v>
      </c>
      <c r="U57" s="395">
        <f t="shared" si="3"/>
        <v>0</v>
      </c>
    </row>
    <row r="58" spans="1:23" s="252" customFormat="1" ht="36.75" customHeight="1" x14ac:dyDescent="0.3">
      <c r="A58" s="392" t="s">
        <v>55</v>
      </c>
      <c r="B58" s="403" t="s">
        <v>205</v>
      </c>
      <c r="C58" s="402">
        <v>0</v>
      </c>
      <c r="D58" s="394">
        <v>0</v>
      </c>
      <c r="E58" s="400">
        <v>0</v>
      </c>
      <c r="F58" s="400">
        <v>0</v>
      </c>
      <c r="G58" s="394">
        <v>0</v>
      </c>
      <c r="H58" s="394">
        <v>0</v>
      </c>
      <c r="I58" s="394">
        <v>0</v>
      </c>
      <c r="J58" s="394">
        <v>0</v>
      </c>
      <c r="K58" s="394">
        <v>0</v>
      </c>
      <c r="L58" s="394">
        <v>0</v>
      </c>
      <c r="M58" s="394">
        <v>0</v>
      </c>
      <c r="N58" s="394">
        <v>0</v>
      </c>
      <c r="O58" s="394">
        <v>0</v>
      </c>
      <c r="P58" s="394">
        <v>0</v>
      </c>
      <c r="Q58" s="394">
        <v>0</v>
      </c>
      <c r="R58" s="394">
        <v>0</v>
      </c>
      <c r="S58" s="394">
        <f t="shared" si="6"/>
        <v>0</v>
      </c>
      <c r="T58" s="394">
        <f t="shared" si="2"/>
        <v>0</v>
      </c>
      <c r="U58" s="395">
        <f t="shared" si="3"/>
        <v>0</v>
      </c>
    </row>
    <row r="59" spans="1:23" s="252" customFormat="1" x14ac:dyDescent="0.3">
      <c r="A59" s="392" t="s">
        <v>53</v>
      </c>
      <c r="B59" s="393" t="s">
        <v>125</v>
      </c>
      <c r="C59" s="394">
        <v>0</v>
      </c>
      <c r="D59" s="394">
        <v>0</v>
      </c>
      <c r="E59" s="400">
        <v>0</v>
      </c>
      <c r="F59" s="400">
        <v>0</v>
      </c>
      <c r="G59" s="394">
        <v>0</v>
      </c>
      <c r="H59" s="394">
        <v>0</v>
      </c>
      <c r="I59" s="394">
        <v>0</v>
      </c>
      <c r="J59" s="394">
        <v>0</v>
      </c>
      <c r="K59" s="394">
        <v>0</v>
      </c>
      <c r="L59" s="394">
        <v>0</v>
      </c>
      <c r="M59" s="394">
        <v>0</v>
      </c>
      <c r="N59" s="394">
        <v>0</v>
      </c>
      <c r="O59" s="394">
        <v>0</v>
      </c>
      <c r="P59" s="394">
        <v>0</v>
      </c>
      <c r="Q59" s="394">
        <v>0</v>
      </c>
      <c r="R59" s="394">
        <v>0</v>
      </c>
      <c r="S59" s="394">
        <f t="shared" si="6"/>
        <v>0</v>
      </c>
      <c r="T59" s="394">
        <f t="shared" si="2"/>
        <v>0</v>
      </c>
      <c r="U59" s="395">
        <f t="shared" si="3"/>
        <v>0</v>
      </c>
    </row>
    <row r="60" spans="1:23" x14ac:dyDescent="0.3">
      <c r="A60" s="396" t="s">
        <v>199</v>
      </c>
      <c r="B60" s="404" t="s">
        <v>145</v>
      </c>
      <c r="C60" s="405">
        <v>0</v>
      </c>
      <c r="D60" s="394">
        <v>0</v>
      </c>
      <c r="E60" s="399">
        <v>0</v>
      </c>
      <c r="F60" s="399">
        <v>0</v>
      </c>
      <c r="G60" s="399">
        <v>0</v>
      </c>
      <c r="H60" s="399">
        <v>0</v>
      </c>
      <c r="I60" s="399">
        <v>0</v>
      </c>
      <c r="J60" s="399">
        <v>0</v>
      </c>
      <c r="K60" s="399">
        <v>0</v>
      </c>
      <c r="L60" s="399">
        <v>0</v>
      </c>
      <c r="M60" s="399">
        <v>0</v>
      </c>
      <c r="N60" s="399">
        <v>0</v>
      </c>
      <c r="O60" s="399">
        <v>0</v>
      </c>
      <c r="P60" s="399">
        <v>0</v>
      </c>
      <c r="Q60" s="399">
        <v>0</v>
      </c>
      <c r="R60" s="399">
        <v>0</v>
      </c>
      <c r="S60" s="399">
        <f t="shared" si="6"/>
        <v>0</v>
      </c>
      <c r="T60" s="394">
        <f t="shared" si="2"/>
        <v>0</v>
      </c>
      <c r="U60" s="395">
        <f t="shared" si="3"/>
        <v>0</v>
      </c>
    </row>
    <row r="61" spans="1:23" x14ac:dyDescent="0.3">
      <c r="A61" s="396" t="s">
        <v>200</v>
      </c>
      <c r="B61" s="404" t="s">
        <v>143</v>
      </c>
      <c r="C61" s="405">
        <v>0</v>
      </c>
      <c r="D61" s="394">
        <v>0</v>
      </c>
      <c r="E61" s="399">
        <v>0</v>
      </c>
      <c r="F61" s="399">
        <v>0</v>
      </c>
      <c r="G61" s="399">
        <v>0</v>
      </c>
      <c r="H61" s="399">
        <v>0</v>
      </c>
      <c r="I61" s="399">
        <v>0</v>
      </c>
      <c r="J61" s="399">
        <v>0</v>
      </c>
      <c r="K61" s="399">
        <v>0</v>
      </c>
      <c r="L61" s="399">
        <v>0</v>
      </c>
      <c r="M61" s="399">
        <v>0</v>
      </c>
      <c r="N61" s="399">
        <v>0</v>
      </c>
      <c r="O61" s="399">
        <v>0</v>
      </c>
      <c r="P61" s="399">
        <v>0</v>
      </c>
      <c r="Q61" s="399">
        <v>0</v>
      </c>
      <c r="R61" s="399">
        <v>2</v>
      </c>
      <c r="S61" s="399">
        <f t="shared" si="6"/>
        <v>2</v>
      </c>
      <c r="T61" s="394">
        <f t="shared" si="2"/>
        <v>0</v>
      </c>
      <c r="U61" s="395">
        <f t="shared" si="3"/>
        <v>2</v>
      </c>
    </row>
    <row r="62" spans="1:23" x14ac:dyDescent="0.3">
      <c r="A62" s="396" t="s">
        <v>201</v>
      </c>
      <c r="B62" s="404" t="s">
        <v>141</v>
      </c>
      <c r="C62" s="405">
        <v>0</v>
      </c>
      <c r="D62" s="394">
        <v>0</v>
      </c>
      <c r="E62" s="399">
        <v>0</v>
      </c>
      <c r="F62" s="399">
        <v>0</v>
      </c>
      <c r="G62" s="399">
        <v>0</v>
      </c>
      <c r="H62" s="399">
        <v>0</v>
      </c>
      <c r="I62" s="399">
        <v>0</v>
      </c>
      <c r="J62" s="399">
        <v>0</v>
      </c>
      <c r="K62" s="399">
        <v>0</v>
      </c>
      <c r="L62" s="399">
        <v>0</v>
      </c>
      <c r="M62" s="399">
        <v>0</v>
      </c>
      <c r="N62" s="399">
        <v>0</v>
      </c>
      <c r="O62" s="399">
        <v>0</v>
      </c>
      <c r="P62" s="399">
        <v>0</v>
      </c>
      <c r="Q62" s="399">
        <v>0</v>
      </c>
      <c r="R62" s="399">
        <v>0</v>
      </c>
      <c r="S62" s="399">
        <f t="shared" si="6"/>
        <v>0</v>
      </c>
      <c r="T62" s="394">
        <f t="shared" si="2"/>
        <v>0</v>
      </c>
      <c r="U62" s="395">
        <f t="shared" si="3"/>
        <v>0</v>
      </c>
    </row>
    <row r="63" spans="1:23" x14ac:dyDescent="0.3">
      <c r="A63" s="396" t="s">
        <v>202</v>
      </c>
      <c r="B63" s="404" t="s">
        <v>204</v>
      </c>
      <c r="C63" s="405">
        <v>0</v>
      </c>
      <c r="D63" s="394">
        <v>0</v>
      </c>
      <c r="E63" s="399">
        <v>0</v>
      </c>
      <c r="F63" s="399">
        <v>0</v>
      </c>
      <c r="G63" s="399">
        <v>0</v>
      </c>
      <c r="H63" s="399">
        <v>0</v>
      </c>
      <c r="I63" s="399">
        <v>0</v>
      </c>
      <c r="J63" s="399">
        <v>0</v>
      </c>
      <c r="K63" s="399">
        <v>0</v>
      </c>
      <c r="L63" s="399">
        <v>0</v>
      </c>
      <c r="M63" s="399">
        <v>0</v>
      </c>
      <c r="N63" s="399">
        <v>0</v>
      </c>
      <c r="O63" s="399">
        <v>0</v>
      </c>
      <c r="P63" s="399">
        <v>0</v>
      </c>
      <c r="Q63" s="399">
        <v>0</v>
      </c>
      <c r="R63" s="399">
        <v>0</v>
      </c>
      <c r="S63" s="399">
        <f t="shared" si="6"/>
        <v>0</v>
      </c>
      <c r="T63" s="394">
        <f t="shared" si="2"/>
        <v>0</v>
      </c>
      <c r="U63" s="395">
        <f t="shared" si="3"/>
        <v>0</v>
      </c>
    </row>
    <row r="64" spans="1:23" ht="18.600000000000001" x14ac:dyDescent="0.3">
      <c r="A64" s="396" t="s">
        <v>203</v>
      </c>
      <c r="B64" s="401" t="s">
        <v>570</v>
      </c>
      <c r="C64" s="402">
        <v>0</v>
      </c>
      <c r="D64" s="394">
        <v>0</v>
      </c>
      <c r="E64" s="399">
        <v>0</v>
      </c>
      <c r="F64" s="399">
        <v>0</v>
      </c>
      <c r="G64" s="399">
        <v>0</v>
      </c>
      <c r="H64" s="399">
        <v>0</v>
      </c>
      <c r="I64" s="399">
        <v>0</v>
      </c>
      <c r="J64" s="399">
        <v>0</v>
      </c>
      <c r="K64" s="399">
        <v>0</v>
      </c>
      <c r="L64" s="399">
        <v>0</v>
      </c>
      <c r="M64" s="399">
        <v>0</v>
      </c>
      <c r="N64" s="399">
        <v>0</v>
      </c>
      <c r="O64" s="399">
        <v>0</v>
      </c>
      <c r="P64" s="399">
        <v>0</v>
      </c>
      <c r="Q64" s="399">
        <v>0</v>
      </c>
      <c r="R64" s="399">
        <v>0</v>
      </c>
      <c r="S64" s="399">
        <f t="shared" si="6"/>
        <v>0</v>
      </c>
      <c r="T64" s="394">
        <f t="shared" si="2"/>
        <v>0</v>
      </c>
      <c r="U64" s="395">
        <f t="shared" si="3"/>
        <v>0</v>
      </c>
    </row>
    <row r="65" spans="1:20" x14ac:dyDescent="0.3">
      <c r="A65" s="66"/>
      <c r="B65" s="67"/>
      <c r="C65" s="67"/>
      <c r="D65" s="67"/>
      <c r="E65" s="67"/>
      <c r="F65" s="67"/>
      <c r="G65" s="67"/>
      <c r="H65" s="67"/>
      <c r="I65" s="67"/>
      <c r="J65" s="67"/>
      <c r="K65" s="67"/>
      <c r="L65" s="67"/>
      <c r="M65" s="67"/>
      <c r="N65" s="67"/>
      <c r="O65" s="67"/>
      <c r="P65" s="67"/>
      <c r="Q65" s="67"/>
      <c r="R65" s="67"/>
      <c r="S65" s="67"/>
      <c r="T65" s="61"/>
    </row>
    <row r="66" spans="1:20" ht="54" customHeight="1" x14ac:dyDescent="0.3">
      <c r="A66" s="61"/>
      <c r="B66" s="519"/>
      <c r="C66" s="519"/>
      <c r="D66" s="519"/>
      <c r="E66" s="519"/>
      <c r="F66" s="519"/>
      <c r="G66" s="519"/>
      <c r="H66" s="519"/>
      <c r="I66" s="519"/>
      <c r="J66" s="263"/>
      <c r="K66" s="263"/>
      <c r="L66" s="263"/>
      <c r="M66" s="263"/>
      <c r="N66" s="263"/>
      <c r="O66" s="263"/>
      <c r="P66" s="263"/>
      <c r="Q66" s="263"/>
      <c r="R66" s="263"/>
      <c r="S66" s="263"/>
      <c r="T66" s="65"/>
    </row>
    <row r="67" spans="1:20" x14ac:dyDescent="0.3">
      <c r="A67" s="61"/>
      <c r="B67" s="61"/>
      <c r="C67" s="61"/>
      <c r="D67" s="61"/>
      <c r="E67" s="61"/>
      <c r="F67" s="61"/>
      <c r="T67" s="61"/>
    </row>
    <row r="68" spans="1:20" ht="50.25" customHeight="1" x14ac:dyDescent="0.3">
      <c r="A68" s="61"/>
      <c r="B68" s="520"/>
      <c r="C68" s="520"/>
      <c r="D68" s="520"/>
      <c r="E68" s="520"/>
      <c r="F68" s="520"/>
      <c r="G68" s="520"/>
      <c r="H68" s="520"/>
      <c r="I68" s="520"/>
      <c r="J68" s="265"/>
      <c r="K68" s="265"/>
      <c r="L68" s="265"/>
      <c r="M68" s="265"/>
      <c r="N68" s="265"/>
      <c r="O68" s="265"/>
      <c r="P68" s="265"/>
      <c r="Q68" s="265"/>
      <c r="R68" s="265"/>
      <c r="S68" s="265"/>
      <c r="T68" s="61"/>
    </row>
    <row r="69" spans="1:20" x14ac:dyDescent="0.3">
      <c r="A69" s="61"/>
      <c r="B69" s="61"/>
      <c r="C69" s="61"/>
      <c r="D69" s="61"/>
      <c r="E69" s="61"/>
      <c r="F69" s="61"/>
      <c r="T69" s="61"/>
    </row>
    <row r="70" spans="1:20" ht="36.75" customHeight="1" x14ac:dyDescent="0.3">
      <c r="A70" s="61"/>
      <c r="B70" s="519"/>
      <c r="C70" s="519"/>
      <c r="D70" s="519"/>
      <c r="E70" s="519"/>
      <c r="F70" s="519"/>
      <c r="G70" s="519"/>
      <c r="H70" s="519"/>
      <c r="I70" s="519"/>
      <c r="J70" s="263"/>
      <c r="K70" s="263"/>
      <c r="L70" s="263"/>
      <c r="M70" s="263"/>
      <c r="N70" s="263"/>
      <c r="O70" s="263"/>
      <c r="P70" s="263"/>
      <c r="Q70" s="263"/>
      <c r="R70" s="263"/>
      <c r="S70" s="263"/>
      <c r="T70" s="61"/>
    </row>
    <row r="71" spans="1:20" x14ac:dyDescent="0.3">
      <c r="A71" s="61"/>
      <c r="B71" s="64"/>
      <c r="C71" s="64"/>
      <c r="D71" s="64"/>
      <c r="E71" s="64"/>
      <c r="F71" s="64"/>
      <c r="T71" s="61"/>
    </row>
    <row r="72" spans="1:20" ht="51" customHeight="1" x14ac:dyDescent="0.3">
      <c r="A72" s="61"/>
      <c r="B72" s="519"/>
      <c r="C72" s="519"/>
      <c r="D72" s="519"/>
      <c r="E72" s="519"/>
      <c r="F72" s="519"/>
      <c r="G72" s="519"/>
      <c r="H72" s="519"/>
      <c r="I72" s="519"/>
      <c r="J72" s="263"/>
      <c r="K72" s="263"/>
      <c r="L72" s="263"/>
      <c r="M72" s="263"/>
      <c r="N72" s="263"/>
      <c r="O72" s="263"/>
      <c r="P72" s="263"/>
      <c r="Q72" s="263"/>
      <c r="R72" s="263"/>
      <c r="S72" s="263"/>
      <c r="T72" s="61"/>
    </row>
    <row r="73" spans="1:20" ht="32.25" customHeight="1" x14ac:dyDescent="0.3">
      <c r="A73" s="61"/>
      <c r="B73" s="520"/>
      <c r="C73" s="520"/>
      <c r="D73" s="520"/>
      <c r="E73" s="520"/>
      <c r="F73" s="520"/>
      <c r="G73" s="520"/>
      <c r="H73" s="520"/>
      <c r="I73" s="520"/>
      <c r="J73" s="265"/>
      <c r="K73" s="265"/>
      <c r="L73" s="265"/>
      <c r="M73" s="265"/>
      <c r="N73" s="265"/>
      <c r="O73" s="265"/>
      <c r="P73" s="265"/>
      <c r="Q73" s="265"/>
      <c r="R73" s="265"/>
      <c r="S73" s="265"/>
      <c r="T73" s="61"/>
    </row>
    <row r="74" spans="1:20" ht="51.75" customHeight="1" x14ac:dyDescent="0.3">
      <c r="A74" s="61"/>
      <c r="B74" s="519"/>
      <c r="C74" s="519"/>
      <c r="D74" s="519"/>
      <c r="E74" s="519"/>
      <c r="F74" s="519"/>
      <c r="G74" s="519"/>
      <c r="H74" s="519"/>
      <c r="I74" s="519"/>
      <c r="J74" s="263"/>
      <c r="K74" s="263"/>
      <c r="L74" s="263"/>
      <c r="M74" s="263"/>
      <c r="N74" s="263"/>
      <c r="O74" s="263"/>
      <c r="P74" s="263"/>
      <c r="Q74" s="263"/>
      <c r="R74" s="263"/>
      <c r="S74" s="263"/>
      <c r="T74" s="61"/>
    </row>
    <row r="75" spans="1:20" ht="21.75" customHeight="1" x14ac:dyDescent="0.3">
      <c r="A75" s="61"/>
      <c r="B75" s="517"/>
      <c r="C75" s="517"/>
      <c r="D75" s="517"/>
      <c r="E75" s="517"/>
      <c r="F75" s="517"/>
      <c r="G75" s="517"/>
      <c r="H75" s="517"/>
      <c r="I75" s="517"/>
      <c r="J75" s="266"/>
      <c r="K75" s="266"/>
      <c r="L75" s="266"/>
      <c r="M75" s="266"/>
      <c r="N75" s="266"/>
      <c r="O75" s="266"/>
      <c r="P75" s="266"/>
      <c r="Q75" s="266"/>
      <c r="R75" s="266"/>
      <c r="S75" s="266"/>
      <c r="T75" s="61"/>
    </row>
    <row r="76" spans="1:20" ht="23.25" customHeight="1" x14ac:dyDescent="0.3">
      <c r="A76" s="61"/>
      <c r="B76" s="62"/>
      <c r="C76" s="62"/>
      <c r="D76" s="62"/>
      <c r="E76" s="62"/>
      <c r="F76" s="62"/>
      <c r="T76" s="61"/>
    </row>
    <row r="77" spans="1:20" ht="18.75" customHeight="1" x14ac:dyDescent="0.3">
      <c r="A77" s="61"/>
      <c r="B77" s="518"/>
      <c r="C77" s="518"/>
      <c r="D77" s="518"/>
      <c r="E77" s="518"/>
      <c r="F77" s="518"/>
      <c r="G77" s="518"/>
      <c r="H77" s="518"/>
      <c r="I77" s="518"/>
      <c r="J77" s="264"/>
      <c r="K77" s="264"/>
      <c r="L77" s="264"/>
      <c r="M77" s="264"/>
      <c r="N77" s="264"/>
      <c r="O77" s="264"/>
      <c r="P77" s="264"/>
      <c r="Q77" s="264"/>
      <c r="R77" s="264"/>
      <c r="S77" s="264"/>
      <c r="T77" s="61"/>
    </row>
    <row r="78" spans="1:20" x14ac:dyDescent="0.3">
      <c r="A78" s="61"/>
      <c r="B78" s="61"/>
      <c r="C78" s="61"/>
      <c r="D78" s="61"/>
      <c r="E78" s="61"/>
      <c r="F78" s="61"/>
      <c r="T78" s="61"/>
    </row>
    <row r="79" spans="1:20" x14ac:dyDescent="0.3">
      <c r="A79" s="61"/>
      <c r="B79" s="61"/>
      <c r="C79" s="61"/>
      <c r="D79" s="61"/>
      <c r="E79" s="61"/>
      <c r="F79" s="61"/>
      <c r="T79" s="61"/>
    </row>
    <row r="80" spans="1:20" x14ac:dyDescent="0.3">
      <c r="G80" s="60"/>
      <c r="H80" s="60"/>
      <c r="I80" s="60"/>
      <c r="J80" s="60"/>
      <c r="K80" s="60"/>
      <c r="L80" s="60"/>
      <c r="M80" s="60"/>
      <c r="N80" s="60"/>
      <c r="O80" s="60"/>
      <c r="P80" s="60"/>
      <c r="Q80" s="60"/>
      <c r="R80" s="60"/>
      <c r="S80" s="60"/>
    </row>
    <row r="81" s="60" customFormat="1" x14ac:dyDescent="0.3"/>
    <row r="82" s="60" customFormat="1" x14ac:dyDescent="0.3"/>
    <row r="83" s="60" customFormat="1" x14ac:dyDescent="0.3"/>
    <row r="84" s="60" customFormat="1" x14ac:dyDescent="0.3"/>
    <row r="85" s="60" customFormat="1" x14ac:dyDescent="0.3"/>
    <row r="86" s="60" customFormat="1" x14ac:dyDescent="0.3"/>
    <row r="87" s="60" customFormat="1" x14ac:dyDescent="0.3"/>
    <row r="88" s="60" customFormat="1" x14ac:dyDescent="0.3"/>
    <row r="89" s="60" customFormat="1" x14ac:dyDescent="0.3"/>
    <row r="90" s="60" customFormat="1" x14ac:dyDescent="0.3"/>
    <row r="91" s="60" customFormat="1" x14ac:dyDescent="0.3"/>
    <row r="92" s="60" customFormat="1" x14ac:dyDescent="0.3"/>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A17" zoomScale="90" zoomScaleSheetLayoutView="90" workbookViewId="0">
      <selection activeCell="AE26" sqref="AE26"/>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45.88671875" style="19" customWidth="1"/>
    <col min="15" max="15" width="12.8867187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3" width="18" style="19" customWidth="1"/>
    <col min="24" max="24" width="13.44140625" style="19" customWidth="1"/>
    <col min="25" max="25" width="18.44140625" style="19" customWidth="1"/>
    <col min="26" max="26" width="7.6640625" style="19" customWidth="1"/>
    <col min="27" max="27" width="13.6640625" style="19" customWidth="1"/>
    <col min="28" max="28" width="13.44140625" style="19" customWidth="1"/>
    <col min="29" max="29" width="10.6640625" style="19" customWidth="1"/>
    <col min="30" max="30" width="14.44140625" style="19" customWidth="1"/>
    <col min="31" max="31" width="15.88671875" style="19" customWidth="1"/>
    <col min="32" max="32" width="11.6640625" style="19" customWidth="1"/>
    <col min="33" max="33" width="11.5546875" style="19" customWidth="1"/>
    <col min="34" max="34" width="16.109375" style="19" customWidth="1"/>
    <col min="35" max="35" width="13.33203125" style="19" customWidth="1"/>
    <col min="36" max="36" width="15.44140625" style="19" customWidth="1"/>
    <col min="37" max="37" width="14.6640625" style="19" customWidth="1"/>
    <col min="38" max="38" width="12.33203125" style="19" customWidth="1"/>
    <col min="39" max="41" width="9.6640625" style="19" customWidth="1"/>
    <col min="42" max="42" width="14.5546875" style="19" customWidth="1"/>
    <col min="43" max="43" width="15.88671875" style="19" customWidth="1"/>
    <col min="44" max="44" width="14.109375" style="19" customWidth="1"/>
    <col min="45" max="45" width="13.33203125" style="19" customWidth="1"/>
    <col min="46" max="46" width="16.33203125" style="19" customWidth="1"/>
    <col min="47" max="47" width="10.6640625" style="19" customWidth="1"/>
    <col min="48" max="48" width="15.6640625" style="19" customWidth="1"/>
    <col min="49" max="16384" width="9.109375" style="19"/>
  </cols>
  <sheetData>
    <row r="1" spans="1:48" ht="18" x14ac:dyDescent="0.25">
      <c r="AV1" s="38" t="s">
        <v>65</v>
      </c>
    </row>
    <row r="2" spans="1:48" ht="18" x14ac:dyDescent="0.35">
      <c r="AV2" s="15" t="s">
        <v>7</v>
      </c>
    </row>
    <row r="3" spans="1:48" ht="18" x14ac:dyDescent="0.35">
      <c r="AV3" s="15" t="s">
        <v>64</v>
      </c>
    </row>
    <row r="4" spans="1:48" ht="18" x14ac:dyDescent="0.35">
      <c r="AV4" s="15"/>
    </row>
    <row r="5" spans="1:48" ht="18.75" customHeight="1" x14ac:dyDescent="0.25">
      <c r="A5" s="433" t="str">
        <f>'1. паспорт местоположение'!A5:C5</f>
        <v>Год раскрытия информации: 2023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3"/>
      <c r="AI5" s="433"/>
      <c r="AJ5" s="433"/>
      <c r="AK5" s="433"/>
      <c r="AL5" s="433"/>
      <c r="AM5" s="433"/>
      <c r="AN5" s="433"/>
      <c r="AO5" s="433"/>
      <c r="AP5" s="433"/>
      <c r="AQ5" s="433"/>
      <c r="AR5" s="433"/>
      <c r="AS5" s="433"/>
      <c r="AT5" s="433"/>
      <c r="AU5" s="433"/>
      <c r="AV5" s="433"/>
    </row>
    <row r="6" spans="1:48" ht="18" x14ac:dyDescent="0.35">
      <c r="AV6" s="15"/>
    </row>
    <row r="7" spans="1:48" ht="17.399999999999999" x14ac:dyDescent="0.25">
      <c r="A7" s="437" t="s">
        <v>6</v>
      </c>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c r="AC7" s="437"/>
      <c r="AD7" s="437"/>
      <c r="AE7" s="437"/>
      <c r="AF7" s="437"/>
      <c r="AG7" s="437"/>
      <c r="AH7" s="437"/>
      <c r="AI7" s="437"/>
      <c r="AJ7" s="437"/>
      <c r="AK7" s="437"/>
      <c r="AL7" s="437"/>
      <c r="AM7" s="437"/>
      <c r="AN7" s="437"/>
      <c r="AO7" s="437"/>
      <c r="AP7" s="437"/>
      <c r="AQ7" s="437"/>
      <c r="AR7" s="437"/>
      <c r="AS7" s="437"/>
      <c r="AT7" s="437"/>
      <c r="AU7" s="437"/>
      <c r="AV7" s="437"/>
    </row>
    <row r="8" spans="1:48" ht="17.399999999999999" x14ac:dyDescent="0.25">
      <c r="A8" s="437"/>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c r="AD8" s="437"/>
      <c r="AE8" s="437"/>
      <c r="AF8" s="437"/>
      <c r="AG8" s="437"/>
      <c r="AH8" s="437"/>
      <c r="AI8" s="437"/>
      <c r="AJ8" s="437"/>
      <c r="AK8" s="437"/>
      <c r="AL8" s="437"/>
      <c r="AM8" s="437"/>
      <c r="AN8" s="437"/>
      <c r="AO8" s="437"/>
      <c r="AP8" s="437"/>
      <c r="AQ8" s="437"/>
      <c r="AR8" s="437"/>
      <c r="AS8" s="437"/>
      <c r="AT8" s="437"/>
      <c r="AU8" s="437"/>
      <c r="AV8" s="437"/>
    </row>
    <row r="9" spans="1:48" ht="15.6" x14ac:dyDescent="0.25">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15.6" x14ac:dyDescent="0.25">
      <c r="A10" s="434" t="s">
        <v>5</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7.399999999999999" x14ac:dyDescent="0.25">
      <c r="A11" s="437"/>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c r="AD11" s="437"/>
      <c r="AE11" s="437"/>
      <c r="AF11" s="437"/>
      <c r="AG11" s="437"/>
      <c r="AH11" s="437"/>
      <c r="AI11" s="437"/>
      <c r="AJ11" s="437"/>
      <c r="AK11" s="437"/>
      <c r="AL11" s="437"/>
      <c r="AM11" s="437"/>
      <c r="AN11" s="437"/>
      <c r="AO11" s="437"/>
      <c r="AP11" s="437"/>
      <c r="AQ11" s="437"/>
      <c r="AR11" s="437"/>
      <c r="AS11" s="437"/>
      <c r="AT11" s="437"/>
      <c r="AU11" s="437"/>
      <c r="AV11" s="437"/>
    </row>
    <row r="12" spans="1:48" ht="15.6" x14ac:dyDescent="0.25">
      <c r="A12" s="440" t="str">
        <f>'1. паспорт местоположение'!A12:C12</f>
        <v>M_22-2013</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15.6" x14ac:dyDescent="0.25">
      <c r="A13" s="434" t="s">
        <v>4</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ht="15.6" x14ac:dyDescent="0.25">
      <c r="A15"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c r="AK15" s="445"/>
      <c r="AL15" s="445"/>
      <c r="AM15" s="445"/>
      <c r="AN15" s="445"/>
      <c r="AO15" s="445"/>
      <c r="AP15" s="445"/>
      <c r="AQ15" s="445"/>
      <c r="AR15" s="445"/>
      <c r="AS15" s="445"/>
      <c r="AT15" s="445"/>
      <c r="AU15" s="445"/>
      <c r="AV15" s="445"/>
    </row>
    <row r="16" spans="1:48" ht="15.6" x14ac:dyDescent="0.25">
      <c r="A16" s="434" t="s">
        <v>3</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475"/>
      <c r="AB17" s="475"/>
      <c r="AC17" s="475"/>
      <c r="AD17" s="475"/>
      <c r="AE17" s="475"/>
      <c r="AF17" s="475"/>
      <c r="AG17" s="475"/>
      <c r="AH17" s="475"/>
      <c r="AI17" s="475"/>
      <c r="AJ17" s="475"/>
      <c r="AK17" s="475"/>
      <c r="AL17" s="475"/>
      <c r="AM17" s="475"/>
      <c r="AN17" s="475"/>
      <c r="AO17" s="475"/>
      <c r="AP17" s="475"/>
      <c r="AQ17" s="475"/>
      <c r="AR17" s="475"/>
      <c r="AS17" s="475"/>
      <c r="AT17" s="475"/>
      <c r="AU17" s="475"/>
      <c r="AV17" s="475"/>
    </row>
    <row r="18" spans="1:48" ht="14.25" customHeight="1" x14ac:dyDescent="0.25">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c r="AH18" s="475"/>
      <c r="AI18" s="475"/>
      <c r="AJ18" s="475"/>
      <c r="AK18" s="475"/>
      <c r="AL18" s="475"/>
      <c r="AM18" s="475"/>
      <c r="AN18" s="475"/>
      <c r="AO18" s="475"/>
      <c r="AP18" s="475"/>
      <c r="AQ18" s="475"/>
      <c r="AR18" s="475"/>
      <c r="AS18" s="475"/>
      <c r="AT18" s="475"/>
      <c r="AU18" s="475"/>
      <c r="AV18" s="475"/>
    </row>
    <row r="19" spans="1:48" x14ac:dyDescent="0.25">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475"/>
      <c r="AB19" s="475"/>
      <c r="AC19" s="475"/>
      <c r="AD19" s="475"/>
      <c r="AE19" s="475"/>
      <c r="AF19" s="475"/>
      <c r="AG19" s="475"/>
      <c r="AH19" s="475"/>
      <c r="AI19" s="475"/>
      <c r="AJ19" s="475"/>
      <c r="AK19" s="475"/>
      <c r="AL19" s="475"/>
      <c r="AM19" s="475"/>
      <c r="AN19" s="475"/>
      <c r="AO19" s="475"/>
      <c r="AP19" s="475"/>
      <c r="AQ19" s="475"/>
      <c r="AR19" s="475"/>
      <c r="AS19" s="475"/>
      <c r="AT19" s="475"/>
      <c r="AU19" s="475"/>
      <c r="AV19" s="475"/>
    </row>
    <row r="20" spans="1:48" s="22"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2" customFormat="1" x14ac:dyDescent="0.25">
      <c r="A21" s="547" t="s">
        <v>405</v>
      </c>
      <c r="B21" s="547"/>
      <c r="C21" s="547"/>
      <c r="D21" s="547"/>
      <c r="E21" s="547"/>
      <c r="F21" s="547"/>
      <c r="G21" s="547"/>
      <c r="H21" s="547"/>
      <c r="I21" s="547"/>
      <c r="J21" s="547"/>
      <c r="K21" s="547"/>
      <c r="L21" s="547"/>
      <c r="M21" s="547"/>
      <c r="N21" s="547"/>
      <c r="O21" s="547"/>
      <c r="P21" s="547"/>
      <c r="Q21" s="547"/>
      <c r="R21" s="547"/>
      <c r="S21" s="547"/>
      <c r="T21" s="547"/>
      <c r="U21" s="547"/>
      <c r="V21" s="547"/>
      <c r="W21" s="547"/>
      <c r="X21" s="547"/>
      <c r="Y21" s="547"/>
      <c r="Z21" s="547"/>
      <c r="AA21" s="547"/>
      <c r="AB21" s="547"/>
      <c r="AC21" s="547"/>
      <c r="AD21" s="547"/>
      <c r="AE21" s="547"/>
      <c r="AF21" s="547"/>
      <c r="AG21" s="547"/>
      <c r="AH21" s="547"/>
      <c r="AI21" s="547"/>
      <c r="AJ21" s="547"/>
      <c r="AK21" s="547"/>
      <c r="AL21" s="547"/>
      <c r="AM21" s="547"/>
      <c r="AN21" s="547"/>
      <c r="AO21" s="547"/>
      <c r="AP21" s="547"/>
      <c r="AQ21" s="547"/>
      <c r="AR21" s="547"/>
      <c r="AS21" s="547"/>
      <c r="AT21" s="547"/>
      <c r="AU21" s="547"/>
      <c r="AV21" s="547"/>
    </row>
    <row r="22" spans="1:48" s="22" customFormat="1" ht="58.5" customHeight="1" x14ac:dyDescent="0.25">
      <c r="A22" s="538" t="s">
        <v>49</v>
      </c>
      <c r="B22" s="549" t="s">
        <v>21</v>
      </c>
      <c r="C22" s="538" t="s">
        <v>48</v>
      </c>
      <c r="D22" s="538" t="s">
        <v>47</v>
      </c>
      <c r="E22" s="552" t="s">
        <v>416</v>
      </c>
      <c r="F22" s="553"/>
      <c r="G22" s="553"/>
      <c r="H22" s="553"/>
      <c r="I22" s="553"/>
      <c r="J22" s="553"/>
      <c r="K22" s="553"/>
      <c r="L22" s="554"/>
      <c r="M22" s="538" t="s">
        <v>46</v>
      </c>
      <c r="N22" s="538" t="s">
        <v>45</v>
      </c>
      <c r="O22" s="538" t="s">
        <v>44</v>
      </c>
      <c r="P22" s="533" t="s">
        <v>213</v>
      </c>
      <c r="Q22" s="533" t="s">
        <v>43</v>
      </c>
      <c r="R22" s="533" t="s">
        <v>42</v>
      </c>
      <c r="S22" s="533" t="s">
        <v>41</v>
      </c>
      <c r="T22" s="533"/>
      <c r="U22" s="555" t="s">
        <v>40</v>
      </c>
      <c r="V22" s="555" t="s">
        <v>39</v>
      </c>
      <c r="W22" s="533" t="s">
        <v>38</v>
      </c>
      <c r="X22" s="533" t="s">
        <v>37</v>
      </c>
      <c r="Y22" s="533" t="s">
        <v>36</v>
      </c>
      <c r="Z22" s="540" t="s">
        <v>35</v>
      </c>
      <c r="AA22" s="533" t="s">
        <v>34</v>
      </c>
      <c r="AB22" s="533" t="s">
        <v>33</v>
      </c>
      <c r="AC22" s="533" t="s">
        <v>32</v>
      </c>
      <c r="AD22" s="533" t="s">
        <v>31</v>
      </c>
      <c r="AE22" s="533" t="s">
        <v>30</v>
      </c>
      <c r="AF22" s="533" t="s">
        <v>29</v>
      </c>
      <c r="AG22" s="533"/>
      <c r="AH22" s="533"/>
      <c r="AI22" s="533"/>
      <c r="AJ22" s="533"/>
      <c r="AK22" s="533"/>
      <c r="AL22" s="533" t="s">
        <v>28</v>
      </c>
      <c r="AM22" s="533"/>
      <c r="AN22" s="533"/>
      <c r="AO22" s="533"/>
      <c r="AP22" s="533" t="s">
        <v>27</v>
      </c>
      <c r="AQ22" s="533"/>
      <c r="AR22" s="533" t="s">
        <v>26</v>
      </c>
      <c r="AS22" s="533" t="s">
        <v>25</v>
      </c>
      <c r="AT22" s="533" t="s">
        <v>24</v>
      </c>
      <c r="AU22" s="533" t="s">
        <v>23</v>
      </c>
      <c r="AV22" s="541" t="s">
        <v>22</v>
      </c>
    </row>
    <row r="23" spans="1:48" s="22" customFormat="1" ht="64.5" customHeight="1" x14ac:dyDescent="0.25">
      <c r="A23" s="548"/>
      <c r="B23" s="550"/>
      <c r="C23" s="548"/>
      <c r="D23" s="548"/>
      <c r="E23" s="543" t="s">
        <v>20</v>
      </c>
      <c r="F23" s="534" t="s">
        <v>124</v>
      </c>
      <c r="G23" s="534" t="s">
        <v>123</v>
      </c>
      <c r="H23" s="534" t="s">
        <v>122</v>
      </c>
      <c r="I23" s="536" t="s">
        <v>352</v>
      </c>
      <c r="J23" s="536" t="s">
        <v>353</v>
      </c>
      <c r="K23" s="536" t="s">
        <v>354</v>
      </c>
      <c r="L23" s="534" t="s">
        <v>73</v>
      </c>
      <c r="M23" s="548"/>
      <c r="N23" s="548"/>
      <c r="O23" s="548"/>
      <c r="P23" s="533"/>
      <c r="Q23" s="533"/>
      <c r="R23" s="533"/>
      <c r="S23" s="545" t="s">
        <v>1</v>
      </c>
      <c r="T23" s="545" t="s">
        <v>8</v>
      </c>
      <c r="U23" s="555"/>
      <c r="V23" s="555"/>
      <c r="W23" s="533"/>
      <c r="X23" s="533"/>
      <c r="Y23" s="533"/>
      <c r="Z23" s="533"/>
      <c r="AA23" s="533"/>
      <c r="AB23" s="533"/>
      <c r="AC23" s="533"/>
      <c r="AD23" s="533"/>
      <c r="AE23" s="533"/>
      <c r="AF23" s="533" t="s">
        <v>19</v>
      </c>
      <c r="AG23" s="533"/>
      <c r="AH23" s="533" t="s">
        <v>18</v>
      </c>
      <c r="AI23" s="533"/>
      <c r="AJ23" s="538" t="s">
        <v>17</v>
      </c>
      <c r="AK23" s="538" t="s">
        <v>16</v>
      </c>
      <c r="AL23" s="538" t="s">
        <v>15</v>
      </c>
      <c r="AM23" s="538" t="s">
        <v>14</v>
      </c>
      <c r="AN23" s="538" t="s">
        <v>13</v>
      </c>
      <c r="AO23" s="538" t="s">
        <v>12</v>
      </c>
      <c r="AP23" s="538" t="s">
        <v>11</v>
      </c>
      <c r="AQ23" s="556" t="s">
        <v>8</v>
      </c>
      <c r="AR23" s="533"/>
      <c r="AS23" s="533"/>
      <c r="AT23" s="533"/>
      <c r="AU23" s="533"/>
      <c r="AV23" s="542"/>
    </row>
    <row r="24" spans="1:48" s="22" customFormat="1" ht="96.75" customHeight="1" x14ac:dyDescent="0.25">
      <c r="A24" s="539"/>
      <c r="B24" s="551"/>
      <c r="C24" s="539"/>
      <c r="D24" s="539"/>
      <c r="E24" s="544"/>
      <c r="F24" s="535"/>
      <c r="G24" s="535"/>
      <c r="H24" s="535"/>
      <c r="I24" s="537"/>
      <c r="J24" s="537"/>
      <c r="K24" s="537"/>
      <c r="L24" s="535"/>
      <c r="M24" s="539"/>
      <c r="N24" s="539"/>
      <c r="O24" s="539"/>
      <c r="P24" s="533"/>
      <c r="Q24" s="533"/>
      <c r="R24" s="533"/>
      <c r="S24" s="546"/>
      <c r="T24" s="546"/>
      <c r="U24" s="555"/>
      <c r="V24" s="555"/>
      <c r="W24" s="533"/>
      <c r="X24" s="533"/>
      <c r="Y24" s="533"/>
      <c r="Z24" s="533"/>
      <c r="AA24" s="533"/>
      <c r="AB24" s="533"/>
      <c r="AC24" s="533"/>
      <c r="AD24" s="533"/>
      <c r="AE24" s="533"/>
      <c r="AF24" s="101" t="s">
        <v>10</v>
      </c>
      <c r="AG24" s="101" t="s">
        <v>9</v>
      </c>
      <c r="AH24" s="102" t="s">
        <v>1</v>
      </c>
      <c r="AI24" s="102" t="s">
        <v>8</v>
      </c>
      <c r="AJ24" s="539"/>
      <c r="AK24" s="539"/>
      <c r="AL24" s="539"/>
      <c r="AM24" s="539"/>
      <c r="AN24" s="539"/>
      <c r="AO24" s="539"/>
      <c r="AP24" s="539"/>
      <c r="AQ24" s="557"/>
      <c r="AR24" s="533"/>
      <c r="AS24" s="533"/>
      <c r="AT24" s="533"/>
      <c r="AU24" s="533"/>
      <c r="AV24" s="542"/>
    </row>
    <row r="25" spans="1:48" s="20" customFormat="1" ht="10.199999999999999"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77" customFormat="1" ht="20.399999999999999" x14ac:dyDescent="0.2">
      <c r="A26" s="271">
        <v>1</v>
      </c>
      <c r="B26" s="278" t="s">
        <v>577</v>
      </c>
      <c r="C26" s="272"/>
      <c r="D26" s="273" t="s">
        <v>465</v>
      </c>
      <c r="E26" s="348"/>
      <c r="F26" s="348"/>
      <c r="G26" s="348">
        <v>2</v>
      </c>
      <c r="H26" s="348"/>
      <c r="I26" s="348"/>
      <c r="J26" s="348"/>
      <c r="K26" s="348"/>
      <c r="L26" s="348"/>
      <c r="M26" s="272" t="s">
        <v>575</v>
      </c>
      <c r="N26" s="347" t="s">
        <v>576</v>
      </c>
      <c r="O26" s="278" t="s">
        <v>577</v>
      </c>
      <c r="P26" s="233">
        <v>103800</v>
      </c>
      <c r="Q26" s="232" t="s">
        <v>578</v>
      </c>
      <c r="R26" s="233">
        <v>100704</v>
      </c>
      <c r="S26" s="232" t="s">
        <v>579</v>
      </c>
      <c r="T26" s="232" t="s">
        <v>579</v>
      </c>
      <c r="U26" s="232">
        <v>15</v>
      </c>
      <c r="V26" s="232">
        <v>3</v>
      </c>
      <c r="W26" s="232" t="s">
        <v>580</v>
      </c>
      <c r="X26" s="233">
        <v>100661.78</v>
      </c>
      <c r="Y26" s="232"/>
      <c r="Z26" s="232">
        <v>1</v>
      </c>
      <c r="AA26" s="233">
        <v>100631.88</v>
      </c>
      <c r="AB26" s="274">
        <v>100631.88</v>
      </c>
      <c r="AC26" s="232" t="s">
        <v>580</v>
      </c>
      <c r="AD26" s="274">
        <f>'8. Общие сведения'!B50*1000</f>
        <v>1208.7919999999999</v>
      </c>
      <c r="AE26" s="274"/>
      <c r="AF26" s="232">
        <v>515168</v>
      </c>
      <c r="AG26" s="232" t="s">
        <v>581</v>
      </c>
      <c r="AH26" s="275">
        <v>42145</v>
      </c>
      <c r="AI26" s="275">
        <v>42145</v>
      </c>
      <c r="AJ26" s="275">
        <v>42163</v>
      </c>
      <c r="AK26" s="275">
        <v>42212</v>
      </c>
      <c r="AL26" s="272"/>
      <c r="AM26" s="272"/>
      <c r="AN26" s="276"/>
      <c r="AO26" s="272"/>
      <c r="AP26" s="275">
        <v>42292</v>
      </c>
      <c r="AQ26" s="275">
        <v>42292</v>
      </c>
      <c r="AR26" s="275">
        <v>42292</v>
      </c>
      <c r="AS26" s="275">
        <v>42292</v>
      </c>
      <c r="AT26" s="276">
        <v>42735</v>
      </c>
      <c r="AU26" s="272"/>
      <c r="AV26" s="272"/>
    </row>
    <row r="27" spans="1:48" s="277" customFormat="1" ht="10.199999999999999" x14ac:dyDescent="0.2">
      <c r="A27" s="411"/>
      <c r="B27" s="412"/>
      <c r="C27" s="412"/>
      <c r="D27" s="413"/>
      <c r="E27" s="414"/>
      <c r="F27" s="414"/>
      <c r="G27" s="414"/>
      <c r="H27" s="414"/>
      <c r="I27" s="414"/>
      <c r="J27" s="414"/>
      <c r="K27" s="414"/>
      <c r="L27" s="414"/>
      <c r="M27" s="412"/>
      <c r="N27" s="415"/>
      <c r="O27" s="416"/>
      <c r="P27" s="417"/>
      <c r="Q27" s="418"/>
      <c r="R27" s="417"/>
      <c r="S27" s="418"/>
      <c r="T27" s="418"/>
      <c r="U27" s="418"/>
      <c r="V27" s="418"/>
      <c r="W27" s="418" t="s">
        <v>582</v>
      </c>
      <c r="X27" s="417">
        <v>100704</v>
      </c>
      <c r="Y27" s="418" t="s">
        <v>582</v>
      </c>
      <c r="Z27" s="418"/>
      <c r="AA27" s="417"/>
      <c r="AB27" s="419"/>
      <c r="AC27" s="418"/>
      <c r="AD27" s="419"/>
      <c r="AE27" s="419"/>
      <c r="AF27" s="418"/>
      <c r="AG27" s="418"/>
      <c r="AH27" s="420"/>
      <c r="AI27" s="420"/>
      <c r="AJ27" s="420"/>
      <c r="AK27" s="420"/>
      <c r="AL27" s="412"/>
      <c r="AM27" s="412"/>
      <c r="AN27" s="421"/>
      <c r="AO27" s="412"/>
      <c r="AP27" s="420"/>
      <c r="AQ27" s="420"/>
      <c r="AR27" s="420"/>
      <c r="AS27" s="420"/>
      <c r="AT27" s="421"/>
      <c r="AU27" s="412"/>
      <c r="AV27" s="412"/>
    </row>
    <row r="28" spans="1:48" s="277" customFormat="1" ht="10.199999999999999" x14ac:dyDescent="0.2">
      <c r="A28" s="411"/>
      <c r="B28" s="412"/>
      <c r="C28" s="412"/>
      <c r="D28" s="413"/>
      <c r="E28" s="414"/>
      <c r="F28" s="414"/>
      <c r="G28" s="414"/>
      <c r="H28" s="414"/>
      <c r="I28" s="414"/>
      <c r="J28" s="414"/>
      <c r="K28" s="414"/>
      <c r="L28" s="414"/>
      <c r="M28" s="412"/>
      <c r="N28" s="415"/>
      <c r="O28" s="416"/>
      <c r="P28" s="417"/>
      <c r="Q28" s="418"/>
      <c r="R28" s="417"/>
      <c r="S28" s="418"/>
      <c r="T28" s="418"/>
      <c r="U28" s="418"/>
      <c r="V28" s="418"/>
      <c r="W28" s="418" t="s">
        <v>583</v>
      </c>
      <c r="X28" s="417">
        <v>100704</v>
      </c>
      <c r="Y28" s="418"/>
      <c r="Z28" s="418"/>
      <c r="AA28" s="417">
        <v>100704</v>
      </c>
      <c r="AB28" s="419"/>
      <c r="AC28" s="418"/>
      <c r="AD28" s="419"/>
      <c r="AE28" s="419"/>
      <c r="AF28" s="418"/>
      <c r="AG28" s="418"/>
      <c r="AH28" s="420"/>
      <c r="AI28" s="420"/>
      <c r="AJ28" s="420"/>
      <c r="AK28" s="420"/>
      <c r="AL28" s="412"/>
      <c r="AM28" s="412"/>
      <c r="AN28" s="421"/>
      <c r="AO28" s="412"/>
      <c r="AP28" s="420"/>
      <c r="AQ28" s="420"/>
      <c r="AR28" s="420"/>
      <c r="AS28" s="420"/>
      <c r="AT28" s="421"/>
      <c r="AU28" s="412"/>
      <c r="AV28" s="412"/>
    </row>
    <row r="29" spans="1:48" s="277" customFormat="1" ht="10.199999999999999" x14ac:dyDescent="0.2">
      <c r="A29" s="411"/>
      <c r="B29" s="412"/>
      <c r="C29" s="412"/>
      <c r="D29" s="413"/>
      <c r="E29" s="414"/>
      <c r="F29" s="414"/>
      <c r="G29" s="414"/>
      <c r="H29" s="414"/>
      <c r="I29" s="414"/>
      <c r="J29" s="414"/>
      <c r="K29" s="414"/>
      <c r="L29" s="414"/>
      <c r="M29" s="412"/>
      <c r="N29" s="415"/>
      <c r="O29" s="416"/>
      <c r="P29" s="417"/>
      <c r="Q29" s="418"/>
      <c r="R29" s="417"/>
      <c r="S29" s="418"/>
      <c r="T29" s="418"/>
      <c r="U29" s="418"/>
      <c r="V29" s="418"/>
      <c r="W29" s="418"/>
      <c r="X29" s="417"/>
      <c r="Y29" s="418"/>
      <c r="Z29" s="418"/>
      <c r="AA29" s="417"/>
      <c r="AB29" s="419"/>
      <c r="AC29" s="418"/>
      <c r="AD29" s="419"/>
      <c r="AE29" s="419"/>
      <c r="AF29" s="418"/>
      <c r="AG29" s="418"/>
      <c r="AH29" s="420"/>
      <c r="AI29" s="420"/>
      <c r="AJ29" s="420"/>
      <c r="AK29" s="420"/>
      <c r="AL29" s="412"/>
      <c r="AM29" s="412"/>
      <c r="AN29" s="421"/>
      <c r="AO29" s="412"/>
      <c r="AP29" s="420"/>
      <c r="AQ29" s="420"/>
      <c r="AR29" s="420"/>
      <c r="AS29" s="420"/>
      <c r="AT29" s="421"/>
      <c r="AU29" s="412"/>
      <c r="AV29" s="412"/>
    </row>
    <row r="30" spans="1:48" s="277" customFormat="1" ht="10.199999999999999" x14ac:dyDescent="0.2">
      <c r="A30" s="411"/>
      <c r="B30" s="412"/>
      <c r="C30" s="412"/>
      <c r="D30" s="413"/>
      <c r="E30" s="414"/>
      <c r="F30" s="414"/>
      <c r="G30" s="414"/>
      <c r="H30" s="414"/>
      <c r="I30" s="414"/>
      <c r="J30" s="414"/>
      <c r="K30" s="414"/>
      <c r="L30" s="414"/>
      <c r="M30" s="412"/>
      <c r="N30" s="415"/>
      <c r="O30" s="416"/>
      <c r="P30" s="417"/>
      <c r="Q30" s="418"/>
      <c r="R30" s="417"/>
      <c r="S30" s="418"/>
      <c r="T30" s="418"/>
      <c r="U30" s="418"/>
      <c r="V30" s="418"/>
      <c r="W30" s="418"/>
      <c r="X30" s="417"/>
      <c r="Y30" s="418"/>
      <c r="Z30" s="418"/>
      <c r="AA30" s="417"/>
      <c r="AB30" s="419"/>
      <c r="AC30" s="418"/>
      <c r="AD30" s="419"/>
      <c r="AE30" s="419"/>
      <c r="AF30" s="418"/>
      <c r="AG30" s="418"/>
      <c r="AH30" s="420"/>
      <c r="AI30" s="420"/>
      <c r="AJ30" s="420"/>
      <c r="AK30" s="420"/>
      <c r="AL30" s="412"/>
      <c r="AM30" s="412"/>
      <c r="AN30" s="421"/>
      <c r="AO30" s="412"/>
      <c r="AP30" s="420"/>
      <c r="AQ30" s="420"/>
      <c r="AR30" s="420"/>
      <c r="AS30" s="420"/>
      <c r="AT30" s="421"/>
      <c r="AU30" s="412"/>
      <c r="AV30" s="412"/>
    </row>
    <row r="31" spans="1:48" s="277" customFormat="1" ht="10.199999999999999" x14ac:dyDescent="0.2">
      <c r="A31" s="411"/>
      <c r="B31" s="412"/>
      <c r="C31" s="412"/>
      <c r="D31" s="413"/>
      <c r="E31" s="414"/>
      <c r="F31" s="414"/>
      <c r="G31" s="414"/>
      <c r="H31" s="414"/>
      <c r="I31" s="414"/>
      <c r="J31" s="414"/>
      <c r="K31" s="414"/>
      <c r="L31" s="414"/>
      <c r="M31" s="412"/>
      <c r="N31" s="415"/>
      <c r="O31" s="416"/>
      <c r="P31" s="417"/>
      <c r="Q31" s="418"/>
      <c r="R31" s="417"/>
      <c r="S31" s="418"/>
      <c r="T31" s="418"/>
      <c r="U31" s="418"/>
      <c r="V31" s="418"/>
      <c r="W31" s="418"/>
      <c r="X31" s="417"/>
      <c r="Y31" s="418"/>
      <c r="Z31" s="418"/>
      <c r="AA31" s="417"/>
      <c r="AB31" s="419"/>
      <c r="AC31" s="418"/>
      <c r="AD31" s="419">
        <f>SUM(AD26:AD30)</f>
        <v>1208.7919999999999</v>
      </c>
      <c r="AE31" s="419"/>
      <c r="AF31" s="418"/>
      <c r="AG31" s="418"/>
      <c r="AH31" s="420"/>
      <c r="AI31" s="420"/>
      <c r="AJ31" s="420"/>
      <c r="AK31" s="420"/>
      <c r="AL31" s="412"/>
      <c r="AM31" s="412"/>
      <c r="AN31" s="421"/>
      <c r="AO31" s="412"/>
      <c r="AP31" s="420"/>
      <c r="AQ31" s="420"/>
      <c r="AR31" s="420"/>
      <c r="AS31" s="420"/>
      <c r="AT31" s="421"/>
      <c r="AU31" s="412"/>
      <c r="AV31" s="412"/>
    </row>
    <row r="32" spans="1:48" x14ac:dyDescent="0.25">
      <c r="AD32" s="26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zoomScale="90" zoomScaleNormal="90" zoomScaleSheetLayoutView="90" workbookViewId="0">
      <selection activeCell="B28" sqref="B28"/>
    </sheetView>
  </sheetViews>
  <sheetFormatPr defaultRowHeight="15.6" x14ac:dyDescent="0.3"/>
  <cols>
    <col min="1" max="2" width="66.109375" style="91" customWidth="1"/>
    <col min="3" max="4" width="8.88671875" style="61" hidden="1" customWidth="1"/>
    <col min="5" max="256" width="8.88671875" style="61"/>
    <col min="257" max="258" width="66.109375" style="61" customWidth="1"/>
    <col min="259" max="512" width="8.88671875" style="61"/>
    <col min="513" max="514" width="66.109375" style="61" customWidth="1"/>
    <col min="515" max="768" width="8.88671875" style="61"/>
    <col min="769" max="770" width="66.109375" style="61" customWidth="1"/>
    <col min="771" max="1024" width="8.88671875" style="61"/>
    <col min="1025" max="1026" width="66.109375" style="61" customWidth="1"/>
    <col min="1027" max="1280" width="8.88671875" style="61"/>
    <col min="1281" max="1282" width="66.109375" style="61" customWidth="1"/>
    <col min="1283" max="1536" width="8.88671875" style="61"/>
    <col min="1537" max="1538" width="66.109375" style="61" customWidth="1"/>
    <col min="1539" max="1792" width="8.88671875" style="61"/>
    <col min="1793" max="1794" width="66.109375" style="61" customWidth="1"/>
    <col min="1795" max="2048" width="8.88671875" style="61"/>
    <col min="2049" max="2050" width="66.109375" style="61" customWidth="1"/>
    <col min="2051" max="2304" width="8.88671875" style="61"/>
    <col min="2305" max="2306" width="66.109375" style="61" customWidth="1"/>
    <col min="2307" max="2560" width="8.88671875" style="61"/>
    <col min="2561" max="2562" width="66.109375" style="61" customWidth="1"/>
    <col min="2563" max="2816" width="8.88671875" style="61"/>
    <col min="2817" max="2818" width="66.109375" style="61" customWidth="1"/>
    <col min="2819" max="3072" width="8.88671875" style="61"/>
    <col min="3073" max="3074" width="66.109375" style="61" customWidth="1"/>
    <col min="3075" max="3328" width="8.88671875" style="61"/>
    <col min="3329" max="3330" width="66.109375" style="61" customWidth="1"/>
    <col min="3331" max="3584" width="8.88671875" style="61"/>
    <col min="3585" max="3586" width="66.109375" style="61" customWidth="1"/>
    <col min="3587" max="3840" width="8.88671875" style="61"/>
    <col min="3841" max="3842" width="66.109375" style="61" customWidth="1"/>
    <col min="3843" max="4096" width="8.88671875" style="61"/>
    <col min="4097" max="4098" width="66.109375" style="61" customWidth="1"/>
    <col min="4099" max="4352" width="8.88671875" style="61"/>
    <col min="4353" max="4354" width="66.109375" style="61" customWidth="1"/>
    <col min="4355" max="4608" width="8.88671875" style="61"/>
    <col min="4609" max="4610" width="66.109375" style="61" customWidth="1"/>
    <col min="4611" max="4864" width="8.88671875" style="61"/>
    <col min="4865" max="4866" width="66.109375" style="61" customWidth="1"/>
    <col min="4867" max="5120" width="8.88671875" style="61"/>
    <col min="5121" max="5122" width="66.109375" style="61" customWidth="1"/>
    <col min="5123" max="5376" width="8.88671875" style="61"/>
    <col min="5377" max="5378" width="66.109375" style="61" customWidth="1"/>
    <col min="5379" max="5632" width="8.88671875" style="61"/>
    <col min="5633" max="5634" width="66.109375" style="61" customWidth="1"/>
    <col min="5635" max="5888" width="8.88671875" style="61"/>
    <col min="5889" max="5890" width="66.109375" style="61" customWidth="1"/>
    <col min="5891" max="6144" width="8.88671875" style="61"/>
    <col min="6145" max="6146" width="66.109375" style="61" customWidth="1"/>
    <col min="6147" max="6400" width="8.88671875" style="61"/>
    <col min="6401" max="6402" width="66.109375" style="61" customWidth="1"/>
    <col min="6403" max="6656" width="8.88671875" style="61"/>
    <col min="6657" max="6658" width="66.109375" style="61" customWidth="1"/>
    <col min="6659" max="6912" width="8.88671875" style="61"/>
    <col min="6913" max="6914" width="66.109375" style="61" customWidth="1"/>
    <col min="6915" max="7168" width="8.88671875" style="61"/>
    <col min="7169" max="7170" width="66.109375" style="61" customWidth="1"/>
    <col min="7171" max="7424" width="8.88671875" style="61"/>
    <col min="7425" max="7426" width="66.109375" style="61" customWidth="1"/>
    <col min="7427" max="7680" width="8.88671875" style="61"/>
    <col min="7681" max="7682" width="66.109375" style="61" customWidth="1"/>
    <col min="7683" max="7936" width="8.88671875" style="61"/>
    <col min="7937" max="7938" width="66.109375" style="61" customWidth="1"/>
    <col min="7939" max="8192" width="8.88671875" style="61"/>
    <col min="8193" max="8194" width="66.109375" style="61" customWidth="1"/>
    <col min="8195" max="8448" width="8.88671875" style="61"/>
    <col min="8449" max="8450" width="66.109375" style="61" customWidth="1"/>
    <col min="8451" max="8704" width="8.88671875" style="61"/>
    <col min="8705" max="8706" width="66.109375" style="61" customWidth="1"/>
    <col min="8707" max="8960" width="8.88671875" style="61"/>
    <col min="8961" max="8962" width="66.109375" style="61" customWidth="1"/>
    <col min="8963" max="9216" width="8.88671875" style="61"/>
    <col min="9217" max="9218" width="66.109375" style="61" customWidth="1"/>
    <col min="9219" max="9472" width="8.88671875" style="61"/>
    <col min="9473" max="9474" width="66.109375" style="61" customWidth="1"/>
    <col min="9475" max="9728" width="8.88671875" style="61"/>
    <col min="9729" max="9730" width="66.109375" style="61" customWidth="1"/>
    <col min="9731" max="9984" width="8.88671875" style="61"/>
    <col min="9985" max="9986" width="66.109375" style="61" customWidth="1"/>
    <col min="9987" max="10240" width="8.88671875" style="61"/>
    <col min="10241" max="10242" width="66.109375" style="61" customWidth="1"/>
    <col min="10243" max="10496" width="8.88671875" style="61"/>
    <col min="10497" max="10498" width="66.109375" style="61" customWidth="1"/>
    <col min="10499" max="10752" width="8.88671875" style="61"/>
    <col min="10753" max="10754" width="66.109375" style="61" customWidth="1"/>
    <col min="10755" max="11008" width="8.88671875" style="61"/>
    <col min="11009" max="11010" width="66.109375" style="61" customWidth="1"/>
    <col min="11011" max="11264" width="8.88671875" style="61"/>
    <col min="11265" max="11266" width="66.109375" style="61" customWidth="1"/>
    <col min="11267" max="11520" width="8.88671875" style="61"/>
    <col min="11521" max="11522" width="66.109375" style="61" customWidth="1"/>
    <col min="11523" max="11776" width="8.88671875" style="61"/>
    <col min="11777" max="11778" width="66.109375" style="61" customWidth="1"/>
    <col min="11779" max="12032" width="8.88671875" style="61"/>
    <col min="12033" max="12034" width="66.109375" style="61" customWidth="1"/>
    <col min="12035" max="12288" width="8.88671875" style="61"/>
    <col min="12289" max="12290" width="66.109375" style="61" customWidth="1"/>
    <col min="12291" max="12544" width="8.88671875" style="61"/>
    <col min="12545" max="12546" width="66.109375" style="61" customWidth="1"/>
    <col min="12547" max="12800" width="8.88671875" style="61"/>
    <col min="12801" max="12802" width="66.109375" style="61" customWidth="1"/>
    <col min="12803" max="13056" width="8.88671875" style="61"/>
    <col min="13057" max="13058" width="66.109375" style="61" customWidth="1"/>
    <col min="13059" max="13312" width="8.88671875" style="61"/>
    <col min="13313" max="13314" width="66.109375" style="61" customWidth="1"/>
    <col min="13315" max="13568" width="8.88671875" style="61"/>
    <col min="13569" max="13570" width="66.109375" style="61" customWidth="1"/>
    <col min="13571" max="13824" width="8.88671875" style="61"/>
    <col min="13825" max="13826" width="66.109375" style="61" customWidth="1"/>
    <col min="13827" max="14080" width="8.88671875" style="61"/>
    <col min="14081" max="14082" width="66.109375" style="61" customWidth="1"/>
    <col min="14083" max="14336" width="8.88671875" style="61"/>
    <col min="14337" max="14338" width="66.109375" style="61" customWidth="1"/>
    <col min="14339" max="14592" width="8.88671875" style="61"/>
    <col min="14593" max="14594" width="66.109375" style="61" customWidth="1"/>
    <col min="14595" max="14848" width="8.88671875" style="61"/>
    <col min="14849" max="14850" width="66.109375" style="61" customWidth="1"/>
    <col min="14851" max="15104" width="8.88671875" style="61"/>
    <col min="15105" max="15106" width="66.109375" style="61" customWidth="1"/>
    <col min="15107" max="15360" width="8.88671875" style="61"/>
    <col min="15361" max="15362" width="66.109375" style="61" customWidth="1"/>
    <col min="15363" max="15616" width="8.88671875" style="61"/>
    <col min="15617" max="15618" width="66.109375" style="61" customWidth="1"/>
    <col min="15619" max="15872" width="8.88671875" style="61"/>
    <col min="15873" max="15874" width="66.109375" style="61" customWidth="1"/>
    <col min="15875" max="16128" width="8.88671875" style="61"/>
    <col min="16129" max="16130" width="66.109375" style="61" customWidth="1"/>
    <col min="16131" max="16384" width="8.88671875" style="61"/>
  </cols>
  <sheetData>
    <row r="1" spans="1:8" ht="18" x14ac:dyDescent="0.3">
      <c r="B1" s="406" t="s">
        <v>65</v>
      </c>
    </row>
    <row r="2" spans="1:8" ht="18" x14ac:dyDescent="0.35">
      <c r="B2" s="407" t="s">
        <v>7</v>
      </c>
    </row>
    <row r="3" spans="1:8" ht="18" x14ac:dyDescent="0.35">
      <c r="B3" s="407" t="s">
        <v>423</v>
      </c>
    </row>
    <row r="4" spans="1:8" x14ac:dyDescent="0.3">
      <c r="B4" s="43"/>
    </row>
    <row r="5" spans="1:8" ht="17.399999999999999" x14ac:dyDescent="0.3">
      <c r="A5" s="558" t="str">
        <f>'1. паспорт местоположение'!A5:C5</f>
        <v>Год раскрытия информации: 2023 год</v>
      </c>
      <c r="B5" s="558"/>
      <c r="C5" s="72"/>
      <c r="D5" s="72"/>
      <c r="E5" s="72"/>
      <c r="F5" s="72"/>
      <c r="G5" s="72"/>
      <c r="H5" s="72"/>
    </row>
    <row r="6" spans="1:8" ht="17.399999999999999" x14ac:dyDescent="0.3">
      <c r="A6" s="235"/>
      <c r="B6" s="384"/>
      <c r="C6" s="235"/>
      <c r="D6" s="235"/>
      <c r="E6" s="235"/>
      <c r="F6" s="235"/>
      <c r="G6" s="235"/>
      <c r="H6" s="235"/>
    </row>
    <row r="7" spans="1:8" ht="17.399999999999999" x14ac:dyDescent="0.3">
      <c r="A7" s="521" t="s">
        <v>6</v>
      </c>
      <c r="B7" s="521"/>
      <c r="C7" s="237"/>
      <c r="D7" s="237"/>
      <c r="E7" s="237"/>
      <c r="F7" s="237"/>
      <c r="G7" s="237"/>
      <c r="H7" s="237"/>
    </row>
    <row r="8" spans="1:8" ht="17.399999999999999" x14ac:dyDescent="0.3">
      <c r="A8" s="237"/>
      <c r="B8" s="408"/>
      <c r="C8" s="237"/>
      <c r="D8" s="237"/>
      <c r="E8" s="237"/>
      <c r="F8" s="237"/>
      <c r="G8" s="237"/>
      <c r="H8" s="237"/>
    </row>
    <row r="9" spans="1:8" x14ac:dyDescent="0.3">
      <c r="A9" s="522" t="str">
        <f>'1. паспорт местоположение'!A9:C9</f>
        <v>Акционерное общество "Россети Янтарь" ДЗО  ПАО "Россети"</v>
      </c>
      <c r="B9" s="522"/>
      <c r="C9" s="240"/>
      <c r="D9" s="240"/>
      <c r="E9" s="240"/>
      <c r="F9" s="240"/>
      <c r="G9" s="240"/>
      <c r="H9" s="240"/>
    </row>
    <row r="10" spans="1:8" x14ac:dyDescent="0.3">
      <c r="A10" s="523" t="s">
        <v>5</v>
      </c>
      <c r="B10" s="523"/>
      <c r="C10" s="241"/>
      <c r="D10" s="241"/>
      <c r="E10" s="241"/>
      <c r="F10" s="241"/>
      <c r="G10" s="241"/>
      <c r="H10" s="241"/>
    </row>
    <row r="11" spans="1:8" ht="17.399999999999999" x14ac:dyDescent="0.3">
      <c r="A11" s="237"/>
      <c r="B11" s="408"/>
      <c r="C11" s="237"/>
      <c r="D11" s="237"/>
      <c r="E11" s="237"/>
      <c r="F11" s="237"/>
      <c r="G11" s="237"/>
      <c r="H11" s="237"/>
    </row>
    <row r="12" spans="1:8" x14ac:dyDescent="0.3">
      <c r="A12" s="522" t="str">
        <f>'1. паспорт местоположение'!A12:C12</f>
        <v>M_22-2013</v>
      </c>
      <c r="B12" s="522"/>
      <c r="C12" s="240"/>
      <c r="D12" s="240"/>
      <c r="E12" s="240"/>
      <c r="F12" s="240"/>
      <c r="G12" s="240"/>
      <c r="H12" s="240"/>
    </row>
    <row r="13" spans="1:8" x14ac:dyDescent="0.3">
      <c r="A13" s="523" t="s">
        <v>4</v>
      </c>
      <c r="B13" s="523"/>
      <c r="C13" s="241"/>
      <c r="D13" s="241"/>
      <c r="E13" s="241"/>
      <c r="F13" s="241"/>
      <c r="G13" s="241"/>
      <c r="H13" s="241"/>
    </row>
    <row r="14" spans="1:8" ht="18" x14ac:dyDescent="0.3">
      <c r="A14" s="239"/>
      <c r="B14" s="239"/>
      <c r="C14" s="239"/>
      <c r="D14" s="239"/>
      <c r="E14" s="239"/>
      <c r="F14" s="239"/>
      <c r="G14" s="239"/>
      <c r="H14" s="239"/>
    </row>
    <row r="15" spans="1:8" ht="84" customHeight="1" x14ac:dyDescent="0.3">
      <c r="A15" s="530"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530"/>
      <c r="C15" s="240"/>
      <c r="D15" s="240"/>
      <c r="E15" s="240"/>
      <c r="F15" s="240"/>
      <c r="G15" s="240"/>
      <c r="H15" s="240"/>
    </row>
    <row r="16" spans="1:8" x14ac:dyDescent="0.3">
      <c r="A16" s="523" t="s">
        <v>3</v>
      </c>
      <c r="B16" s="523"/>
      <c r="C16" s="241"/>
      <c r="D16" s="241"/>
      <c r="E16" s="241"/>
      <c r="F16" s="241"/>
      <c r="G16" s="241"/>
      <c r="H16" s="241"/>
    </row>
    <row r="17" spans="1:2" x14ac:dyDescent="0.3">
      <c r="B17" s="92"/>
    </row>
    <row r="18" spans="1:2" x14ac:dyDescent="0.3">
      <c r="A18" s="559" t="s">
        <v>406</v>
      </c>
      <c r="B18" s="560"/>
    </row>
    <row r="19" spans="1:2" x14ac:dyDescent="0.3">
      <c r="B19" s="43"/>
    </row>
    <row r="20" spans="1:2" ht="16.2" thickBot="1" x14ac:dyDescent="0.35">
      <c r="B20" s="93"/>
    </row>
    <row r="21" spans="1:2" ht="54.75" customHeight="1" thickBot="1" x14ac:dyDescent="0.35">
      <c r="A21" s="94" t="s">
        <v>302</v>
      </c>
      <c r="B21" s="234" t="str">
        <f>A15</f>
        <v>Техническое перевооружение ТП 15/0,4 кВ № 274-01 с заменой силовых трансформаторов Т-1 (инв. № 5151029) и Т-2 (инв. № 5151028) мощностью 2х1000 кВА (без прироста) в г. Светлый</v>
      </c>
    </row>
    <row r="22" spans="1:2" ht="27" customHeight="1" thickBot="1" x14ac:dyDescent="0.35">
      <c r="A22" s="94" t="s">
        <v>303</v>
      </c>
      <c r="B22" s="95" t="str">
        <f>CONCATENATE('1. паспорт местоположение'!C26,", ",'1. паспорт местоположение'!C27)</f>
        <v>Калининградская область, Светловский городской округ</v>
      </c>
    </row>
    <row r="23" spans="1:2" ht="16.2" thickBot="1" x14ac:dyDescent="0.35">
      <c r="A23" s="94" t="s">
        <v>284</v>
      </c>
      <c r="B23" s="217" t="s">
        <v>557</v>
      </c>
    </row>
    <row r="24" spans="1:2" ht="16.2" thickBot="1" x14ac:dyDescent="0.35">
      <c r="A24" s="94" t="s">
        <v>304</v>
      </c>
      <c r="B24" s="283" t="s">
        <v>553</v>
      </c>
    </row>
    <row r="25" spans="1:2" ht="16.2" thickBot="1" x14ac:dyDescent="0.35">
      <c r="A25" s="214" t="s">
        <v>305</v>
      </c>
      <c r="B25" s="95">
        <v>2023</v>
      </c>
    </row>
    <row r="26" spans="1:2" ht="16.2" thickBot="1" x14ac:dyDescent="0.35">
      <c r="A26" s="215" t="s">
        <v>306</v>
      </c>
      <c r="B26" s="217" t="s">
        <v>587</v>
      </c>
    </row>
    <row r="27" spans="1:2" ht="16.2" thickBot="1" x14ac:dyDescent="0.35">
      <c r="A27" s="96" t="s">
        <v>558</v>
      </c>
      <c r="B27" s="253">
        <f>'5. анализ эконом эфф'!B122</f>
        <v>1.33864497</v>
      </c>
    </row>
    <row r="28" spans="1:2" ht="16.2" thickBot="1" x14ac:dyDescent="0.35">
      <c r="A28" s="217" t="s">
        <v>307</v>
      </c>
      <c r="B28" s="254" t="s">
        <v>571</v>
      </c>
    </row>
    <row r="29" spans="1:2" ht="16.2" thickBot="1" x14ac:dyDescent="0.35">
      <c r="A29" s="222" t="s">
        <v>308</v>
      </c>
      <c r="B29" s="254">
        <f>'7. Паспорт отчет о закупке'!AD31/1000</f>
        <v>1.2087919999999999</v>
      </c>
    </row>
    <row r="30" spans="1:2" ht="28.2" thickBot="1" x14ac:dyDescent="0.35">
      <c r="A30" s="222" t="s">
        <v>309</v>
      </c>
      <c r="B30" s="253">
        <f>B32+B49+B66</f>
        <v>1.2087919999999999</v>
      </c>
    </row>
    <row r="31" spans="1:2" ht="16.2" thickBot="1" x14ac:dyDescent="0.35">
      <c r="A31" s="217" t="s">
        <v>310</v>
      </c>
      <c r="B31" s="253"/>
    </row>
    <row r="32" spans="1:2" ht="28.2" thickBot="1" x14ac:dyDescent="0.35">
      <c r="A32" s="222" t="s">
        <v>311</v>
      </c>
      <c r="B32" s="253">
        <f xml:space="preserve"> SUMIF(C33:C82, 10,B33:B82)</f>
        <v>0</v>
      </c>
    </row>
    <row r="33" spans="1:3" s="242" customFormat="1" ht="16.2" thickBot="1" x14ac:dyDescent="0.35">
      <c r="A33" s="229" t="s">
        <v>312</v>
      </c>
      <c r="B33" s="253"/>
      <c r="C33" s="242">
        <v>10</v>
      </c>
    </row>
    <row r="34" spans="1:3" ht="16.2" thickBot="1" x14ac:dyDescent="0.35">
      <c r="A34" s="217" t="s">
        <v>313</v>
      </c>
      <c r="B34" s="230">
        <f>B33/$B$27</f>
        <v>0</v>
      </c>
    </row>
    <row r="35" spans="1:3" ht="16.2" thickBot="1" x14ac:dyDescent="0.35">
      <c r="A35" s="217" t="s">
        <v>314</v>
      </c>
      <c r="B35" s="253"/>
      <c r="C35" s="61">
        <v>1</v>
      </c>
    </row>
    <row r="36" spans="1:3" ht="16.2" thickBot="1" x14ac:dyDescent="0.35">
      <c r="A36" s="217" t="s">
        <v>315</v>
      </c>
      <c r="B36" s="253"/>
      <c r="C36" s="61">
        <v>2</v>
      </c>
    </row>
    <row r="37" spans="1:3" s="242" customFormat="1" ht="16.2" thickBot="1" x14ac:dyDescent="0.35">
      <c r="A37" s="229" t="s">
        <v>312</v>
      </c>
      <c r="B37" s="253"/>
      <c r="C37" s="242">
        <v>10</v>
      </c>
    </row>
    <row r="38" spans="1:3" ht="16.2" thickBot="1" x14ac:dyDescent="0.35">
      <c r="A38" s="217" t="s">
        <v>313</v>
      </c>
      <c r="B38" s="230">
        <f>B37/$B$27</f>
        <v>0</v>
      </c>
    </row>
    <row r="39" spans="1:3" ht="16.2" thickBot="1" x14ac:dyDescent="0.35">
      <c r="A39" s="217" t="s">
        <v>314</v>
      </c>
      <c r="B39" s="253"/>
      <c r="C39" s="61">
        <v>1</v>
      </c>
    </row>
    <row r="40" spans="1:3" ht="16.2" thickBot="1" x14ac:dyDescent="0.35">
      <c r="A40" s="217" t="s">
        <v>315</v>
      </c>
      <c r="B40" s="253"/>
      <c r="C40" s="61">
        <v>2</v>
      </c>
    </row>
    <row r="41" spans="1:3" ht="16.2" thickBot="1" x14ac:dyDescent="0.35">
      <c r="A41" s="229" t="s">
        <v>312</v>
      </c>
      <c r="B41" s="253"/>
      <c r="C41" s="242">
        <v>10</v>
      </c>
    </row>
    <row r="42" spans="1:3" ht="16.2" thickBot="1" x14ac:dyDescent="0.35">
      <c r="A42" s="217" t="s">
        <v>313</v>
      </c>
      <c r="B42" s="230">
        <f>B41/$B$27</f>
        <v>0</v>
      </c>
    </row>
    <row r="43" spans="1:3" ht="16.2" thickBot="1" x14ac:dyDescent="0.35">
      <c r="A43" s="217" t="s">
        <v>314</v>
      </c>
      <c r="B43" s="253"/>
      <c r="C43" s="61">
        <v>1</v>
      </c>
    </row>
    <row r="44" spans="1:3" ht="16.2" thickBot="1" x14ac:dyDescent="0.35">
      <c r="A44" s="217" t="s">
        <v>315</v>
      </c>
      <c r="B44" s="253"/>
      <c r="C44" s="61">
        <v>2</v>
      </c>
    </row>
    <row r="45" spans="1:3" ht="16.2" thickBot="1" x14ac:dyDescent="0.35">
      <c r="A45" s="229" t="s">
        <v>312</v>
      </c>
      <c r="B45" s="253"/>
      <c r="C45" s="242">
        <v>10</v>
      </c>
    </row>
    <row r="46" spans="1:3" ht="16.2" thickBot="1" x14ac:dyDescent="0.35">
      <c r="A46" s="217" t="s">
        <v>313</v>
      </c>
      <c r="B46" s="230">
        <f>B45/$B$27</f>
        <v>0</v>
      </c>
    </row>
    <row r="47" spans="1:3" ht="16.2" thickBot="1" x14ac:dyDescent="0.35">
      <c r="A47" s="217" t="s">
        <v>314</v>
      </c>
      <c r="B47" s="253"/>
      <c r="C47" s="61">
        <v>1</v>
      </c>
    </row>
    <row r="48" spans="1:3" ht="16.2" thickBot="1" x14ac:dyDescent="0.35">
      <c r="A48" s="217" t="s">
        <v>315</v>
      </c>
      <c r="B48" s="253"/>
      <c r="C48" s="61">
        <v>2</v>
      </c>
    </row>
    <row r="49" spans="1:3" ht="28.2" thickBot="1" x14ac:dyDescent="0.35">
      <c r="A49" s="222" t="s">
        <v>316</v>
      </c>
      <c r="B49" s="253">
        <f xml:space="preserve"> SUMIF(C50:C82, 20,B50:B82)</f>
        <v>1.2087919999999999</v>
      </c>
    </row>
    <row r="50" spans="1:3" s="242" customFormat="1" ht="28.2" thickBot="1" x14ac:dyDescent="0.35">
      <c r="A50" s="409" t="s">
        <v>573</v>
      </c>
      <c r="B50" s="410">
        <f>1.0244*1.18</f>
        <v>1.2087919999999999</v>
      </c>
      <c r="C50" s="242">
        <v>20</v>
      </c>
    </row>
    <row r="51" spans="1:3" ht="16.2" thickBot="1" x14ac:dyDescent="0.35">
      <c r="A51" s="217" t="s">
        <v>313</v>
      </c>
      <c r="B51" s="230">
        <f>B50/$B$27</f>
        <v>0.90299670718517688</v>
      </c>
    </row>
    <row r="52" spans="1:3" ht="16.2" thickBot="1" x14ac:dyDescent="0.35">
      <c r="A52" s="217" t="s">
        <v>314</v>
      </c>
      <c r="B52" s="253">
        <v>1.2087919999999999</v>
      </c>
      <c r="C52" s="61">
        <v>1</v>
      </c>
    </row>
    <row r="53" spans="1:3" ht="16.2" thickBot="1" x14ac:dyDescent="0.35">
      <c r="A53" s="217" t="s">
        <v>315</v>
      </c>
      <c r="B53" s="253">
        <v>1.2087919999999999</v>
      </c>
      <c r="C53" s="61">
        <v>2</v>
      </c>
    </row>
    <row r="54" spans="1:3" s="242" customFormat="1" ht="16.2" thickBot="1" x14ac:dyDescent="0.35">
      <c r="A54" s="229" t="s">
        <v>312</v>
      </c>
      <c r="B54" s="253"/>
      <c r="C54" s="242">
        <v>20</v>
      </c>
    </row>
    <row r="55" spans="1:3" ht="16.2" thickBot="1" x14ac:dyDescent="0.35">
      <c r="A55" s="217" t="s">
        <v>313</v>
      </c>
      <c r="B55" s="230">
        <f>B54/$B$27</f>
        <v>0</v>
      </c>
    </row>
    <row r="56" spans="1:3" ht="16.2" thickBot="1" x14ac:dyDescent="0.35">
      <c r="A56" s="217" t="s">
        <v>314</v>
      </c>
      <c r="B56" s="253"/>
      <c r="C56" s="61">
        <v>1</v>
      </c>
    </row>
    <row r="57" spans="1:3" ht="16.2" thickBot="1" x14ac:dyDescent="0.35">
      <c r="A57" s="217" t="s">
        <v>315</v>
      </c>
      <c r="B57" s="253"/>
      <c r="C57" s="61">
        <v>2</v>
      </c>
    </row>
    <row r="58" spans="1:3" s="242" customFormat="1" ht="16.2" thickBot="1" x14ac:dyDescent="0.35">
      <c r="A58" s="229" t="s">
        <v>312</v>
      </c>
      <c r="B58" s="253"/>
      <c r="C58" s="242">
        <v>20</v>
      </c>
    </row>
    <row r="59" spans="1:3" ht="16.2" thickBot="1" x14ac:dyDescent="0.35">
      <c r="A59" s="217" t="s">
        <v>313</v>
      </c>
      <c r="B59" s="230">
        <f>B58/$B$27</f>
        <v>0</v>
      </c>
    </row>
    <row r="60" spans="1:3" ht="16.2" thickBot="1" x14ac:dyDescent="0.35">
      <c r="A60" s="217" t="s">
        <v>314</v>
      </c>
      <c r="B60" s="253"/>
      <c r="C60" s="61">
        <v>1</v>
      </c>
    </row>
    <row r="61" spans="1:3" ht="16.2" thickBot="1" x14ac:dyDescent="0.35">
      <c r="A61" s="217" t="s">
        <v>315</v>
      </c>
      <c r="B61" s="253"/>
      <c r="C61" s="61">
        <v>2</v>
      </c>
    </row>
    <row r="62" spans="1:3" s="242" customFormat="1" ht="16.2" thickBot="1" x14ac:dyDescent="0.35">
      <c r="A62" s="229" t="s">
        <v>312</v>
      </c>
      <c r="B62" s="253"/>
      <c r="C62" s="242">
        <v>20</v>
      </c>
    </row>
    <row r="63" spans="1:3" ht="16.2" thickBot="1" x14ac:dyDescent="0.35">
      <c r="A63" s="217" t="s">
        <v>313</v>
      </c>
      <c r="B63" s="230">
        <f>B62/$B$27</f>
        <v>0</v>
      </c>
    </row>
    <row r="64" spans="1:3" ht="16.2" thickBot="1" x14ac:dyDescent="0.35">
      <c r="A64" s="217" t="s">
        <v>314</v>
      </c>
      <c r="B64" s="253"/>
      <c r="C64" s="61">
        <v>1</v>
      </c>
    </row>
    <row r="65" spans="1:3" ht="16.2" thickBot="1" x14ac:dyDescent="0.35">
      <c r="A65" s="217" t="s">
        <v>315</v>
      </c>
      <c r="B65" s="253"/>
      <c r="C65" s="61">
        <v>2</v>
      </c>
    </row>
    <row r="66" spans="1:3" ht="28.2" thickBot="1" x14ac:dyDescent="0.35">
      <c r="A66" s="222" t="s">
        <v>317</v>
      </c>
      <c r="B66" s="253">
        <f xml:space="preserve"> SUMIF(C67:C82, 30,B67:B82)</f>
        <v>0</v>
      </c>
    </row>
    <row r="67" spans="1:3" s="242" customFormat="1" ht="16.2" thickBot="1" x14ac:dyDescent="0.35">
      <c r="A67" s="229" t="s">
        <v>312</v>
      </c>
      <c r="B67" s="253"/>
      <c r="C67" s="242">
        <v>30</v>
      </c>
    </row>
    <row r="68" spans="1:3" ht="16.2" thickBot="1" x14ac:dyDescent="0.35">
      <c r="A68" s="217" t="s">
        <v>313</v>
      </c>
      <c r="B68" s="230">
        <f>B67/$B$27</f>
        <v>0</v>
      </c>
    </row>
    <row r="69" spans="1:3" ht="16.2" thickBot="1" x14ac:dyDescent="0.35">
      <c r="A69" s="217" t="s">
        <v>314</v>
      </c>
      <c r="B69" s="253"/>
      <c r="C69" s="61">
        <v>1</v>
      </c>
    </row>
    <row r="70" spans="1:3" ht="16.2" thickBot="1" x14ac:dyDescent="0.35">
      <c r="A70" s="217" t="s">
        <v>315</v>
      </c>
      <c r="B70" s="253"/>
      <c r="C70" s="61">
        <v>2</v>
      </c>
    </row>
    <row r="71" spans="1:3" s="242" customFormat="1" ht="16.2" thickBot="1" x14ac:dyDescent="0.35">
      <c r="A71" s="229" t="s">
        <v>312</v>
      </c>
      <c r="B71" s="253"/>
      <c r="C71" s="242">
        <v>30</v>
      </c>
    </row>
    <row r="72" spans="1:3" ht="16.2" thickBot="1" x14ac:dyDescent="0.35">
      <c r="A72" s="217" t="s">
        <v>313</v>
      </c>
      <c r="B72" s="230">
        <f>B71/$B$27</f>
        <v>0</v>
      </c>
    </row>
    <row r="73" spans="1:3" ht="16.2" thickBot="1" x14ac:dyDescent="0.35">
      <c r="A73" s="217" t="s">
        <v>314</v>
      </c>
      <c r="B73" s="253"/>
      <c r="C73" s="61">
        <v>1</v>
      </c>
    </row>
    <row r="74" spans="1:3" ht="16.2" thickBot="1" x14ac:dyDescent="0.35">
      <c r="A74" s="217" t="s">
        <v>315</v>
      </c>
      <c r="B74" s="253"/>
      <c r="C74" s="61">
        <v>2</v>
      </c>
    </row>
    <row r="75" spans="1:3" s="242" customFormat="1" ht="16.2" thickBot="1" x14ac:dyDescent="0.35">
      <c r="A75" s="229" t="s">
        <v>312</v>
      </c>
      <c r="B75" s="253"/>
      <c r="C75" s="242">
        <v>30</v>
      </c>
    </row>
    <row r="76" spans="1:3" ht="16.2" thickBot="1" x14ac:dyDescent="0.35">
      <c r="A76" s="217" t="s">
        <v>313</v>
      </c>
      <c r="B76" s="230">
        <f>B75/$B$27</f>
        <v>0</v>
      </c>
    </row>
    <row r="77" spans="1:3" ht="16.2" thickBot="1" x14ac:dyDescent="0.35">
      <c r="A77" s="217" t="s">
        <v>314</v>
      </c>
      <c r="B77" s="253"/>
      <c r="C77" s="61">
        <v>1</v>
      </c>
    </row>
    <row r="78" spans="1:3" ht="16.2" thickBot="1" x14ac:dyDescent="0.35">
      <c r="A78" s="217" t="s">
        <v>315</v>
      </c>
      <c r="B78" s="253"/>
      <c r="C78" s="61">
        <v>2</v>
      </c>
    </row>
    <row r="79" spans="1:3" s="242" customFormat="1" ht="16.2" thickBot="1" x14ac:dyDescent="0.35">
      <c r="A79" s="229" t="s">
        <v>312</v>
      </c>
      <c r="B79" s="253"/>
      <c r="C79" s="242">
        <v>30</v>
      </c>
    </row>
    <row r="80" spans="1:3" ht="16.2" thickBot="1" x14ac:dyDescent="0.35">
      <c r="A80" s="217" t="s">
        <v>313</v>
      </c>
      <c r="B80" s="230">
        <f>B79/$B$27</f>
        <v>0</v>
      </c>
    </row>
    <row r="81" spans="1:3" ht="16.2" thickBot="1" x14ac:dyDescent="0.35">
      <c r="A81" s="217" t="s">
        <v>314</v>
      </c>
      <c r="B81" s="253"/>
      <c r="C81" s="61">
        <v>1</v>
      </c>
    </row>
    <row r="82" spans="1:3" ht="16.2" thickBot="1" x14ac:dyDescent="0.35">
      <c r="A82" s="217" t="s">
        <v>315</v>
      </c>
      <c r="B82" s="253"/>
      <c r="C82" s="61">
        <v>2</v>
      </c>
    </row>
    <row r="83" spans="1:3" ht="28.2" thickBot="1" x14ac:dyDescent="0.35">
      <c r="A83" s="216" t="s">
        <v>318</v>
      </c>
      <c r="B83" s="230">
        <f>B30/B27</f>
        <v>0.90299670718517688</v>
      </c>
    </row>
    <row r="84" spans="1:3" ht="16.2" thickBot="1" x14ac:dyDescent="0.35">
      <c r="A84" s="218" t="s">
        <v>310</v>
      </c>
      <c r="B84" s="230"/>
    </row>
    <row r="85" spans="1:3" ht="16.2" thickBot="1" x14ac:dyDescent="0.35">
      <c r="A85" s="218" t="s">
        <v>319</v>
      </c>
      <c r="B85" s="230"/>
    </row>
    <row r="86" spans="1:3" ht="16.2" thickBot="1" x14ac:dyDescent="0.35">
      <c r="A86" s="218" t="s">
        <v>320</v>
      </c>
      <c r="B86" s="230"/>
    </row>
    <row r="87" spans="1:3" ht="16.2" thickBot="1" x14ac:dyDescent="0.35">
      <c r="A87" s="218" t="s">
        <v>321</v>
      </c>
      <c r="B87" s="230"/>
    </row>
    <row r="88" spans="1:3" customFormat="1" ht="15" thickBot="1" x14ac:dyDescent="0.35">
      <c r="A88" s="423" t="s">
        <v>591</v>
      </c>
      <c r="B88" s="424">
        <f>B89+B93</f>
        <v>0.12985297000000001</v>
      </c>
    </row>
    <row r="89" spans="1:3" s="427" customFormat="1" ht="16.2" thickBot="1" x14ac:dyDescent="0.35">
      <c r="A89" s="409" t="s">
        <v>593</v>
      </c>
      <c r="B89" s="425">
        <f>ROUND(0.04794502*1.2,8)</f>
        <v>5.7534019999999998E-2</v>
      </c>
      <c r="C89" s="426">
        <v>40</v>
      </c>
    </row>
    <row r="90" spans="1:3" s="427" customFormat="1" ht="16.2" thickBot="1" x14ac:dyDescent="0.35">
      <c r="A90" s="217" t="s">
        <v>313</v>
      </c>
      <c r="B90" s="230">
        <f t="shared" ref="B90" si="0">B89/$B$27</f>
        <v>4.2979297191846164E-2</v>
      </c>
    </row>
    <row r="91" spans="1:3" s="427" customFormat="1" ht="16.2" thickBot="1" x14ac:dyDescent="0.35">
      <c r="A91" s="217" t="s">
        <v>314</v>
      </c>
      <c r="B91" s="428">
        <v>5.7534019999999998E-2</v>
      </c>
      <c r="C91" s="427">
        <v>1</v>
      </c>
    </row>
    <row r="92" spans="1:3" s="427" customFormat="1" ht="16.2" thickBot="1" x14ac:dyDescent="0.35">
      <c r="A92" s="217" t="s">
        <v>315</v>
      </c>
      <c r="B92" s="428">
        <v>5.7534019999999998E-2</v>
      </c>
      <c r="C92" s="427">
        <v>2</v>
      </c>
    </row>
    <row r="93" spans="1:3" s="427" customFormat="1" ht="28.2" thickBot="1" x14ac:dyDescent="0.35">
      <c r="A93" s="409" t="s">
        <v>592</v>
      </c>
      <c r="B93" s="425">
        <f>ROUND(0.06026579*1.2,8)</f>
        <v>7.2318950000000007E-2</v>
      </c>
      <c r="C93" s="426">
        <v>40</v>
      </c>
    </row>
    <row r="94" spans="1:3" s="427" customFormat="1" ht="16.2" thickBot="1" x14ac:dyDescent="0.35">
      <c r="A94" s="217" t="s">
        <v>313</v>
      </c>
      <c r="B94" s="230">
        <f t="shared" ref="B94" si="1">B93/$B$27</f>
        <v>5.402399562297687E-2</v>
      </c>
    </row>
    <row r="95" spans="1:3" s="427" customFormat="1" ht="16.2" thickBot="1" x14ac:dyDescent="0.35">
      <c r="A95" s="217" t="s">
        <v>314</v>
      </c>
      <c r="B95" s="428">
        <v>7.2318950000000007E-2</v>
      </c>
      <c r="C95" s="427">
        <v>1</v>
      </c>
    </row>
    <row r="96" spans="1:3" s="427" customFormat="1" ht="16.2" thickBot="1" x14ac:dyDescent="0.35">
      <c r="A96" s="217" t="s">
        <v>315</v>
      </c>
      <c r="B96" s="428">
        <v>7.2318950000000007E-2</v>
      </c>
      <c r="C96" s="427">
        <v>2</v>
      </c>
    </row>
    <row r="97" spans="1:6" ht="16.2" thickBot="1" x14ac:dyDescent="0.35">
      <c r="A97" s="214" t="s">
        <v>322</v>
      </c>
      <c r="B97" s="231">
        <f>B98/$B$27</f>
        <v>1</v>
      </c>
    </row>
    <row r="98" spans="1:6" ht="16.2" thickBot="1" x14ac:dyDescent="0.35">
      <c r="A98" s="214" t="s">
        <v>323</v>
      </c>
      <c r="B98" s="267">
        <f xml:space="preserve"> SUMIF(C33:C96, 1,B33:B96)</f>
        <v>1.33864497</v>
      </c>
    </row>
    <row r="99" spans="1:6" ht="16.2" thickBot="1" x14ac:dyDescent="0.35">
      <c r="A99" s="214" t="s">
        <v>324</v>
      </c>
      <c r="B99" s="231">
        <f>B100/$B$27</f>
        <v>1</v>
      </c>
    </row>
    <row r="100" spans="1:6" ht="16.2" thickBot="1" x14ac:dyDescent="0.35">
      <c r="A100" s="215" t="s">
        <v>325</v>
      </c>
      <c r="B100" s="267">
        <f xml:space="preserve"> SUMIF(C33:C96, 2,B33:B96)</f>
        <v>1.33864497</v>
      </c>
    </row>
    <row r="101" spans="1:6" ht="15.75" customHeight="1" x14ac:dyDescent="0.3">
      <c r="A101" s="216" t="s">
        <v>326</v>
      </c>
      <c r="B101" s="218" t="s">
        <v>327</v>
      </c>
    </row>
    <row r="102" spans="1:6" x14ac:dyDescent="0.3">
      <c r="A102" s="220" t="s">
        <v>328</v>
      </c>
      <c r="B102" s="220" t="s">
        <v>541</v>
      </c>
    </row>
    <row r="103" spans="1:6" x14ac:dyDescent="0.3">
      <c r="A103" s="220" t="s">
        <v>329</v>
      </c>
      <c r="B103" s="220"/>
    </row>
    <row r="104" spans="1:6" x14ac:dyDescent="0.3">
      <c r="A104" s="220" t="s">
        <v>330</v>
      </c>
      <c r="B104" s="220"/>
    </row>
    <row r="105" spans="1:6" x14ac:dyDescent="0.3">
      <c r="A105" s="220" t="s">
        <v>331</v>
      </c>
      <c r="B105" s="220" t="s">
        <v>572</v>
      </c>
    </row>
    <row r="106" spans="1:6" ht="16.2" thickBot="1" x14ac:dyDescent="0.35">
      <c r="A106" s="221" t="s">
        <v>332</v>
      </c>
      <c r="B106" s="221" t="s">
        <v>574</v>
      </c>
    </row>
    <row r="107" spans="1:6" ht="28.2" thickBot="1" x14ac:dyDescent="0.35">
      <c r="A107" s="218" t="s">
        <v>333</v>
      </c>
      <c r="B107" s="219" t="s">
        <v>465</v>
      </c>
    </row>
    <row r="108" spans="1:6" ht="28.2" thickBot="1" x14ac:dyDescent="0.35">
      <c r="A108" s="214" t="s">
        <v>334</v>
      </c>
      <c r="B108" s="255">
        <v>7</v>
      </c>
    </row>
    <row r="109" spans="1:6" ht="16.2" thickBot="1" x14ac:dyDescent="0.35">
      <c r="A109" s="218" t="s">
        <v>310</v>
      </c>
      <c r="B109" s="256"/>
    </row>
    <row r="110" spans="1:6" ht="16.2" thickBot="1" x14ac:dyDescent="0.35">
      <c r="A110" s="218" t="s">
        <v>335</v>
      </c>
      <c r="B110" s="255">
        <v>4</v>
      </c>
    </row>
    <row r="111" spans="1:6" ht="16.2" thickBot="1" x14ac:dyDescent="0.35">
      <c r="A111" s="218" t="s">
        <v>336</v>
      </c>
      <c r="B111" s="256">
        <v>3</v>
      </c>
    </row>
    <row r="112" spans="1:6" ht="16.2" thickBot="1" x14ac:dyDescent="0.35">
      <c r="A112" s="225" t="s">
        <v>337</v>
      </c>
      <c r="B112" s="226" t="s">
        <v>559</v>
      </c>
      <c r="F112" s="23"/>
    </row>
    <row r="113" spans="1:2" ht="16.2" thickBot="1" x14ac:dyDescent="0.35">
      <c r="A113" s="214" t="s">
        <v>338</v>
      </c>
      <c r="B113" s="223"/>
    </row>
    <row r="114" spans="1:2" ht="16.2" thickBot="1" x14ac:dyDescent="0.35">
      <c r="A114" s="220" t="s">
        <v>339</v>
      </c>
      <c r="B114" s="257" t="str">
        <f>'6.1. Паспорт сетевой график'!H43</f>
        <v>не требуется</v>
      </c>
    </row>
    <row r="115" spans="1:2" ht="16.2" thickBot="1" x14ac:dyDescent="0.35">
      <c r="A115" s="220" t="s">
        <v>340</v>
      </c>
      <c r="B115" s="226" t="s">
        <v>517</v>
      </c>
    </row>
    <row r="116" spans="1:2" ht="16.2" thickBot="1" x14ac:dyDescent="0.35">
      <c r="A116" s="220" t="s">
        <v>341</v>
      </c>
      <c r="B116" s="226" t="s">
        <v>517</v>
      </c>
    </row>
    <row r="117" spans="1:2" ht="28.2" thickBot="1" x14ac:dyDescent="0.35">
      <c r="A117" s="227" t="s">
        <v>342</v>
      </c>
      <c r="B117" s="224" t="s">
        <v>594</v>
      </c>
    </row>
    <row r="118" spans="1:2" ht="28.5" customHeight="1" x14ac:dyDescent="0.3">
      <c r="A118" s="216" t="s">
        <v>343</v>
      </c>
      <c r="B118" s="561" t="s">
        <v>517</v>
      </c>
    </row>
    <row r="119" spans="1:2" x14ac:dyDescent="0.3">
      <c r="A119" s="220" t="s">
        <v>344</v>
      </c>
      <c r="B119" s="562"/>
    </row>
    <row r="120" spans="1:2" x14ac:dyDescent="0.3">
      <c r="A120" s="220" t="s">
        <v>345</v>
      </c>
      <c r="B120" s="562"/>
    </row>
    <row r="121" spans="1:2" x14ac:dyDescent="0.3">
      <c r="A121" s="220" t="s">
        <v>346</v>
      </c>
      <c r="B121" s="562"/>
    </row>
    <row r="122" spans="1:2" x14ac:dyDescent="0.3">
      <c r="A122" s="220" t="s">
        <v>347</v>
      </c>
      <c r="B122" s="562"/>
    </row>
    <row r="123" spans="1:2" ht="16.2" thickBot="1" x14ac:dyDescent="0.35">
      <c r="A123" s="228" t="s">
        <v>348</v>
      </c>
      <c r="B123" s="563"/>
    </row>
    <row r="126" spans="1:2" x14ac:dyDescent="0.3">
      <c r="A126" s="97"/>
      <c r="B126" s="98"/>
    </row>
    <row r="127" spans="1:2" x14ac:dyDescent="0.3">
      <c r="B127" s="99"/>
    </row>
    <row r="128" spans="1:2" x14ac:dyDescent="0.3">
      <c r="B128" s="100"/>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3" zoomScale="80" zoomScaleSheetLayoutView="80" workbookViewId="0">
      <selection activeCell="C46" sqref="C46"/>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8" t="s">
        <v>65</v>
      </c>
    </row>
    <row r="2" spans="1:28" s="12" customFormat="1" ht="18.75" customHeight="1" x14ac:dyDescent="0.35">
      <c r="A2" s="18"/>
      <c r="S2" s="15" t="s">
        <v>7</v>
      </c>
    </row>
    <row r="3" spans="1:28" s="12" customFormat="1" ht="18" x14ac:dyDescent="0.35">
      <c r="S3" s="15" t="s">
        <v>64</v>
      </c>
    </row>
    <row r="4" spans="1:28" s="12" customFormat="1" ht="18.75" customHeight="1" x14ac:dyDescent="0.25">
      <c r="A4" s="433" t="str">
        <f>'1. паспорт местоположение'!A5:C5</f>
        <v>Год раскрытия информации: 2023 год</v>
      </c>
      <c r="B4" s="433"/>
      <c r="C4" s="433"/>
      <c r="D4" s="433"/>
      <c r="E4" s="433"/>
      <c r="F4" s="433"/>
      <c r="G4" s="433"/>
      <c r="H4" s="433"/>
      <c r="I4" s="433"/>
      <c r="J4" s="433"/>
      <c r="K4" s="433"/>
      <c r="L4" s="433"/>
      <c r="M4" s="433"/>
      <c r="N4" s="433"/>
      <c r="O4" s="433"/>
      <c r="P4" s="433"/>
      <c r="Q4" s="433"/>
      <c r="R4" s="433"/>
      <c r="S4" s="433"/>
    </row>
    <row r="5" spans="1:28" s="12" customFormat="1" ht="15.6" x14ac:dyDescent="0.25">
      <c r="A5" s="17"/>
    </row>
    <row r="6" spans="1:28" s="12" customFormat="1" ht="17.399999999999999" x14ac:dyDescent="0.25">
      <c r="A6" s="437" t="s">
        <v>6</v>
      </c>
      <c r="B6" s="437"/>
      <c r="C6" s="437"/>
      <c r="D6" s="437"/>
      <c r="E6" s="437"/>
      <c r="F6" s="437"/>
      <c r="G6" s="437"/>
      <c r="H6" s="437"/>
      <c r="I6" s="437"/>
      <c r="J6" s="437"/>
      <c r="K6" s="437"/>
      <c r="L6" s="437"/>
      <c r="M6" s="437"/>
      <c r="N6" s="437"/>
      <c r="O6" s="437"/>
      <c r="P6" s="437"/>
      <c r="Q6" s="437"/>
      <c r="R6" s="437"/>
      <c r="S6" s="437"/>
      <c r="T6" s="13"/>
      <c r="U6" s="13"/>
      <c r="V6" s="13"/>
      <c r="W6" s="13"/>
      <c r="X6" s="13"/>
      <c r="Y6" s="13"/>
      <c r="Z6" s="13"/>
      <c r="AA6" s="13"/>
      <c r="AB6" s="13"/>
    </row>
    <row r="7" spans="1:28" s="12" customFormat="1" ht="17.399999999999999" x14ac:dyDescent="0.25">
      <c r="A7" s="437"/>
      <c r="B7" s="437"/>
      <c r="C7" s="437"/>
      <c r="D7" s="437"/>
      <c r="E7" s="437"/>
      <c r="F7" s="437"/>
      <c r="G7" s="437"/>
      <c r="H7" s="437"/>
      <c r="I7" s="437"/>
      <c r="J7" s="437"/>
      <c r="K7" s="437"/>
      <c r="L7" s="437"/>
      <c r="M7" s="437"/>
      <c r="N7" s="437"/>
      <c r="O7" s="437"/>
      <c r="P7" s="437"/>
      <c r="Q7" s="437"/>
      <c r="R7" s="437"/>
      <c r="S7" s="437"/>
      <c r="T7" s="13"/>
      <c r="U7" s="13"/>
      <c r="V7" s="13"/>
      <c r="W7" s="13"/>
      <c r="X7" s="13"/>
      <c r="Y7" s="13"/>
      <c r="Z7" s="13"/>
      <c r="AA7" s="13"/>
      <c r="AB7" s="13"/>
    </row>
    <row r="8" spans="1:28" s="12" customFormat="1" ht="17.399999999999999" x14ac:dyDescent="0.25">
      <c r="A8" s="440" t="str">
        <f>'1. паспорт местоположение'!A9:C9</f>
        <v>Акционерное общество "Россети Янтарь" ДЗО  ПАО "Россети"</v>
      </c>
      <c r="B8" s="440"/>
      <c r="C8" s="440"/>
      <c r="D8" s="440"/>
      <c r="E8" s="440"/>
      <c r="F8" s="440"/>
      <c r="G8" s="440"/>
      <c r="H8" s="440"/>
      <c r="I8" s="440"/>
      <c r="J8" s="440"/>
      <c r="K8" s="440"/>
      <c r="L8" s="440"/>
      <c r="M8" s="440"/>
      <c r="N8" s="440"/>
      <c r="O8" s="440"/>
      <c r="P8" s="440"/>
      <c r="Q8" s="440"/>
      <c r="R8" s="440"/>
      <c r="S8" s="440"/>
      <c r="T8" s="13"/>
      <c r="U8" s="13"/>
      <c r="V8" s="13"/>
      <c r="W8" s="13"/>
      <c r="X8" s="13"/>
      <c r="Y8" s="13"/>
      <c r="Z8" s="13"/>
      <c r="AA8" s="13"/>
      <c r="AB8" s="13"/>
    </row>
    <row r="9" spans="1:28" s="12" customFormat="1" ht="17.399999999999999" x14ac:dyDescent="0.25">
      <c r="A9" s="434" t="s">
        <v>5</v>
      </c>
      <c r="B9" s="434"/>
      <c r="C9" s="434"/>
      <c r="D9" s="434"/>
      <c r="E9" s="434"/>
      <c r="F9" s="434"/>
      <c r="G9" s="434"/>
      <c r="H9" s="434"/>
      <c r="I9" s="434"/>
      <c r="J9" s="434"/>
      <c r="K9" s="434"/>
      <c r="L9" s="434"/>
      <c r="M9" s="434"/>
      <c r="N9" s="434"/>
      <c r="O9" s="434"/>
      <c r="P9" s="434"/>
      <c r="Q9" s="434"/>
      <c r="R9" s="434"/>
      <c r="S9" s="434"/>
      <c r="T9" s="13"/>
      <c r="U9" s="13"/>
      <c r="V9" s="13"/>
      <c r="W9" s="13"/>
      <c r="X9" s="13"/>
      <c r="Y9" s="13"/>
      <c r="Z9" s="13"/>
      <c r="AA9" s="13"/>
      <c r="AB9" s="13"/>
    </row>
    <row r="10" spans="1:28" s="12" customFormat="1" ht="17.399999999999999" x14ac:dyDescent="0.25">
      <c r="A10" s="437"/>
      <c r="B10" s="437"/>
      <c r="C10" s="437"/>
      <c r="D10" s="437"/>
      <c r="E10" s="437"/>
      <c r="F10" s="437"/>
      <c r="G10" s="437"/>
      <c r="H10" s="437"/>
      <c r="I10" s="437"/>
      <c r="J10" s="437"/>
      <c r="K10" s="437"/>
      <c r="L10" s="437"/>
      <c r="M10" s="437"/>
      <c r="N10" s="437"/>
      <c r="O10" s="437"/>
      <c r="P10" s="437"/>
      <c r="Q10" s="437"/>
      <c r="R10" s="437"/>
      <c r="S10" s="437"/>
      <c r="T10" s="13"/>
      <c r="U10" s="13"/>
      <c r="V10" s="13"/>
      <c r="W10" s="13"/>
      <c r="X10" s="13"/>
      <c r="Y10" s="13"/>
      <c r="Z10" s="13"/>
      <c r="AA10" s="13"/>
      <c r="AB10" s="13"/>
    </row>
    <row r="11" spans="1:28" s="12" customFormat="1" ht="17.399999999999999" x14ac:dyDescent="0.25">
      <c r="A11" s="440" t="str">
        <f>'1. паспорт местоположение'!A12:C12</f>
        <v>M_22-2013</v>
      </c>
      <c r="B11" s="440"/>
      <c r="C11" s="440"/>
      <c r="D11" s="440"/>
      <c r="E11" s="440"/>
      <c r="F11" s="440"/>
      <c r="G11" s="440"/>
      <c r="H11" s="440"/>
      <c r="I11" s="440"/>
      <c r="J11" s="440"/>
      <c r="K11" s="440"/>
      <c r="L11" s="440"/>
      <c r="M11" s="440"/>
      <c r="N11" s="440"/>
      <c r="O11" s="440"/>
      <c r="P11" s="440"/>
      <c r="Q11" s="440"/>
      <c r="R11" s="440"/>
      <c r="S11" s="440"/>
      <c r="T11" s="13"/>
      <c r="U11" s="13"/>
      <c r="V11" s="13"/>
      <c r="W11" s="13"/>
      <c r="X11" s="13"/>
      <c r="Y11" s="13"/>
      <c r="Z11" s="13"/>
      <c r="AA11" s="13"/>
      <c r="AB11" s="13"/>
    </row>
    <row r="12" spans="1:28" s="12" customFormat="1" ht="17.399999999999999" x14ac:dyDescent="0.25">
      <c r="A12" s="434" t="s">
        <v>4</v>
      </c>
      <c r="B12" s="434"/>
      <c r="C12" s="434"/>
      <c r="D12" s="434"/>
      <c r="E12" s="434"/>
      <c r="F12" s="434"/>
      <c r="G12" s="434"/>
      <c r="H12" s="434"/>
      <c r="I12" s="434"/>
      <c r="J12" s="434"/>
      <c r="K12" s="434"/>
      <c r="L12" s="434"/>
      <c r="M12" s="434"/>
      <c r="N12" s="434"/>
      <c r="O12" s="434"/>
      <c r="P12" s="434"/>
      <c r="Q12" s="434"/>
      <c r="R12" s="434"/>
      <c r="S12" s="434"/>
      <c r="T12" s="13"/>
      <c r="U12" s="13"/>
      <c r="V12" s="13"/>
      <c r="W12" s="13"/>
      <c r="X12" s="13"/>
      <c r="Y12" s="13"/>
      <c r="Z12" s="13"/>
      <c r="AA12" s="13"/>
      <c r="AB12" s="13"/>
    </row>
    <row r="13" spans="1:28" s="9" customFormat="1" ht="15.75" customHeight="1" x14ac:dyDescent="0.25">
      <c r="A13" s="444"/>
      <c r="B13" s="444"/>
      <c r="C13" s="444"/>
      <c r="D13" s="444"/>
      <c r="E13" s="444"/>
      <c r="F13" s="444"/>
      <c r="G13" s="444"/>
      <c r="H13" s="444"/>
      <c r="I13" s="444"/>
      <c r="J13" s="444"/>
      <c r="K13" s="444"/>
      <c r="L13" s="444"/>
      <c r="M13" s="444"/>
      <c r="N13" s="444"/>
      <c r="O13" s="444"/>
      <c r="P13" s="444"/>
      <c r="Q13" s="444"/>
      <c r="R13" s="444"/>
      <c r="S13" s="444"/>
      <c r="T13" s="10"/>
      <c r="U13" s="10"/>
      <c r="V13" s="10"/>
      <c r="W13" s="10"/>
      <c r="X13" s="10"/>
      <c r="Y13" s="10"/>
      <c r="Z13" s="10"/>
      <c r="AA13" s="10"/>
      <c r="AB13" s="10"/>
    </row>
    <row r="14" spans="1:28" s="3" customFormat="1" ht="68.25" customHeight="1" x14ac:dyDescent="0.25">
      <c r="A14"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4" s="445"/>
      <c r="C14" s="445"/>
      <c r="D14" s="445"/>
      <c r="E14" s="445"/>
      <c r="F14" s="445"/>
      <c r="G14" s="445"/>
      <c r="H14" s="445"/>
      <c r="I14" s="445"/>
      <c r="J14" s="445"/>
      <c r="K14" s="445"/>
      <c r="L14" s="445"/>
      <c r="M14" s="445"/>
      <c r="N14" s="445"/>
      <c r="O14" s="445"/>
      <c r="P14" s="445"/>
      <c r="Q14" s="445"/>
      <c r="R14" s="445"/>
      <c r="S14" s="445"/>
      <c r="T14" s="8"/>
      <c r="U14" s="8"/>
      <c r="V14" s="8"/>
      <c r="W14" s="8"/>
      <c r="X14" s="8"/>
      <c r="Y14" s="8"/>
      <c r="Z14" s="8"/>
      <c r="AA14" s="8"/>
      <c r="AB14" s="8"/>
    </row>
    <row r="15" spans="1:28" s="3" customFormat="1" ht="15" customHeight="1" x14ac:dyDescent="0.25">
      <c r="A15" s="434" t="s">
        <v>3</v>
      </c>
      <c r="B15" s="434"/>
      <c r="C15" s="434"/>
      <c r="D15" s="434"/>
      <c r="E15" s="434"/>
      <c r="F15" s="434"/>
      <c r="G15" s="434"/>
      <c r="H15" s="434"/>
      <c r="I15" s="434"/>
      <c r="J15" s="434"/>
      <c r="K15" s="434"/>
      <c r="L15" s="434"/>
      <c r="M15" s="434"/>
      <c r="N15" s="434"/>
      <c r="O15" s="434"/>
      <c r="P15" s="434"/>
      <c r="Q15" s="434"/>
      <c r="R15" s="434"/>
      <c r="S15" s="434"/>
      <c r="T15" s="6"/>
      <c r="U15" s="6"/>
      <c r="V15" s="6"/>
      <c r="W15" s="6"/>
      <c r="X15" s="6"/>
      <c r="Y15" s="6"/>
      <c r="Z15" s="6"/>
      <c r="AA15" s="6"/>
      <c r="AB15" s="6"/>
    </row>
    <row r="16" spans="1:28" s="3" customFormat="1" ht="15" customHeight="1" x14ac:dyDescent="0.25">
      <c r="A16" s="446"/>
      <c r="B16" s="446"/>
      <c r="C16" s="446"/>
      <c r="D16" s="446"/>
      <c r="E16" s="446"/>
      <c r="F16" s="446"/>
      <c r="G16" s="446"/>
      <c r="H16" s="446"/>
      <c r="I16" s="446"/>
      <c r="J16" s="446"/>
      <c r="K16" s="446"/>
      <c r="L16" s="446"/>
      <c r="M16" s="446"/>
      <c r="N16" s="446"/>
      <c r="O16" s="446"/>
      <c r="P16" s="446"/>
      <c r="Q16" s="446"/>
      <c r="R16" s="446"/>
      <c r="S16" s="446"/>
      <c r="T16" s="4"/>
      <c r="U16" s="4"/>
      <c r="V16" s="4"/>
      <c r="W16" s="4"/>
      <c r="X16" s="4"/>
      <c r="Y16" s="4"/>
    </row>
    <row r="17" spans="1:28" s="3" customFormat="1" ht="45.75" customHeight="1" x14ac:dyDescent="0.25">
      <c r="A17" s="435" t="s">
        <v>381</v>
      </c>
      <c r="B17" s="435"/>
      <c r="C17" s="435"/>
      <c r="D17" s="435"/>
      <c r="E17" s="435"/>
      <c r="F17" s="435"/>
      <c r="G17" s="435"/>
      <c r="H17" s="435"/>
      <c r="I17" s="435"/>
      <c r="J17" s="435"/>
      <c r="K17" s="435"/>
      <c r="L17" s="435"/>
      <c r="M17" s="435"/>
      <c r="N17" s="435"/>
      <c r="O17" s="435"/>
      <c r="P17" s="435"/>
      <c r="Q17" s="435"/>
      <c r="R17" s="435"/>
      <c r="S17" s="435"/>
      <c r="T17" s="7"/>
      <c r="U17" s="7"/>
      <c r="V17" s="7"/>
      <c r="W17" s="7"/>
      <c r="X17" s="7"/>
      <c r="Y17" s="7"/>
      <c r="Z17" s="7"/>
      <c r="AA17" s="7"/>
      <c r="AB17" s="7"/>
    </row>
    <row r="18" spans="1:28" s="3" customFormat="1" ht="15" customHeight="1" x14ac:dyDescent="0.25">
      <c r="A18" s="447"/>
      <c r="B18" s="447"/>
      <c r="C18" s="447"/>
      <c r="D18" s="447"/>
      <c r="E18" s="447"/>
      <c r="F18" s="447"/>
      <c r="G18" s="447"/>
      <c r="H18" s="447"/>
      <c r="I18" s="447"/>
      <c r="J18" s="447"/>
      <c r="K18" s="447"/>
      <c r="L18" s="447"/>
      <c r="M18" s="447"/>
      <c r="N18" s="447"/>
      <c r="O18" s="447"/>
      <c r="P18" s="447"/>
      <c r="Q18" s="447"/>
      <c r="R18" s="447"/>
      <c r="S18" s="447"/>
      <c r="T18" s="4"/>
      <c r="U18" s="4"/>
      <c r="V18" s="4"/>
      <c r="W18" s="4"/>
      <c r="X18" s="4"/>
      <c r="Y18" s="4"/>
    </row>
    <row r="19" spans="1:28" s="3" customFormat="1" ht="54" customHeight="1" x14ac:dyDescent="0.25">
      <c r="A19" s="439" t="s">
        <v>2</v>
      </c>
      <c r="B19" s="439" t="s">
        <v>93</v>
      </c>
      <c r="C19" s="441" t="s">
        <v>301</v>
      </c>
      <c r="D19" s="439" t="s">
        <v>300</v>
      </c>
      <c r="E19" s="439" t="s">
        <v>92</v>
      </c>
      <c r="F19" s="439" t="s">
        <v>91</v>
      </c>
      <c r="G19" s="439" t="s">
        <v>296</v>
      </c>
      <c r="H19" s="439" t="s">
        <v>90</v>
      </c>
      <c r="I19" s="439" t="s">
        <v>89</v>
      </c>
      <c r="J19" s="439" t="s">
        <v>88</v>
      </c>
      <c r="K19" s="439" t="s">
        <v>87</v>
      </c>
      <c r="L19" s="439" t="s">
        <v>86</v>
      </c>
      <c r="M19" s="439" t="s">
        <v>85</v>
      </c>
      <c r="N19" s="439" t="s">
        <v>84</v>
      </c>
      <c r="O19" s="439" t="s">
        <v>83</v>
      </c>
      <c r="P19" s="439" t="s">
        <v>82</v>
      </c>
      <c r="Q19" s="439" t="s">
        <v>299</v>
      </c>
      <c r="R19" s="439"/>
      <c r="S19" s="443" t="s">
        <v>375</v>
      </c>
      <c r="T19" s="4"/>
      <c r="U19" s="4"/>
      <c r="V19" s="4"/>
      <c r="W19" s="4"/>
      <c r="X19" s="4"/>
      <c r="Y19" s="4"/>
    </row>
    <row r="20" spans="1:28" s="3" customFormat="1" ht="180.75" customHeight="1" x14ac:dyDescent="0.25">
      <c r="A20" s="439"/>
      <c r="B20" s="439"/>
      <c r="C20" s="442"/>
      <c r="D20" s="439"/>
      <c r="E20" s="439"/>
      <c r="F20" s="439"/>
      <c r="G20" s="439"/>
      <c r="H20" s="439"/>
      <c r="I20" s="439"/>
      <c r="J20" s="439"/>
      <c r="K20" s="439"/>
      <c r="L20" s="439"/>
      <c r="M20" s="439"/>
      <c r="N20" s="439"/>
      <c r="O20" s="439"/>
      <c r="P20" s="439"/>
      <c r="Q20" s="41" t="s">
        <v>297</v>
      </c>
      <c r="R20" s="42" t="s">
        <v>298</v>
      </c>
      <c r="S20" s="443"/>
      <c r="T20" s="28"/>
      <c r="U20" s="28"/>
      <c r="V20" s="28"/>
      <c r="W20" s="28"/>
      <c r="X20" s="28"/>
      <c r="Y20" s="28"/>
      <c r="Z20" s="27"/>
      <c r="AA20" s="27"/>
      <c r="AB20" s="27"/>
    </row>
    <row r="21" spans="1:28" s="3" customFormat="1" ht="18" x14ac:dyDescent="0.25">
      <c r="A21" s="41">
        <v>1</v>
      </c>
      <c r="B21" s="46">
        <v>2</v>
      </c>
      <c r="C21" s="41">
        <v>3</v>
      </c>
      <c r="D21" s="46">
        <v>4</v>
      </c>
      <c r="E21" s="41">
        <v>5</v>
      </c>
      <c r="F21" s="46">
        <v>6</v>
      </c>
      <c r="G21" s="103">
        <v>7</v>
      </c>
      <c r="H21" s="104">
        <v>8</v>
      </c>
      <c r="I21" s="103">
        <v>9</v>
      </c>
      <c r="J21" s="104">
        <v>10</v>
      </c>
      <c r="K21" s="103">
        <v>11</v>
      </c>
      <c r="L21" s="104">
        <v>12</v>
      </c>
      <c r="M21" s="103">
        <v>13</v>
      </c>
      <c r="N21" s="104">
        <v>14</v>
      </c>
      <c r="O21" s="103">
        <v>15</v>
      </c>
      <c r="P21" s="104">
        <v>16</v>
      </c>
      <c r="Q21" s="103">
        <v>17</v>
      </c>
      <c r="R21" s="104">
        <v>18</v>
      </c>
      <c r="S21" s="103">
        <v>19</v>
      </c>
      <c r="T21" s="28"/>
      <c r="U21" s="28"/>
      <c r="V21" s="28"/>
      <c r="W21" s="28"/>
      <c r="X21" s="28"/>
      <c r="Y21" s="28"/>
      <c r="Z21" s="27"/>
      <c r="AA21" s="27"/>
      <c r="AB21" s="27"/>
    </row>
    <row r="22" spans="1:28" s="122" customFormat="1" ht="18" x14ac:dyDescent="0.3">
      <c r="A22" s="119" t="s">
        <v>295</v>
      </c>
      <c r="B22" s="249" t="s">
        <v>295</v>
      </c>
      <c r="C22" s="249" t="s">
        <v>295</v>
      </c>
      <c r="D22" s="249" t="s">
        <v>295</v>
      </c>
      <c r="E22" s="249" t="s">
        <v>295</v>
      </c>
      <c r="F22" s="249" t="s">
        <v>295</v>
      </c>
      <c r="G22" s="249" t="s">
        <v>295</v>
      </c>
      <c r="H22" s="250" t="s">
        <v>295</v>
      </c>
      <c r="I22" s="250" t="s">
        <v>295</v>
      </c>
      <c r="J22" s="250" t="s">
        <v>295</v>
      </c>
      <c r="K22" s="249" t="s">
        <v>295</v>
      </c>
      <c r="L22" s="249" t="s">
        <v>295</v>
      </c>
      <c r="M22" s="249" t="s">
        <v>295</v>
      </c>
      <c r="N22" s="249" t="s">
        <v>295</v>
      </c>
      <c r="O22" s="249" t="s">
        <v>295</v>
      </c>
      <c r="P22" s="249" t="s">
        <v>295</v>
      </c>
      <c r="Q22" s="249" t="s">
        <v>295</v>
      </c>
      <c r="R22" s="249" t="s">
        <v>295</v>
      </c>
      <c r="S22" s="251" t="s">
        <v>295</v>
      </c>
      <c r="T22" s="28"/>
      <c r="U22" s="28"/>
      <c r="V22" s="28"/>
      <c r="W22" s="28"/>
      <c r="X22" s="28"/>
      <c r="Y22" s="28"/>
      <c r="Z22" s="121"/>
      <c r="AA22" s="121"/>
      <c r="AB22" s="121"/>
    </row>
    <row r="23" spans="1:28" ht="20.25" customHeight="1" x14ac:dyDescent="0.3">
      <c r="A23" s="89"/>
      <c r="B23" s="46" t="s">
        <v>294</v>
      </c>
      <c r="C23" s="46"/>
      <c r="D23" s="46"/>
      <c r="E23" s="89" t="s">
        <v>295</v>
      </c>
      <c r="F23" s="89" t="s">
        <v>295</v>
      </c>
      <c r="G23" s="89" t="s">
        <v>295</v>
      </c>
      <c r="H23" s="120" t="str">
        <f>H22</f>
        <v>-</v>
      </c>
      <c r="I23" s="89"/>
      <c r="J23" s="120" t="str">
        <f>J22</f>
        <v>-</v>
      </c>
      <c r="K23" s="89"/>
      <c r="L23" s="89"/>
      <c r="M23" s="89"/>
      <c r="N23" s="89"/>
      <c r="O23" s="89"/>
      <c r="P23" s="89"/>
      <c r="Q23" s="90"/>
      <c r="R23" s="2"/>
      <c r="S23" s="213" t="str">
        <f>S22</f>
        <v>-</v>
      </c>
      <c r="T23" s="23"/>
      <c r="U23" s="23"/>
      <c r="V23" s="23"/>
      <c r="W23" s="23"/>
      <c r="X23" s="23"/>
      <c r="Y23" s="23"/>
      <c r="Z23" s="23"/>
      <c r="AA23" s="23"/>
      <c r="AB23" s="23"/>
    </row>
    <row r="24" spans="1:28"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8" zoomScale="80" zoomScaleNormal="60" zoomScaleSheetLayoutView="80" workbookViewId="0">
      <selection activeCell="J27" sqref="J27"/>
    </sheetView>
  </sheetViews>
  <sheetFormatPr defaultColWidth="10.6640625" defaultRowHeight="15.6" x14ac:dyDescent="0.3"/>
  <cols>
    <col min="1" max="1" width="9.5546875" style="48" customWidth="1"/>
    <col min="2" max="2" width="12.5546875" style="48" customWidth="1"/>
    <col min="3" max="3" width="12.6640625" style="48" customWidth="1"/>
    <col min="4" max="4" width="18.5546875" style="48" customWidth="1"/>
    <col min="5" max="5" width="11.109375" style="48" customWidth="1"/>
    <col min="6" max="6" width="11" style="48" customWidth="1"/>
    <col min="7" max="8" width="8.6640625" style="48" customWidth="1"/>
    <col min="9" max="9" width="7.33203125" style="48" customWidth="1"/>
    <col min="10" max="10" width="9.33203125" style="48" customWidth="1"/>
    <col min="11" max="11" width="10.33203125" style="48" customWidth="1"/>
    <col min="12" max="15" width="8.6640625" style="48" customWidth="1"/>
    <col min="16" max="16" width="19.44140625" style="48" customWidth="1"/>
    <col min="17" max="17" width="21.6640625" style="48" customWidth="1"/>
    <col min="18" max="18" width="22" style="48" customWidth="1"/>
    <col min="19" max="19" width="26.6640625" style="48" customWidth="1"/>
    <col min="20" max="20" width="24.88671875" style="48" customWidth="1"/>
    <col min="21" max="237" width="10.6640625" style="48"/>
    <col min="238" max="242" width="15.6640625" style="48" customWidth="1"/>
    <col min="243" max="246" width="12.6640625" style="48" customWidth="1"/>
    <col min="247" max="250" width="15.6640625" style="48" customWidth="1"/>
    <col min="251" max="251" width="22.88671875" style="48" customWidth="1"/>
    <col min="252" max="252" width="20.6640625" style="48" customWidth="1"/>
    <col min="253" max="253" width="16.6640625" style="48" customWidth="1"/>
    <col min="254" max="493" width="10.6640625" style="48"/>
    <col min="494" max="498" width="15.6640625" style="48" customWidth="1"/>
    <col min="499" max="502" width="12.6640625" style="48" customWidth="1"/>
    <col min="503" max="506" width="15.6640625" style="48" customWidth="1"/>
    <col min="507" max="507" width="22.88671875" style="48" customWidth="1"/>
    <col min="508" max="508" width="20.6640625" style="48" customWidth="1"/>
    <col min="509" max="509" width="16.6640625" style="48" customWidth="1"/>
    <col min="510" max="749" width="10.6640625" style="48"/>
    <col min="750" max="754" width="15.6640625" style="48" customWidth="1"/>
    <col min="755" max="758" width="12.6640625" style="48" customWidth="1"/>
    <col min="759" max="762" width="15.6640625" style="48" customWidth="1"/>
    <col min="763" max="763" width="22.88671875" style="48" customWidth="1"/>
    <col min="764" max="764" width="20.6640625" style="48" customWidth="1"/>
    <col min="765" max="765" width="16.6640625" style="48" customWidth="1"/>
    <col min="766" max="1005" width="10.6640625" style="48"/>
    <col min="1006" max="1010" width="15.6640625" style="48" customWidth="1"/>
    <col min="1011" max="1014" width="12.6640625" style="48" customWidth="1"/>
    <col min="1015" max="1018" width="15.6640625" style="48" customWidth="1"/>
    <col min="1019" max="1019" width="22.88671875" style="48" customWidth="1"/>
    <col min="1020" max="1020" width="20.6640625" style="48" customWidth="1"/>
    <col min="1021" max="1021" width="16.6640625" style="48" customWidth="1"/>
    <col min="1022" max="1261" width="10.6640625" style="48"/>
    <col min="1262" max="1266" width="15.6640625" style="48" customWidth="1"/>
    <col min="1267" max="1270" width="12.6640625" style="48" customWidth="1"/>
    <col min="1271" max="1274" width="15.6640625" style="48" customWidth="1"/>
    <col min="1275" max="1275" width="22.88671875" style="48" customWidth="1"/>
    <col min="1276" max="1276" width="20.6640625" style="48" customWidth="1"/>
    <col min="1277" max="1277" width="16.6640625" style="48" customWidth="1"/>
    <col min="1278" max="1517" width="10.6640625" style="48"/>
    <col min="1518" max="1522" width="15.6640625" style="48" customWidth="1"/>
    <col min="1523" max="1526" width="12.6640625" style="48" customWidth="1"/>
    <col min="1527" max="1530" width="15.6640625" style="48" customWidth="1"/>
    <col min="1531" max="1531" width="22.88671875" style="48" customWidth="1"/>
    <col min="1532" max="1532" width="20.6640625" style="48" customWidth="1"/>
    <col min="1533" max="1533" width="16.6640625" style="48" customWidth="1"/>
    <col min="1534" max="1773" width="10.6640625" style="48"/>
    <col min="1774" max="1778" width="15.6640625" style="48" customWidth="1"/>
    <col min="1779" max="1782" width="12.6640625" style="48" customWidth="1"/>
    <col min="1783" max="1786" width="15.6640625" style="48" customWidth="1"/>
    <col min="1787" max="1787" width="22.88671875" style="48" customWidth="1"/>
    <col min="1788" max="1788" width="20.6640625" style="48" customWidth="1"/>
    <col min="1789" max="1789" width="16.6640625" style="48" customWidth="1"/>
    <col min="1790" max="2029" width="10.6640625" style="48"/>
    <col min="2030" max="2034" width="15.6640625" style="48" customWidth="1"/>
    <col min="2035" max="2038" width="12.6640625" style="48" customWidth="1"/>
    <col min="2039" max="2042" width="15.6640625" style="48" customWidth="1"/>
    <col min="2043" max="2043" width="22.88671875" style="48" customWidth="1"/>
    <col min="2044" max="2044" width="20.6640625" style="48" customWidth="1"/>
    <col min="2045" max="2045" width="16.6640625" style="48" customWidth="1"/>
    <col min="2046" max="2285" width="10.6640625" style="48"/>
    <col min="2286" max="2290" width="15.6640625" style="48" customWidth="1"/>
    <col min="2291" max="2294" width="12.6640625" style="48" customWidth="1"/>
    <col min="2295" max="2298" width="15.6640625" style="48" customWidth="1"/>
    <col min="2299" max="2299" width="22.88671875" style="48" customWidth="1"/>
    <col min="2300" max="2300" width="20.6640625" style="48" customWidth="1"/>
    <col min="2301" max="2301" width="16.6640625" style="48" customWidth="1"/>
    <col min="2302" max="2541" width="10.6640625" style="48"/>
    <col min="2542" max="2546" width="15.6640625" style="48" customWidth="1"/>
    <col min="2547" max="2550" width="12.6640625" style="48" customWidth="1"/>
    <col min="2551" max="2554" width="15.6640625" style="48" customWidth="1"/>
    <col min="2555" max="2555" width="22.88671875" style="48" customWidth="1"/>
    <col min="2556" max="2556" width="20.6640625" style="48" customWidth="1"/>
    <col min="2557" max="2557" width="16.6640625" style="48" customWidth="1"/>
    <col min="2558" max="2797" width="10.6640625" style="48"/>
    <col min="2798" max="2802" width="15.6640625" style="48" customWidth="1"/>
    <col min="2803" max="2806" width="12.6640625" style="48" customWidth="1"/>
    <col min="2807" max="2810" width="15.6640625" style="48" customWidth="1"/>
    <col min="2811" max="2811" width="22.88671875" style="48" customWidth="1"/>
    <col min="2812" max="2812" width="20.6640625" style="48" customWidth="1"/>
    <col min="2813" max="2813" width="16.6640625" style="48" customWidth="1"/>
    <col min="2814" max="3053" width="10.6640625" style="48"/>
    <col min="3054" max="3058" width="15.6640625" style="48" customWidth="1"/>
    <col min="3059" max="3062" width="12.6640625" style="48" customWidth="1"/>
    <col min="3063" max="3066" width="15.6640625" style="48" customWidth="1"/>
    <col min="3067" max="3067" width="22.88671875" style="48" customWidth="1"/>
    <col min="3068" max="3068" width="20.6640625" style="48" customWidth="1"/>
    <col min="3069" max="3069" width="16.6640625" style="48" customWidth="1"/>
    <col min="3070" max="3309" width="10.6640625" style="48"/>
    <col min="3310" max="3314" width="15.6640625" style="48" customWidth="1"/>
    <col min="3315" max="3318" width="12.6640625" style="48" customWidth="1"/>
    <col min="3319" max="3322" width="15.6640625" style="48" customWidth="1"/>
    <col min="3323" max="3323" width="22.88671875" style="48" customWidth="1"/>
    <col min="3324" max="3324" width="20.6640625" style="48" customWidth="1"/>
    <col min="3325" max="3325" width="16.6640625" style="48" customWidth="1"/>
    <col min="3326" max="3565" width="10.6640625" style="48"/>
    <col min="3566" max="3570" width="15.6640625" style="48" customWidth="1"/>
    <col min="3571" max="3574" width="12.6640625" style="48" customWidth="1"/>
    <col min="3575" max="3578" width="15.6640625" style="48" customWidth="1"/>
    <col min="3579" max="3579" width="22.88671875" style="48" customWidth="1"/>
    <col min="3580" max="3580" width="20.6640625" style="48" customWidth="1"/>
    <col min="3581" max="3581" width="16.6640625" style="48" customWidth="1"/>
    <col min="3582" max="3821" width="10.6640625" style="48"/>
    <col min="3822" max="3826" width="15.6640625" style="48" customWidth="1"/>
    <col min="3827" max="3830" width="12.6640625" style="48" customWidth="1"/>
    <col min="3831" max="3834" width="15.6640625" style="48" customWidth="1"/>
    <col min="3835" max="3835" width="22.88671875" style="48" customWidth="1"/>
    <col min="3836" max="3836" width="20.6640625" style="48" customWidth="1"/>
    <col min="3837" max="3837" width="16.6640625" style="48" customWidth="1"/>
    <col min="3838" max="4077" width="10.6640625" style="48"/>
    <col min="4078" max="4082" width="15.6640625" style="48" customWidth="1"/>
    <col min="4083" max="4086" width="12.6640625" style="48" customWidth="1"/>
    <col min="4087" max="4090" width="15.6640625" style="48" customWidth="1"/>
    <col min="4091" max="4091" width="22.88671875" style="48" customWidth="1"/>
    <col min="4092" max="4092" width="20.6640625" style="48" customWidth="1"/>
    <col min="4093" max="4093" width="16.6640625" style="48" customWidth="1"/>
    <col min="4094" max="4333" width="10.6640625" style="48"/>
    <col min="4334" max="4338" width="15.6640625" style="48" customWidth="1"/>
    <col min="4339" max="4342" width="12.6640625" style="48" customWidth="1"/>
    <col min="4343" max="4346" width="15.6640625" style="48" customWidth="1"/>
    <col min="4347" max="4347" width="22.88671875" style="48" customWidth="1"/>
    <col min="4348" max="4348" width="20.6640625" style="48" customWidth="1"/>
    <col min="4349" max="4349" width="16.6640625" style="48" customWidth="1"/>
    <col min="4350" max="4589" width="10.6640625" style="48"/>
    <col min="4590" max="4594" width="15.6640625" style="48" customWidth="1"/>
    <col min="4595" max="4598" width="12.6640625" style="48" customWidth="1"/>
    <col min="4599" max="4602" width="15.6640625" style="48" customWidth="1"/>
    <col min="4603" max="4603" width="22.88671875" style="48" customWidth="1"/>
    <col min="4604" max="4604" width="20.6640625" style="48" customWidth="1"/>
    <col min="4605" max="4605" width="16.6640625" style="48" customWidth="1"/>
    <col min="4606" max="4845" width="10.6640625" style="48"/>
    <col min="4846" max="4850" width="15.6640625" style="48" customWidth="1"/>
    <col min="4851" max="4854" width="12.6640625" style="48" customWidth="1"/>
    <col min="4855" max="4858" width="15.6640625" style="48" customWidth="1"/>
    <col min="4859" max="4859" width="22.88671875" style="48" customWidth="1"/>
    <col min="4860" max="4860" width="20.6640625" style="48" customWidth="1"/>
    <col min="4861" max="4861" width="16.6640625" style="48" customWidth="1"/>
    <col min="4862" max="5101" width="10.6640625" style="48"/>
    <col min="5102" max="5106" width="15.6640625" style="48" customWidth="1"/>
    <col min="5107" max="5110" width="12.6640625" style="48" customWidth="1"/>
    <col min="5111" max="5114" width="15.6640625" style="48" customWidth="1"/>
    <col min="5115" max="5115" width="22.88671875" style="48" customWidth="1"/>
    <col min="5116" max="5116" width="20.6640625" style="48" customWidth="1"/>
    <col min="5117" max="5117" width="16.6640625" style="48" customWidth="1"/>
    <col min="5118" max="5357" width="10.6640625" style="48"/>
    <col min="5358" max="5362" width="15.6640625" style="48" customWidth="1"/>
    <col min="5363" max="5366" width="12.6640625" style="48" customWidth="1"/>
    <col min="5367" max="5370" width="15.6640625" style="48" customWidth="1"/>
    <col min="5371" max="5371" width="22.88671875" style="48" customWidth="1"/>
    <col min="5372" max="5372" width="20.6640625" style="48" customWidth="1"/>
    <col min="5373" max="5373" width="16.6640625" style="48" customWidth="1"/>
    <col min="5374" max="5613" width="10.6640625" style="48"/>
    <col min="5614" max="5618" width="15.6640625" style="48" customWidth="1"/>
    <col min="5619" max="5622" width="12.6640625" style="48" customWidth="1"/>
    <col min="5623" max="5626" width="15.6640625" style="48" customWidth="1"/>
    <col min="5627" max="5627" width="22.88671875" style="48" customWidth="1"/>
    <col min="5628" max="5628" width="20.6640625" style="48" customWidth="1"/>
    <col min="5629" max="5629" width="16.6640625" style="48" customWidth="1"/>
    <col min="5630" max="5869" width="10.6640625" style="48"/>
    <col min="5870" max="5874" width="15.6640625" style="48" customWidth="1"/>
    <col min="5875" max="5878" width="12.6640625" style="48" customWidth="1"/>
    <col min="5879" max="5882" width="15.6640625" style="48" customWidth="1"/>
    <col min="5883" max="5883" width="22.88671875" style="48" customWidth="1"/>
    <col min="5884" max="5884" width="20.6640625" style="48" customWidth="1"/>
    <col min="5885" max="5885" width="16.6640625" style="48" customWidth="1"/>
    <col min="5886" max="6125" width="10.6640625" style="48"/>
    <col min="6126" max="6130" width="15.6640625" style="48" customWidth="1"/>
    <col min="6131" max="6134" width="12.6640625" style="48" customWidth="1"/>
    <col min="6135" max="6138" width="15.6640625" style="48" customWidth="1"/>
    <col min="6139" max="6139" width="22.88671875" style="48" customWidth="1"/>
    <col min="6140" max="6140" width="20.6640625" style="48" customWidth="1"/>
    <col min="6141" max="6141" width="16.6640625" style="48" customWidth="1"/>
    <col min="6142" max="6381" width="10.6640625" style="48"/>
    <col min="6382" max="6386" width="15.6640625" style="48" customWidth="1"/>
    <col min="6387" max="6390" width="12.6640625" style="48" customWidth="1"/>
    <col min="6391" max="6394" width="15.6640625" style="48" customWidth="1"/>
    <col min="6395" max="6395" width="22.88671875" style="48" customWidth="1"/>
    <col min="6396" max="6396" width="20.6640625" style="48" customWidth="1"/>
    <col min="6397" max="6397" width="16.6640625" style="48" customWidth="1"/>
    <col min="6398" max="6637" width="10.6640625" style="48"/>
    <col min="6638" max="6642" width="15.6640625" style="48" customWidth="1"/>
    <col min="6643" max="6646" width="12.6640625" style="48" customWidth="1"/>
    <col min="6647" max="6650" width="15.6640625" style="48" customWidth="1"/>
    <col min="6651" max="6651" width="22.88671875" style="48" customWidth="1"/>
    <col min="6652" max="6652" width="20.6640625" style="48" customWidth="1"/>
    <col min="6653" max="6653" width="16.6640625" style="48" customWidth="1"/>
    <col min="6654" max="6893" width="10.6640625" style="48"/>
    <col min="6894" max="6898" width="15.6640625" style="48" customWidth="1"/>
    <col min="6899" max="6902" width="12.6640625" style="48" customWidth="1"/>
    <col min="6903" max="6906" width="15.6640625" style="48" customWidth="1"/>
    <col min="6907" max="6907" width="22.88671875" style="48" customWidth="1"/>
    <col min="6908" max="6908" width="20.6640625" style="48" customWidth="1"/>
    <col min="6909" max="6909" width="16.6640625" style="48" customWidth="1"/>
    <col min="6910" max="7149" width="10.6640625" style="48"/>
    <col min="7150" max="7154" width="15.6640625" style="48" customWidth="1"/>
    <col min="7155" max="7158" width="12.6640625" style="48" customWidth="1"/>
    <col min="7159" max="7162" width="15.6640625" style="48" customWidth="1"/>
    <col min="7163" max="7163" width="22.88671875" style="48" customWidth="1"/>
    <col min="7164" max="7164" width="20.6640625" style="48" customWidth="1"/>
    <col min="7165" max="7165" width="16.6640625" style="48" customWidth="1"/>
    <col min="7166" max="7405" width="10.6640625" style="48"/>
    <col min="7406" max="7410" width="15.6640625" style="48" customWidth="1"/>
    <col min="7411" max="7414" width="12.6640625" style="48" customWidth="1"/>
    <col min="7415" max="7418" width="15.6640625" style="48" customWidth="1"/>
    <col min="7419" max="7419" width="22.88671875" style="48" customWidth="1"/>
    <col min="7420" max="7420" width="20.6640625" style="48" customWidth="1"/>
    <col min="7421" max="7421" width="16.6640625" style="48" customWidth="1"/>
    <col min="7422" max="7661" width="10.6640625" style="48"/>
    <col min="7662" max="7666" width="15.6640625" style="48" customWidth="1"/>
    <col min="7667" max="7670" width="12.6640625" style="48" customWidth="1"/>
    <col min="7671" max="7674" width="15.6640625" style="48" customWidth="1"/>
    <col min="7675" max="7675" width="22.88671875" style="48" customWidth="1"/>
    <col min="7676" max="7676" width="20.6640625" style="48" customWidth="1"/>
    <col min="7677" max="7677" width="16.6640625" style="48" customWidth="1"/>
    <col min="7678" max="7917" width="10.6640625" style="48"/>
    <col min="7918" max="7922" width="15.6640625" style="48" customWidth="1"/>
    <col min="7923" max="7926" width="12.6640625" style="48" customWidth="1"/>
    <col min="7927" max="7930" width="15.6640625" style="48" customWidth="1"/>
    <col min="7931" max="7931" width="22.88671875" style="48" customWidth="1"/>
    <col min="7932" max="7932" width="20.6640625" style="48" customWidth="1"/>
    <col min="7933" max="7933" width="16.6640625" style="48" customWidth="1"/>
    <col min="7934" max="8173" width="10.6640625" style="48"/>
    <col min="8174" max="8178" width="15.6640625" style="48" customWidth="1"/>
    <col min="8179" max="8182" width="12.6640625" style="48" customWidth="1"/>
    <col min="8183" max="8186" width="15.6640625" style="48" customWidth="1"/>
    <col min="8187" max="8187" width="22.88671875" style="48" customWidth="1"/>
    <col min="8188" max="8188" width="20.6640625" style="48" customWidth="1"/>
    <col min="8189" max="8189" width="16.6640625" style="48" customWidth="1"/>
    <col min="8190" max="8429" width="10.6640625" style="48"/>
    <col min="8430" max="8434" width="15.6640625" style="48" customWidth="1"/>
    <col min="8435" max="8438" width="12.6640625" style="48" customWidth="1"/>
    <col min="8439" max="8442" width="15.6640625" style="48" customWidth="1"/>
    <col min="8443" max="8443" width="22.88671875" style="48" customWidth="1"/>
    <col min="8444" max="8444" width="20.6640625" style="48" customWidth="1"/>
    <col min="8445" max="8445" width="16.6640625" style="48" customWidth="1"/>
    <col min="8446" max="8685" width="10.6640625" style="48"/>
    <col min="8686" max="8690" width="15.6640625" style="48" customWidth="1"/>
    <col min="8691" max="8694" width="12.6640625" style="48" customWidth="1"/>
    <col min="8695" max="8698" width="15.6640625" style="48" customWidth="1"/>
    <col min="8699" max="8699" width="22.88671875" style="48" customWidth="1"/>
    <col min="8700" max="8700" width="20.6640625" style="48" customWidth="1"/>
    <col min="8701" max="8701" width="16.6640625" style="48" customWidth="1"/>
    <col min="8702" max="8941" width="10.6640625" style="48"/>
    <col min="8942" max="8946" width="15.6640625" style="48" customWidth="1"/>
    <col min="8947" max="8950" width="12.6640625" style="48" customWidth="1"/>
    <col min="8951" max="8954" width="15.6640625" style="48" customWidth="1"/>
    <col min="8955" max="8955" width="22.88671875" style="48" customWidth="1"/>
    <col min="8956" max="8956" width="20.6640625" style="48" customWidth="1"/>
    <col min="8957" max="8957" width="16.6640625" style="48" customWidth="1"/>
    <col min="8958" max="9197" width="10.6640625" style="48"/>
    <col min="9198" max="9202" width="15.6640625" style="48" customWidth="1"/>
    <col min="9203" max="9206" width="12.6640625" style="48" customWidth="1"/>
    <col min="9207" max="9210" width="15.6640625" style="48" customWidth="1"/>
    <col min="9211" max="9211" width="22.88671875" style="48" customWidth="1"/>
    <col min="9212" max="9212" width="20.6640625" style="48" customWidth="1"/>
    <col min="9213" max="9213" width="16.6640625" style="48" customWidth="1"/>
    <col min="9214" max="9453" width="10.6640625" style="48"/>
    <col min="9454" max="9458" width="15.6640625" style="48" customWidth="1"/>
    <col min="9459" max="9462" width="12.6640625" style="48" customWidth="1"/>
    <col min="9463" max="9466" width="15.6640625" style="48" customWidth="1"/>
    <col min="9467" max="9467" width="22.88671875" style="48" customWidth="1"/>
    <col min="9468" max="9468" width="20.6640625" style="48" customWidth="1"/>
    <col min="9469" max="9469" width="16.6640625" style="48" customWidth="1"/>
    <col min="9470" max="9709" width="10.6640625" style="48"/>
    <col min="9710" max="9714" width="15.6640625" style="48" customWidth="1"/>
    <col min="9715" max="9718" width="12.6640625" style="48" customWidth="1"/>
    <col min="9719" max="9722" width="15.6640625" style="48" customWidth="1"/>
    <col min="9723" max="9723" width="22.88671875" style="48" customWidth="1"/>
    <col min="9724" max="9724" width="20.6640625" style="48" customWidth="1"/>
    <col min="9725" max="9725" width="16.6640625" style="48" customWidth="1"/>
    <col min="9726" max="9965" width="10.6640625" style="48"/>
    <col min="9966" max="9970" width="15.6640625" style="48" customWidth="1"/>
    <col min="9971" max="9974" width="12.6640625" style="48" customWidth="1"/>
    <col min="9975" max="9978" width="15.6640625" style="48" customWidth="1"/>
    <col min="9979" max="9979" width="22.88671875" style="48" customWidth="1"/>
    <col min="9980" max="9980" width="20.6640625" style="48" customWidth="1"/>
    <col min="9981" max="9981" width="16.6640625" style="48" customWidth="1"/>
    <col min="9982" max="10221" width="10.6640625" style="48"/>
    <col min="10222" max="10226" width="15.6640625" style="48" customWidth="1"/>
    <col min="10227" max="10230" width="12.6640625" style="48" customWidth="1"/>
    <col min="10231" max="10234" width="15.6640625" style="48" customWidth="1"/>
    <col min="10235" max="10235" width="22.88671875" style="48" customWidth="1"/>
    <col min="10236" max="10236" width="20.6640625" style="48" customWidth="1"/>
    <col min="10237" max="10237" width="16.6640625" style="48" customWidth="1"/>
    <col min="10238" max="10477" width="10.6640625" style="48"/>
    <col min="10478" max="10482" width="15.6640625" style="48" customWidth="1"/>
    <col min="10483" max="10486" width="12.6640625" style="48" customWidth="1"/>
    <col min="10487" max="10490" width="15.6640625" style="48" customWidth="1"/>
    <col min="10491" max="10491" width="22.88671875" style="48" customWidth="1"/>
    <col min="10492" max="10492" width="20.6640625" style="48" customWidth="1"/>
    <col min="10493" max="10493" width="16.6640625" style="48" customWidth="1"/>
    <col min="10494" max="10733" width="10.6640625" style="48"/>
    <col min="10734" max="10738" width="15.6640625" style="48" customWidth="1"/>
    <col min="10739" max="10742" width="12.6640625" style="48" customWidth="1"/>
    <col min="10743" max="10746" width="15.6640625" style="48" customWidth="1"/>
    <col min="10747" max="10747" width="22.88671875" style="48" customWidth="1"/>
    <col min="10748" max="10748" width="20.6640625" style="48" customWidth="1"/>
    <col min="10749" max="10749" width="16.6640625" style="48" customWidth="1"/>
    <col min="10750" max="10989" width="10.6640625" style="48"/>
    <col min="10990" max="10994" width="15.6640625" style="48" customWidth="1"/>
    <col min="10995" max="10998" width="12.6640625" style="48" customWidth="1"/>
    <col min="10999" max="11002" width="15.6640625" style="48" customWidth="1"/>
    <col min="11003" max="11003" width="22.88671875" style="48" customWidth="1"/>
    <col min="11004" max="11004" width="20.6640625" style="48" customWidth="1"/>
    <col min="11005" max="11005" width="16.6640625" style="48" customWidth="1"/>
    <col min="11006" max="11245" width="10.6640625" style="48"/>
    <col min="11246" max="11250" width="15.6640625" style="48" customWidth="1"/>
    <col min="11251" max="11254" width="12.6640625" style="48" customWidth="1"/>
    <col min="11255" max="11258" width="15.6640625" style="48" customWidth="1"/>
    <col min="11259" max="11259" width="22.88671875" style="48" customWidth="1"/>
    <col min="11260" max="11260" width="20.6640625" style="48" customWidth="1"/>
    <col min="11261" max="11261" width="16.6640625" style="48" customWidth="1"/>
    <col min="11262" max="11501" width="10.6640625" style="48"/>
    <col min="11502" max="11506" width="15.6640625" style="48" customWidth="1"/>
    <col min="11507" max="11510" width="12.6640625" style="48" customWidth="1"/>
    <col min="11511" max="11514" width="15.6640625" style="48" customWidth="1"/>
    <col min="11515" max="11515" width="22.88671875" style="48" customWidth="1"/>
    <col min="11516" max="11516" width="20.6640625" style="48" customWidth="1"/>
    <col min="11517" max="11517" width="16.6640625" style="48" customWidth="1"/>
    <col min="11518" max="11757" width="10.6640625" style="48"/>
    <col min="11758" max="11762" width="15.6640625" style="48" customWidth="1"/>
    <col min="11763" max="11766" width="12.6640625" style="48" customWidth="1"/>
    <col min="11767" max="11770" width="15.6640625" style="48" customWidth="1"/>
    <col min="11771" max="11771" width="22.88671875" style="48" customWidth="1"/>
    <col min="11772" max="11772" width="20.6640625" style="48" customWidth="1"/>
    <col min="11773" max="11773" width="16.6640625" style="48" customWidth="1"/>
    <col min="11774" max="12013" width="10.6640625" style="48"/>
    <col min="12014" max="12018" width="15.6640625" style="48" customWidth="1"/>
    <col min="12019" max="12022" width="12.6640625" style="48" customWidth="1"/>
    <col min="12023" max="12026" width="15.6640625" style="48" customWidth="1"/>
    <col min="12027" max="12027" width="22.88671875" style="48" customWidth="1"/>
    <col min="12028" max="12028" width="20.6640625" style="48" customWidth="1"/>
    <col min="12029" max="12029" width="16.6640625" style="48" customWidth="1"/>
    <col min="12030" max="12269" width="10.6640625" style="48"/>
    <col min="12270" max="12274" width="15.6640625" style="48" customWidth="1"/>
    <col min="12275" max="12278" width="12.6640625" style="48" customWidth="1"/>
    <col min="12279" max="12282" width="15.6640625" style="48" customWidth="1"/>
    <col min="12283" max="12283" width="22.88671875" style="48" customWidth="1"/>
    <col min="12284" max="12284" width="20.6640625" style="48" customWidth="1"/>
    <col min="12285" max="12285" width="16.6640625" style="48" customWidth="1"/>
    <col min="12286" max="12525" width="10.6640625" style="48"/>
    <col min="12526" max="12530" width="15.6640625" style="48" customWidth="1"/>
    <col min="12531" max="12534" width="12.6640625" style="48" customWidth="1"/>
    <col min="12535" max="12538" width="15.6640625" style="48" customWidth="1"/>
    <col min="12539" max="12539" width="22.88671875" style="48" customWidth="1"/>
    <col min="12540" max="12540" width="20.6640625" style="48" customWidth="1"/>
    <col min="12541" max="12541" width="16.6640625" style="48" customWidth="1"/>
    <col min="12542" max="12781" width="10.6640625" style="48"/>
    <col min="12782" max="12786" width="15.6640625" style="48" customWidth="1"/>
    <col min="12787" max="12790" width="12.6640625" style="48" customWidth="1"/>
    <col min="12791" max="12794" width="15.6640625" style="48" customWidth="1"/>
    <col min="12795" max="12795" width="22.88671875" style="48" customWidth="1"/>
    <col min="12796" max="12796" width="20.6640625" style="48" customWidth="1"/>
    <col min="12797" max="12797" width="16.6640625" style="48" customWidth="1"/>
    <col min="12798" max="13037" width="10.6640625" style="48"/>
    <col min="13038" max="13042" width="15.6640625" style="48" customWidth="1"/>
    <col min="13043" max="13046" width="12.6640625" style="48" customWidth="1"/>
    <col min="13047" max="13050" width="15.6640625" style="48" customWidth="1"/>
    <col min="13051" max="13051" width="22.88671875" style="48" customWidth="1"/>
    <col min="13052" max="13052" width="20.6640625" style="48" customWidth="1"/>
    <col min="13053" max="13053" width="16.6640625" style="48" customWidth="1"/>
    <col min="13054" max="13293" width="10.6640625" style="48"/>
    <col min="13294" max="13298" width="15.6640625" style="48" customWidth="1"/>
    <col min="13299" max="13302" width="12.6640625" style="48" customWidth="1"/>
    <col min="13303" max="13306" width="15.6640625" style="48" customWidth="1"/>
    <col min="13307" max="13307" width="22.88671875" style="48" customWidth="1"/>
    <col min="13308" max="13308" width="20.6640625" style="48" customWidth="1"/>
    <col min="13309" max="13309" width="16.6640625" style="48" customWidth="1"/>
    <col min="13310" max="13549" width="10.6640625" style="48"/>
    <col min="13550" max="13554" width="15.6640625" style="48" customWidth="1"/>
    <col min="13555" max="13558" width="12.6640625" style="48" customWidth="1"/>
    <col min="13559" max="13562" width="15.6640625" style="48" customWidth="1"/>
    <col min="13563" max="13563" width="22.88671875" style="48" customWidth="1"/>
    <col min="13564" max="13564" width="20.6640625" style="48" customWidth="1"/>
    <col min="13565" max="13565" width="16.6640625" style="48" customWidth="1"/>
    <col min="13566" max="13805" width="10.6640625" style="48"/>
    <col min="13806" max="13810" width="15.6640625" style="48" customWidth="1"/>
    <col min="13811" max="13814" width="12.6640625" style="48" customWidth="1"/>
    <col min="13815" max="13818" width="15.6640625" style="48" customWidth="1"/>
    <col min="13819" max="13819" width="22.88671875" style="48" customWidth="1"/>
    <col min="13820" max="13820" width="20.6640625" style="48" customWidth="1"/>
    <col min="13821" max="13821" width="16.6640625" style="48" customWidth="1"/>
    <col min="13822" max="14061" width="10.6640625" style="48"/>
    <col min="14062" max="14066" width="15.6640625" style="48" customWidth="1"/>
    <col min="14067" max="14070" width="12.6640625" style="48" customWidth="1"/>
    <col min="14071" max="14074" width="15.6640625" style="48" customWidth="1"/>
    <col min="14075" max="14075" width="22.88671875" style="48" customWidth="1"/>
    <col min="14076" max="14076" width="20.6640625" style="48" customWidth="1"/>
    <col min="14077" max="14077" width="16.6640625" style="48" customWidth="1"/>
    <col min="14078" max="14317" width="10.6640625" style="48"/>
    <col min="14318" max="14322" width="15.6640625" style="48" customWidth="1"/>
    <col min="14323" max="14326" width="12.6640625" style="48" customWidth="1"/>
    <col min="14327" max="14330" width="15.6640625" style="48" customWidth="1"/>
    <col min="14331" max="14331" width="22.88671875" style="48" customWidth="1"/>
    <col min="14332" max="14332" width="20.6640625" style="48" customWidth="1"/>
    <col min="14333" max="14333" width="16.6640625" style="48" customWidth="1"/>
    <col min="14334" max="14573" width="10.6640625" style="48"/>
    <col min="14574" max="14578" width="15.6640625" style="48" customWidth="1"/>
    <col min="14579" max="14582" width="12.6640625" style="48" customWidth="1"/>
    <col min="14583" max="14586" width="15.6640625" style="48" customWidth="1"/>
    <col min="14587" max="14587" width="22.88671875" style="48" customWidth="1"/>
    <col min="14588" max="14588" width="20.6640625" style="48" customWidth="1"/>
    <col min="14589" max="14589" width="16.6640625" style="48" customWidth="1"/>
    <col min="14590" max="14829" width="10.6640625" style="48"/>
    <col min="14830" max="14834" width="15.6640625" style="48" customWidth="1"/>
    <col min="14835" max="14838" width="12.6640625" style="48" customWidth="1"/>
    <col min="14839" max="14842" width="15.6640625" style="48" customWidth="1"/>
    <col min="14843" max="14843" width="22.88671875" style="48" customWidth="1"/>
    <col min="14844" max="14844" width="20.6640625" style="48" customWidth="1"/>
    <col min="14845" max="14845" width="16.6640625" style="48" customWidth="1"/>
    <col min="14846" max="15085" width="10.6640625" style="48"/>
    <col min="15086" max="15090" width="15.6640625" style="48" customWidth="1"/>
    <col min="15091" max="15094" width="12.6640625" style="48" customWidth="1"/>
    <col min="15095" max="15098" width="15.6640625" style="48" customWidth="1"/>
    <col min="15099" max="15099" width="22.88671875" style="48" customWidth="1"/>
    <col min="15100" max="15100" width="20.6640625" style="48" customWidth="1"/>
    <col min="15101" max="15101" width="16.6640625" style="48" customWidth="1"/>
    <col min="15102" max="15341" width="10.6640625" style="48"/>
    <col min="15342" max="15346" width="15.6640625" style="48" customWidth="1"/>
    <col min="15347" max="15350" width="12.6640625" style="48" customWidth="1"/>
    <col min="15351" max="15354" width="15.6640625" style="48" customWidth="1"/>
    <col min="15355" max="15355" width="22.88671875" style="48" customWidth="1"/>
    <col min="15356" max="15356" width="20.6640625" style="48" customWidth="1"/>
    <col min="15357" max="15357" width="16.6640625" style="48" customWidth="1"/>
    <col min="15358" max="15597" width="10.6640625" style="48"/>
    <col min="15598" max="15602" width="15.6640625" style="48" customWidth="1"/>
    <col min="15603" max="15606" width="12.6640625" style="48" customWidth="1"/>
    <col min="15607" max="15610" width="15.6640625" style="48" customWidth="1"/>
    <col min="15611" max="15611" width="22.88671875" style="48" customWidth="1"/>
    <col min="15612" max="15612" width="20.6640625" style="48" customWidth="1"/>
    <col min="15613" max="15613" width="16.6640625" style="48" customWidth="1"/>
    <col min="15614" max="15853" width="10.6640625" style="48"/>
    <col min="15854" max="15858" width="15.6640625" style="48" customWidth="1"/>
    <col min="15859" max="15862" width="12.6640625" style="48" customWidth="1"/>
    <col min="15863" max="15866" width="15.6640625" style="48" customWidth="1"/>
    <col min="15867" max="15867" width="22.88671875" style="48" customWidth="1"/>
    <col min="15868" max="15868" width="20.6640625" style="48" customWidth="1"/>
    <col min="15869" max="15869" width="16.6640625" style="48" customWidth="1"/>
    <col min="15870" max="16109" width="10.6640625" style="48"/>
    <col min="16110" max="16114" width="15.6640625" style="48" customWidth="1"/>
    <col min="16115" max="16118" width="12.6640625" style="48" customWidth="1"/>
    <col min="16119" max="16122" width="15.6640625" style="48" customWidth="1"/>
    <col min="16123" max="16123" width="22.88671875" style="48" customWidth="1"/>
    <col min="16124" max="16124" width="20.6640625" style="48" customWidth="1"/>
    <col min="16125" max="16125" width="16.6640625" style="48" customWidth="1"/>
    <col min="16126" max="16384" width="10.6640625" style="48"/>
  </cols>
  <sheetData>
    <row r="1" spans="1:20" ht="3" customHeight="1" x14ac:dyDescent="0.3"/>
    <row r="2" spans="1:20" ht="15" customHeight="1" x14ac:dyDescent="0.3">
      <c r="T2" s="38" t="s">
        <v>65</v>
      </c>
    </row>
    <row r="3" spans="1:20" s="12" customFormat="1" ht="18.75" customHeight="1" x14ac:dyDescent="0.35">
      <c r="A3" s="18"/>
      <c r="H3" s="16"/>
      <c r="T3" s="15" t="s">
        <v>7</v>
      </c>
    </row>
    <row r="4" spans="1:20" s="12" customFormat="1" ht="18.75" customHeight="1" x14ac:dyDescent="0.35">
      <c r="A4" s="18"/>
      <c r="H4" s="16"/>
      <c r="T4" s="15" t="s">
        <v>64</v>
      </c>
    </row>
    <row r="5" spans="1:20" s="12" customFormat="1" ht="18.75" customHeight="1" x14ac:dyDescent="0.35">
      <c r="A5" s="18"/>
      <c r="H5" s="16"/>
      <c r="T5" s="15"/>
    </row>
    <row r="6" spans="1:20" s="12" customFormat="1" x14ac:dyDescent="0.25">
      <c r="A6" s="433" t="str">
        <f>'1. паспорт местоположение'!A5:C5</f>
        <v>Год раскрытия информации: 2023 год</v>
      </c>
      <c r="B6" s="433"/>
      <c r="C6" s="433"/>
      <c r="D6" s="433"/>
      <c r="E6" s="433"/>
      <c r="F6" s="433"/>
      <c r="G6" s="433"/>
      <c r="H6" s="433"/>
      <c r="I6" s="433"/>
      <c r="J6" s="433"/>
      <c r="K6" s="433"/>
      <c r="L6" s="433"/>
      <c r="M6" s="433"/>
      <c r="N6" s="433"/>
      <c r="O6" s="433"/>
      <c r="P6" s="433"/>
      <c r="Q6" s="433"/>
      <c r="R6" s="433"/>
      <c r="S6" s="433"/>
      <c r="T6" s="433"/>
    </row>
    <row r="7" spans="1:20" s="12" customFormat="1" x14ac:dyDescent="0.25">
      <c r="A7" s="17"/>
      <c r="H7" s="16"/>
    </row>
    <row r="8" spans="1:20" s="12" customFormat="1" ht="17.399999999999999" x14ac:dyDescent="0.25">
      <c r="A8" s="437" t="s">
        <v>6</v>
      </c>
      <c r="B8" s="437"/>
      <c r="C8" s="437"/>
      <c r="D8" s="437"/>
      <c r="E8" s="437"/>
      <c r="F8" s="437"/>
      <c r="G8" s="437"/>
      <c r="H8" s="437"/>
      <c r="I8" s="437"/>
      <c r="J8" s="437"/>
      <c r="K8" s="437"/>
      <c r="L8" s="437"/>
      <c r="M8" s="437"/>
      <c r="N8" s="437"/>
      <c r="O8" s="437"/>
      <c r="P8" s="437"/>
      <c r="Q8" s="437"/>
      <c r="R8" s="437"/>
      <c r="S8" s="437"/>
      <c r="T8" s="437"/>
    </row>
    <row r="9" spans="1:20" s="12" customFormat="1" ht="17.399999999999999" x14ac:dyDescent="0.25">
      <c r="A9" s="437"/>
      <c r="B9" s="437"/>
      <c r="C9" s="437"/>
      <c r="D9" s="437"/>
      <c r="E9" s="437"/>
      <c r="F9" s="437"/>
      <c r="G9" s="437"/>
      <c r="H9" s="437"/>
      <c r="I9" s="437"/>
      <c r="J9" s="437"/>
      <c r="K9" s="437"/>
      <c r="L9" s="437"/>
      <c r="M9" s="437"/>
      <c r="N9" s="437"/>
      <c r="O9" s="437"/>
      <c r="P9" s="437"/>
      <c r="Q9" s="437"/>
      <c r="R9" s="437"/>
      <c r="S9" s="437"/>
      <c r="T9" s="437"/>
    </row>
    <row r="10" spans="1:20" s="12" customFormat="1" ht="18.75" customHeight="1" x14ac:dyDescent="0.25">
      <c r="A10" s="440" t="str">
        <f>'1. паспорт местоположение'!A9:C9</f>
        <v>Акционерное общество "Россети Янтарь" ДЗО  ПАО "Россети"</v>
      </c>
      <c r="B10" s="440"/>
      <c r="C10" s="440"/>
      <c r="D10" s="440"/>
      <c r="E10" s="440"/>
      <c r="F10" s="440"/>
      <c r="G10" s="440"/>
      <c r="H10" s="440"/>
      <c r="I10" s="440"/>
      <c r="J10" s="440"/>
      <c r="K10" s="440"/>
      <c r="L10" s="440"/>
      <c r="M10" s="440"/>
      <c r="N10" s="440"/>
      <c r="O10" s="440"/>
      <c r="P10" s="440"/>
      <c r="Q10" s="440"/>
      <c r="R10" s="440"/>
      <c r="S10" s="440"/>
      <c r="T10" s="440"/>
    </row>
    <row r="11" spans="1:20" s="12" customFormat="1" ht="18.75" customHeight="1" x14ac:dyDescent="0.25">
      <c r="A11" s="434" t="s">
        <v>5</v>
      </c>
      <c r="B11" s="434"/>
      <c r="C11" s="434"/>
      <c r="D11" s="434"/>
      <c r="E11" s="434"/>
      <c r="F11" s="434"/>
      <c r="G11" s="434"/>
      <c r="H11" s="434"/>
      <c r="I11" s="434"/>
      <c r="J11" s="434"/>
      <c r="K11" s="434"/>
      <c r="L11" s="434"/>
      <c r="M11" s="434"/>
      <c r="N11" s="434"/>
      <c r="O11" s="434"/>
      <c r="P11" s="434"/>
      <c r="Q11" s="434"/>
      <c r="R11" s="434"/>
      <c r="S11" s="434"/>
      <c r="T11" s="434"/>
    </row>
    <row r="12" spans="1:20" s="12" customFormat="1" ht="17.399999999999999" x14ac:dyDescent="0.25">
      <c r="A12" s="437"/>
      <c r="B12" s="437"/>
      <c r="C12" s="437"/>
      <c r="D12" s="437"/>
      <c r="E12" s="437"/>
      <c r="F12" s="437"/>
      <c r="G12" s="437"/>
      <c r="H12" s="437"/>
      <c r="I12" s="437"/>
      <c r="J12" s="437"/>
      <c r="K12" s="437"/>
      <c r="L12" s="437"/>
      <c r="M12" s="437"/>
      <c r="N12" s="437"/>
      <c r="O12" s="437"/>
      <c r="P12" s="437"/>
      <c r="Q12" s="437"/>
      <c r="R12" s="437"/>
      <c r="S12" s="437"/>
      <c r="T12" s="437"/>
    </row>
    <row r="13" spans="1:20" s="12" customFormat="1" ht="18.75" customHeight="1" x14ac:dyDescent="0.25">
      <c r="A13" s="440" t="str">
        <f>'1. паспорт местоположение'!A12:C12</f>
        <v>M_22-2013</v>
      </c>
      <c r="B13" s="440"/>
      <c r="C13" s="440"/>
      <c r="D13" s="440"/>
      <c r="E13" s="440"/>
      <c r="F13" s="440"/>
      <c r="G13" s="440"/>
      <c r="H13" s="440"/>
      <c r="I13" s="440"/>
      <c r="J13" s="440"/>
      <c r="K13" s="440"/>
      <c r="L13" s="440"/>
      <c r="M13" s="440"/>
      <c r="N13" s="440"/>
      <c r="O13" s="440"/>
      <c r="P13" s="440"/>
      <c r="Q13" s="440"/>
      <c r="R13" s="440"/>
      <c r="S13" s="440"/>
      <c r="T13" s="440"/>
    </row>
    <row r="14" spans="1:20" s="12" customFormat="1" ht="18.75" customHeight="1" x14ac:dyDescent="0.25">
      <c r="A14" s="434" t="s">
        <v>4</v>
      </c>
      <c r="B14" s="434"/>
      <c r="C14" s="434"/>
      <c r="D14" s="434"/>
      <c r="E14" s="434"/>
      <c r="F14" s="434"/>
      <c r="G14" s="434"/>
      <c r="H14" s="434"/>
      <c r="I14" s="434"/>
      <c r="J14" s="434"/>
      <c r="K14" s="434"/>
      <c r="L14" s="434"/>
      <c r="M14" s="434"/>
      <c r="N14" s="434"/>
      <c r="O14" s="434"/>
      <c r="P14" s="434"/>
      <c r="Q14" s="434"/>
      <c r="R14" s="434"/>
      <c r="S14" s="434"/>
      <c r="T14" s="434"/>
    </row>
    <row r="15" spans="1:20" s="9" customFormat="1" ht="15.75" customHeight="1" x14ac:dyDescent="0.25">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77.25" customHeight="1" x14ac:dyDescent="0.25">
      <c r="A16"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6" s="445"/>
      <c r="C16" s="445"/>
      <c r="D16" s="445"/>
      <c r="E16" s="445"/>
      <c r="F16" s="445"/>
      <c r="G16" s="445"/>
      <c r="H16" s="445"/>
      <c r="I16" s="445"/>
      <c r="J16" s="445"/>
      <c r="K16" s="445"/>
      <c r="L16" s="445"/>
      <c r="M16" s="445"/>
      <c r="N16" s="445"/>
      <c r="O16" s="445"/>
      <c r="P16" s="445"/>
      <c r="Q16" s="445"/>
      <c r="R16" s="445"/>
      <c r="S16" s="445"/>
      <c r="T16" s="445"/>
    </row>
    <row r="17" spans="1:113" s="3" customFormat="1" ht="15" customHeight="1" x14ac:dyDescent="0.25">
      <c r="A17" s="434" t="s">
        <v>3</v>
      </c>
      <c r="B17" s="434"/>
      <c r="C17" s="434"/>
      <c r="D17" s="434"/>
      <c r="E17" s="434"/>
      <c r="F17" s="434"/>
      <c r="G17" s="434"/>
      <c r="H17" s="434"/>
      <c r="I17" s="434"/>
      <c r="J17" s="434"/>
      <c r="K17" s="434"/>
      <c r="L17" s="434"/>
      <c r="M17" s="434"/>
      <c r="N17" s="434"/>
      <c r="O17" s="434"/>
      <c r="P17" s="434"/>
      <c r="Q17" s="434"/>
      <c r="R17" s="434"/>
      <c r="S17" s="434"/>
      <c r="T17" s="434"/>
    </row>
    <row r="18" spans="1:113" s="3" customFormat="1" ht="15" customHeight="1" x14ac:dyDescent="0.25">
      <c r="A18" s="446"/>
      <c r="B18" s="446"/>
      <c r="C18" s="446"/>
      <c r="D18" s="446"/>
      <c r="E18" s="446"/>
      <c r="F18" s="446"/>
      <c r="G18" s="446"/>
      <c r="H18" s="446"/>
      <c r="I18" s="446"/>
      <c r="J18" s="446"/>
      <c r="K18" s="446"/>
      <c r="L18" s="446"/>
      <c r="M18" s="446"/>
      <c r="N18" s="446"/>
      <c r="O18" s="446"/>
      <c r="P18" s="446"/>
      <c r="Q18" s="446"/>
      <c r="R18" s="446"/>
      <c r="S18" s="446"/>
      <c r="T18" s="446"/>
    </row>
    <row r="19" spans="1:113" s="3" customFormat="1" ht="15" customHeight="1" x14ac:dyDescent="0.25">
      <c r="A19" s="436" t="s">
        <v>386</v>
      </c>
      <c r="B19" s="436"/>
      <c r="C19" s="436"/>
      <c r="D19" s="436"/>
      <c r="E19" s="436"/>
      <c r="F19" s="436"/>
      <c r="G19" s="436"/>
      <c r="H19" s="436"/>
      <c r="I19" s="436"/>
      <c r="J19" s="436"/>
      <c r="K19" s="436"/>
      <c r="L19" s="436"/>
      <c r="M19" s="436"/>
      <c r="N19" s="436"/>
      <c r="O19" s="436"/>
      <c r="P19" s="436"/>
      <c r="Q19" s="436"/>
      <c r="R19" s="436"/>
      <c r="S19" s="436"/>
      <c r="T19" s="436"/>
    </row>
    <row r="20" spans="1:113" s="56" customFormat="1" ht="21" customHeight="1" x14ac:dyDescent="0.3">
      <c r="A20" s="464"/>
      <c r="B20" s="464"/>
      <c r="C20" s="464"/>
      <c r="D20" s="464"/>
      <c r="E20" s="464"/>
      <c r="F20" s="464"/>
      <c r="G20" s="464"/>
      <c r="H20" s="464"/>
      <c r="I20" s="464"/>
      <c r="J20" s="464"/>
      <c r="K20" s="464"/>
      <c r="L20" s="464"/>
      <c r="M20" s="464"/>
      <c r="N20" s="464"/>
      <c r="O20" s="464"/>
      <c r="P20" s="464"/>
      <c r="Q20" s="464"/>
      <c r="R20" s="464"/>
      <c r="S20" s="464"/>
      <c r="T20" s="464"/>
    </row>
    <row r="21" spans="1:113" ht="46.5" customHeight="1" x14ac:dyDescent="0.3">
      <c r="A21" s="458" t="s">
        <v>2</v>
      </c>
      <c r="B21" s="451" t="s">
        <v>198</v>
      </c>
      <c r="C21" s="452"/>
      <c r="D21" s="455" t="s">
        <v>115</v>
      </c>
      <c r="E21" s="451" t="s">
        <v>415</v>
      </c>
      <c r="F21" s="452"/>
      <c r="G21" s="451" t="s">
        <v>218</v>
      </c>
      <c r="H21" s="452"/>
      <c r="I21" s="451" t="s">
        <v>114</v>
      </c>
      <c r="J21" s="452"/>
      <c r="K21" s="455" t="s">
        <v>113</v>
      </c>
      <c r="L21" s="451" t="s">
        <v>112</v>
      </c>
      <c r="M21" s="452"/>
      <c r="N21" s="451" t="s">
        <v>411</v>
      </c>
      <c r="O21" s="452"/>
      <c r="P21" s="455" t="s">
        <v>111</v>
      </c>
      <c r="Q21" s="461" t="s">
        <v>110</v>
      </c>
      <c r="R21" s="462"/>
      <c r="S21" s="461" t="s">
        <v>109</v>
      </c>
      <c r="T21" s="463"/>
    </row>
    <row r="22" spans="1:113" ht="204.75" customHeight="1" x14ac:dyDescent="0.3">
      <c r="A22" s="459"/>
      <c r="B22" s="453"/>
      <c r="C22" s="454"/>
      <c r="D22" s="457"/>
      <c r="E22" s="453"/>
      <c r="F22" s="454"/>
      <c r="G22" s="453"/>
      <c r="H22" s="454"/>
      <c r="I22" s="453"/>
      <c r="J22" s="454"/>
      <c r="K22" s="456"/>
      <c r="L22" s="453"/>
      <c r="M22" s="454"/>
      <c r="N22" s="453"/>
      <c r="O22" s="454"/>
      <c r="P22" s="456"/>
      <c r="Q22" s="81" t="s">
        <v>108</v>
      </c>
      <c r="R22" s="81" t="s">
        <v>385</v>
      </c>
      <c r="S22" s="81" t="s">
        <v>107</v>
      </c>
      <c r="T22" s="81" t="s">
        <v>106</v>
      </c>
    </row>
    <row r="23" spans="1:113" ht="51.75" customHeight="1" x14ac:dyDescent="0.3">
      <c r="A23" s="460"/>
      <c r="B23" s="110" t="s">
        <v>104</v>
      </c>
      <c r="C23" s="110" t="s">
        <v>105</v>
      </c>
      <c r="D23" s="456"/>
      <c r="E23" s="110" t="s">
        <v>104</v>
      </c>
      <c r="F23" s="110" t="s">
        <v>105</v>
      </c>
      <c r="G23" s="110" t="s">
        <v>104</v>
      </c>
      <c r="H23" s="110" t="s">
        <v>105</v>
      </c>
      <c r="I23" s="110" t="s">
        <v>104</v>
      </c>
      <c r="J23" s="110" t="s">
        <v>105</v>
      </c>
      <c r="K23" s="110" t="s">
        <v>104</v>
      </c>
      <c r="L23" s="110" t="s">
        <v>104</v>
      </c>
      <c r="M23" s="110" t="s">
        <v>105</v>
      </c>
      <c r="N23" s="110" t="s">
        <v>104</v>
      </c>
      <c r="O23" s="110" t="s">
        <v>105</v>
      </c>
      <c r="P23" s="111" t="s">
        <v>104</v>
      </c>
      <c r="Q23" s="81" t="s">
        <v>104</v>
      </c>
      <c r="R23" s="81" t="s">
        <v>104</v>
      </c>
      <c r="S23" s="81" t="s">
        <v>104</v>
      </c>
      <c r="T23" s="81" t="s">
        <v>104</v>
      </c>
    </row>
    <row r="24" spans="1:113" x14ac:dyDescent="0.3">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60" customHeight="1" x14ac:dyDescent="0.3">
      <c r="A25" s="58">
        <v>1</v>
      </c>
      <c r="B25" s="371" t="s">
        <v>547</v>
      </c>
      <c r="C25" s="371" t="s">
        <v>547</v>
      </c>
      <c r="D25" s="372" t="s">
        <v>544</v>
      </c>
      <c r="E25" s="372" t="s">
        <v>545</v>
      </c>
      <c r="F25" s="372" t="s">
        <v>545</v>
      </c>
      <c r="G25" s="372" t="s">
        <v>546</v>
      </c>
      <c r="H25" s="372" t="s">
        <v>546</v>
      </c>
      <c r="I25" s="372">
        <v>2013</v>
      </c>
      <c r="J25" s="373" t="s">
        <v>585</v>
      </c>
      <c r="K25" s="372">
        <v>2013</v>
      </c>
      <c r="L25" s="373" t="s">
        <v>367</v>
      </c>
      <c r="M25" s="374">
        <v>15</v>
      </c>
      <c r="N25" s="374">
        <v>1</v>
      </c>
      <c r="O25" s="374">
        <v>1</v>
      </c>
      <c r="P25" s="57" t="s">
        <v>295</v>
      </c>
      <c r="Q25" s="282" t="s">
        <v>295</v>
      </c>
      <c r="R25" s="281" t="s">
        <v>295</v>
      </c>
      <c r="S25" s="448" t="s">
        <v>550</v>
      </c>
      <c r="T25" s="281" t="s">
        <v>549</v>
      </c>
    </row>
    <row r="26" spans="1:113" ht="62.25" customHeight="1" x14ac:dyDescent="0.3">
      <c r="A26" s="58">
        <v>2</v>
      </c>
      <c r="B26" s="371" t="s">
        <v>547</v>
      </c>
      <c r="C26" s="371" t="s">
        <v>547</v>
      </c>
      <c r="D26" s="372" t="s">
        <v>544</v>
      </c>
      <c r="E26" s="372" t="s">
        <v>545</v>
      </c>
      <c r="F26" s="372" t="s">
        <v>545</v>
      </c>
      <c r="G26" s="372" t="s">
        <v>548</v>
      </c>
      <c r="H26" s="372" t="s">
        <v>548</v>
      </c>
      <c r="I26" s="372">
        <v>2013</v>
      </c>
      <c r="J26" s="373" t="s">
        <v>586</v>
      </c>
      <c r="K26" s="372">
        <v>2013</v>
      </c>
      <c r="L26" s="373" t="s">
        <v>367</v>
      </c>
      <c r="M26" s="374">
        <v>15</v>
      </c>
      <c r="N26" s="374">
        <v>1</v>
      </c>
      <c r="O26" s="374">
        <v>1</v>
      </c>
      <c r="P26" s="57" t="s">
        <v>295</v>
      </c>
      <c r="Q26" s="282" t="s">
        <v>295</v>
      </c>
      <c r="R26" s="281" t="s">
        <v>295</v>
      </c>
      <c r="S26" s="449"/>
      <c r="T26" s="281" t="s">
        <v>549</v>
      </c>
    </row>
    <row r="27" spans="1:113" s="54" customFormat="1" ht="13.2" x14ac:dyDescent="0.25">
      <c r="B27" s="55"/>
      <c r="C27" s="55"/>
      <c r="K27" s="55"/>
      <c r="N27" s="54">
        <f>SUM(N25:N26)</f>
        <v>2</v>
      </c>
      <c r="O27" s="54">
        <f>SUM(O25:O26)</f>
        <v>2</v>
      </c>
      <c r="P27" s="54">
        <f>N27-O27</f>
        <v>0</v>
      </c>
    </row>
    <row r="28" spans="1:113" s="54" customFormat="1" x14ac:dyDescent="0.3">
      <c r="B28" s="52" t="s">
        <v>103</v>
      </c>
      <c r="C28" s="52"/>
      <c r="D28" s="52"/>
      <c r="E28" s="52"/>
      <c r="F28" s="52"/>
      <c r="G28" s="52"/>
      <c r="H28" s="52"/>
      <c r="I28" s="52"/>
      <c r="J28" s="52"/>
      <c r="K28" s="52"/>
      <c r="L28" s="52"/>
      <c r="M28" s="52"/>
      <c r="N28" s="52"/>
      <c r="O28" s="52"/>
      <c r="P28" s="52"/>
      <c r="Q28" s="52"/>
      <c r="R28" s="52"/>
    </row>
    <row r="29" spans="1:113" x14ac:dyDescent="0.3">
      <c r="B29" s="450" t="s">
        <v>421</v>
      </c>
      <c r="C29" s="450"/>
      <c r="D29" s="450"/>
      <c r="E29" s="450"/>
      <c r="F29" s="450"/>
      <c r="G29" s="450"/>
      <c r="H29" s="450"/>
      <c r="I29" s="450"/>
      <c r="J29" s="450"/>
      <c r="K29" s="450"/>
      <c r="L29" s="450"/>
      <c r="M29" s="450"/>
      <c r="N29" s="450"/>
      <c r="O29" s="450"/>
      <c r="P29" s="450"/>
      <c r="Q29" s="450"/>
      <c r="R29" s="450"/>
    </row>
    <row r="30" spans="1:113" x14ac:dyDescent="0.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3">
      <c r="B31" s="51" t="s">
        <v>384</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1" t="s">
        <v>102</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3">
      <c r="B33" s="51" t="s">
        <v>101</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3">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3">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3">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3">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3">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3">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3">
      <c r="B40" s="51" t="s">
        <v>94</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3">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3">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S25:S26"/>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22" zoomScale="85" zoomScaleSheetLayoutView="85" workbookViewId="0">
      <selection activeCell="C46" sqref="C46"/>
    </sheetView>
  </sheetViews>
  <sheetFormatPr defaultColWidth="10.6640625" defaultRowHeight="15.6" x14ac:dyDescent="0.3"/>
  <cols>
    <col min="1" max="1" width="10.6640625" style="48"/>
    <col min="2" max="3" width="20.44140625" style="48" customWidth="1"/>
    <col min="4" max="5" width="36.33203125" style="48" customWidth="1"/>
    <col min="6" max="6" width="8.6640625" style="48" customWidth="1"/>
    <col min="7" max="7" width="10.33203125" style="48" customWidth="1"/>
    <col min="8" max="8" width="8.6640625" style="48" customWidth="1"/>
    <col min="9" max="9" width="8.33203125" style="48" customWidth="1"/>
    <col min="10" max="10" width="20.109375" style="48" customWidth="1"/>
    <col min="11" max="11" width="11.109375" style="48" customWidth="1"/>
    <col min="12" max="12" width="8.88671875" style="48" customWidth="1"/>
    <col min="13" max="13" width="8.6640625" style="48" customWidth="1"/>
    <col min="14" max="14" width="13.6640625" style="48" customWidth="1"/>
    <col min="15" max="16" width="8.6640625" style="48" customWidth="1"/>
    <col min="17" max="17" width="11.88671875" style="48" customWidth="1"/>
    <col min="18" max="18" width="12" style="48" customWidth="1"/>
    <col min="19" max="19" width="18.33203125" style="48" customWidth="1"/>
    <col min="20" max="20" width="22.44140625" style="48" customWidth="1"/>
    <col min="21" max="21" width="30.6640625" style="48" customWidth="1"/>
    <col min="22" max="23" width="10.109375" style="48" customWidth="1"/>
    <col min="24" max="24" width="24.5546875" style="48" customWidth="1"/>
    <col min="25" max="25" width="16.33203125" style="48" customWidth="1"/>
    <col min="26" max="26" width="18.5546875" style="48" customWidth="1"/>
    <col min="27" max="27" width="38.6640625" style="48" customWidth="1"/>
    <col min="28" max="240" width="10.6640625" style="48"/>
    <col min="241" max="242" width="15.6640625" style="48" customWidth="1"/>
    <col min="243" max="245" width="14.6640625" style="48" customWidth="1"/>
    <col min="246" max="249" width="13.6640625" style="48" customWidth="1"/>
    <col min="250" max="253" width="15.6640625" style="48" customWidth="1"/>
    <col min="254" max="254" width="22.88671875" style="48" customWidth="1"/>
    <col min="255" max="255" width="20.6640625" style="48" customWidth="1"/>
    <col min="256" max="256" width="17.6640625" style="48" customWidth="1"/>
    <col min="257" max="265" width="14.6640625" style="48" customWidth="1"/>
    <col min="266" max="496" width="10.6640625" style="48"/>
    <col min="497" max="498" width="15.6640625" style="48" customWidth="1"/>
    <col min="499" max="501" width="14.6640625" style="48" customWidth="1"/>
    <col min="502" max="505" width="13.6640625" style="48" customWidth="1"/>
    <col min="506" max="509" width="15.6640625" style="48" customWidth="1"/>
    <col min="510" max="510" width="22.88671875" style="48" customWidth="1"/>
    <col min="511" max="511" width="20.6640625" style="48" customWidth="1"/>
    <col min="512" max="512" width="17.6640625" style="48" customWidth="1"/>
    <col min="513" max="521" width="14.6640625" style="48" customWidth="1"/>
    <col min="522" max="752" width="10.6640625" style="48"/>
    <col min="753" max="754" width="15.6640625" style="48" customWidth="1"/>
    <col min="755" max="757" width="14.6640625" style="48" customWidth="1"/>
    <col min="758" max="761" width="13.6640625" style="48" customWidth="1"/>
    <col min="762" max="765" width="15.6640625" style="48" customWidth="1"/>
    <col min="766" max="766" width="22.88671875" style="48" customWidth="1"/>
    <col min="767" max="767" width="20.6640625" style="48" customWidth="1"/>
    <col min="768" max="768" width="17.6640625" style="48" customWidth="1"/>
    <col min="769" max="777" width="14.6640625" style="48" customWidth="1"/>
    <col min="778" max="1008" width="10.6640625" style="48"/>
    <col min="1009" max="1010" width="15.6640625" style="48" customWidth="1"/>
    <col min="1011" max="1013" width="14.6640625" style="48" customWidth="1"/>
    <col min="1014" max="1017" width="13.6640625" style="48" customWidth="1"/>
    <col min="1018" max="1021" width="15.6640625" style="48" customWidth="1"/>
    <col min="1022" max="1022" width="22.88671875" style="48" customWidth="1"/>
    <col min="1023" max="1023" width="20.6640625" style="48" customWidth="1"/>
    <col min="1024" max="1024" width="17.6640625" style="48" customWidth="1"/>
    <col min="1025" max="1033" width="14.6640625" style="48" customWidth="1"/>
    <col min="1034" max="1264" width="10.6640625" style="48"/>
    <col min="1265" max="1266" width="15.6640625" style="48" customWidth="1"/>
    <col min="1267" max="1269" width="14.6640625" style="48" customWidth="1"/>
    <col min="1270" max="1273" width="13.6640625" style="48" customWidth="1"/>
    <col min="1274" max="1277" width="15.6640625" style="48" customWidth="1"/>
    <col min="1278" max="1278" width="22.88671875" style="48" customWidth="1"/>
    <col min="1279" max="1279" width="20.6640625" style="48" customWidth="1"/>
    <col min="1280" max="1280" width="17.6640625" style="48" customWidth="1"/>
    <col min="1281" max="1289" width="14.6640625" style="48" customWidth="1"/>
    <col min="1290" max="1520" width="10.6640625" style="48"/>
    <col min="1521" max="1522" width="15.6640625" style="48" customWidth="1"/>
    <col min="1523" max="1525" width="14.6640625" style="48" customWidth="1"/>
    <col min="1526" max="1529" width="13.6640625" style="48" customWidth="1"/>
    <col min="1530" max="1533" width="15.6640625" style="48" customWidth="1"/>
    <col min="1534" max="1534" width="22.88671875" style="48" customWidth="1"/>
    <col min="1535" max="1535" width="20.6640625" style="48" customWidth="1"/>
    <col min="1536" max="1536" width="17.6640625" style="48" customWidth="1"/>
    <col min="1537" max="1545" width="14.6640625" style="48" customWidth="1"/>
    <col min="1546" max="1776" width="10.6640625" style="48"/>
    <col min="1777" max="1778" width="15.6640625" style="48" customWidth="1"/>
    <col min="1779" max="1781" width="14.6640625" style="48" customWidth="1"/>
    <col min="1782" max="1785" width="13.6640625" style="48" customWidth="1"/>
    <col min="1786" max="1789" width="15.6640625" style="48" customWidth="1"/>
    <col min="1790" max="1790" width="22.88671875" style="48" customWidth="1"/>
    <col min="1791" max="1791" width="20.6640625" style="48" customWidth="1"/>
    <col min="1792" max="1792" width="17.6640625" style="48" customWidth="1"/>
    <col min="1793" max="1801" width="14.6640625" style="48" customWidth="1"/>
    <col min="1802" max="2032" width="10.6640625" style="48"/>
    <col min="2033" max="2034" width="15.6640625" style="48" customWidth="1"/>
    <col min="2035" max="2037" width="14.6640625" style="48" customWidth="1"/>
    <col min="2038" max="2041" width="13.6640625" style="48" customWidth="1"/>
    <col min="2042" max="2045" width="15.6640625" style="48" customWidth="1"/>
    <col min="2046" max="2046" width="22.88671875" style="48" customWidth="1"/>
    <col min="2047" max="2047" width="20.6640625" style="48" customWidth="1"/>
    <col min="2048" max="2048" width="17.6640625" style="48" customWidth="1"/>
    <col min="2049" max="2057" width="14.6640625" style="48" customWidth="1"/>
    <col min="2058" max="2288" width="10.6640625" style="48"/>
    <col min="2289" max="2290" width="15.6640625" style="48" customWidth="1"/>
    <col min="2291" max="2293" width="14.6640625" style="48" customWidth="1"/>
    <col min="2294" max="2297" width="13.6640625" style="48" customWidth="1"/>
    <col min="2298" max="2301" width="15.6640625" style="48" customWidth="1"/>
    <col min="2302" max="2302" width="22.88671875" style="48" customWidth="1"/>
    <col min="2303" max="2303" width="20.6640625" style="48" customWidth="1"/>
    <col min="2304" max="2304" width="17.6640625" style="48" customWidth="1"/>
    <col min="2305" max="2313" width="14.6640625" style="48" customWidth="1"/>
    <col min="2314" max="2544" width="10.6640625" style="48"/>
    <col min="2545" max="2546" width="15.6640625" style="48" customWidth="1"/>
    <col min="2547" max="2549" width="14.6640625" style="48" customWidth="1"/>
    <col min="2550" max="2553" width="13.6640625" style="48" customWidth="1"/>
    <col min="2554" max="2557" width="15.6640625" style="48" customWidth="1"/>
    <col min="2558" max="2558" width="22.88671875" style="48" customWidth="1"/>
    <col min="2559" max="2559" width="20.6640625" style="48" customWidth="1"/>
    <col min="2560" max="2560" width="17.6640625" style="48" customWidth="1"/>
    <col min="2561" max="2569" width="14.6640625" style="48" customWidth="1"/>
    <col min="2570" max="2800" width="10.6640625" style="48"/>
    <col min="2801" max="2802" width="15.6640625" style="48" customWidth="1"/>
    <col min="2803" max="2805" width="14.6640625" style="48" customWidth="1"/>
    <col min="2806" max="2809" width="13.6640625" style="48" customWidth="1"/>
    <col min="2810" max="2813" width="15.6640625" style="48" customWidth="1"/>
    <col min="2814" max="2814" width="22.88671875" style="48" customWidth="1"/>
    <col min="2815" max="2815" width="20.6640625" style="48" customWidth="1"/>
    <col min="2816" max="2816" width="17.6640625" style="48" customWidth="1"/>
    <col min="2817" max="2825" width="14.6640625" style="48" customWidth="1"/>
    <col min="2826" max="3056" width="10.6640625" style="48"/>
    <col min="3057" max="3058" width="15.6640625" style="48" customWidth="1"/>
    <col min="3059" max="3061" width="14.6640625" style="48" customWidth="1"/>
    <col min="3062" max="3065" width="13.6640625" style="48" customWidth="1"/>
    <col min="3066" max="3069" width="15.6640625" style="48" customWidth="1"/>
    <col min="3070" max="3070" width="22.88671875" style="48" customWidth="1"/>
    <col min="3071" max="3071" width="20.6640625" style="48" customWidth="1"/>
    <col min="3072" max="3072" width="17.6640625" style="48" customWidth="1"/>
    <col min="3073" max="3081" width="14.6640625" style="48" customWidth="1"/>
    <col min="3082" max="3312" width="10.6640625" style="48"/>
    <col min="3313" max="3314" width="15.6640625" style="48" customWidth="1"/>
    <col min="3315" max="3317" width="14.6640625" style="48" customWidth="1"/>
    <col min="3318" max="3321" width="13.6640625" style="48" customWidth="1"/>
    <col min="3322" max="3325" width="15.6640625" style="48" customWidth="1"/>
    <col min="3326" max="3326" width="22.88671875" style="48" customWidth="1"/>
    <col min="3327" max="3327" width="20.6640625" style="48" customWidth="1"/>
    <col min="3328" max="3328" width="17.6640625" style="48" customWidth="1"/>
    <col min="3329" max="3337" width="14.6640625" style="48" customWidth="1"/>
    <col min="3338" max="3568" width="10.6640625" style="48"/>
    <col min="3569" max="3570" width="15.6640625" style="48" customWidth="1"/>
    <col min="3571" max="3573" width="14.6640625" style="48" customWidth="1"/>
    <col min="3574" max="3577" width="13.6640625" style="48" customWidth="1"/>
    <col min="3578" max="3581" width="15.6640625" style="48" customWidth="1"/>
    <col min="3582" max="3582" width="22.88671875" style="48" customWidth="1"/>
    <col min="3583" max="3583" width="20.6640625" style="48" customWidth="1"/>
    <col min="3584" max="3584" width="17.6640625" style="48" customWidth="1"/>
    <col min="3585" max="3593" width="14.6640625" style="48" customWidth="1"/>
    <col min="3594" max="3824" width="10.6640625" style="48"/>
    <col min="3825" max="3826" width="15.6640625" style="48" customWidth="1"/>
    <col min="3827" max="3829" width="14.6640625" style="48" customWidth="1"/>
    <col min="3830" max="3833" width="13.6640625" style="48" customWidth="1"/>
    <col min="3834" max="3837" width="15.6640625" style="48" customWidth="1"/>
    <col min="3838" max="3838" width="22.88671875" style="48" customWidth="1"/>
    <col min="3839" max="3839" width="20.6640625" style="48" customWidth="1"/>
    <col min="3840" max="3840" width="17.6640625" style="48" customWidth="1"/>
    <col min="3841" max="3849" width="14.6640625" style="48" customWidth="1"/>
    <col min="3850" max="4080" width="10.6640625" style="48"/>
    <col min="4081" max="4082" width="15.6640625" style="48" customWidth="1"/>
    <col min="4083" max="4085" width="14.6640625" style="48" customWidth="1"/>
    <col min="4086" max="4089" width="13.6640625" style="48" customWidth="1"/>
    <col min="4090" max="4093" width="15.6640625" style="48" customWidth="1"/>
    <col min="4094" max="4094" width="22.88671875" style="48" customWidth="1"/>
    <col min="4095" max="4095" width="20.6640625" style="48" customWidth="1"/>
    <col min="4096" max="4096" width="17.6640625" style="48" customWidth="1"/>
    <col min="4097" max="4105" width="14.6640625" style="48" customWidth="1"/>
    <col min="4106" max="4336" width="10.6640625" style="48"/>
    <col min="4337" max="4338" width="15.6640625" style="48" customWidth="1"/>
    <col min="4339" max="4341" width="14.6640625" style="48" customWidth="1"/>
    <col min="4342" max="4345" width="13.6640625" style="48" customWidth="1"/>
    <col min="4346" max="4349" width="15.6640625" style="48" customWidth="1"/>
    <col min="4350" max="4350" width="22.88671875" style="48" customWidth="1"/>
    <col min="4351" max="4351" width="20.6640625" style="48" customWidth="1"/>
    <col min="4352" max="4352" width="17.6640625" style="48" customWidth="1"/>
    <col min="4353" max="4361" width="14.6640625" style="48" customWidth="1"/>
    <col min="4362" max="4592" width="10.6640625" style="48"/>
    <col min="4593" max="4594" width="15.6640625" style="48" customWidth="1"/>
    <col min="4595" max="4597" width="14.6640625" style="48" customWidth="1"/>
    <col min="4598" max="4601" width="13.6640625" style="48" customWidth="1"/>
    <col min="4602" max="4605" width="15.6640625" style="48" customWidth="1"/>
    <col min="4606" max="4606" width="22.88671875" style="48" customWidth="1"/>
    <col min="4607" max="4607" width="20.6640625" style="48" customWidth="1"/>
    <col min="4608" max="4608" width="17.6640625" style="48" customWidth="1"/>
    <col min="4609" max="4617" width="14.6640625" style="48" customWidth="1"/>
    <col min="4618" max="4848" width="10.6640625" style="48"/>
    <col min="4849" max="4850" width="15.6640625" style="48" customWidth="1"/>
    <col min="4851" max="4853" width="14.6640625" style="48" customWidth="1"/>
    <col min="4854" max="4857" width="13.6640625" style="48" customWidth="1"/>
    <col min="4858" max="4861" width="15.6640625" style="48" customWidth="1"/>
    <col min="4862" max="4862" width="22.88671875" style="48" customWidth="1"/>
    <col min="4863" max="4863" width="20.6640625" style="48" customWidth="1"/>
    <col min="4864" max="4864" width="17.6640625" style="48" customWidth="1"/>
    <col min="4865" max="4873" width="14.6640625" style="48" customWidth="1"/>
    <col min="4874" max="5104" width="10.6640625" style="48"/>
    <col min="5105" max="5106" width="15.6640625" style="48" customWidth="1"/>
    <col min="5107" max="5109" width="14.6640625" style="48" customWidth="1"/>
    <col min="5110" max="5113" width="13.6640625" style="48" customWidth="1"/>
    <col min="5114" max="5117" width="15.6640625" style="48" customWidth="1"/>
    <col min="5118" max="5118" width="22.88671875" style="48" customWidth="1"/>
    <col min="5119" max="5119" width="20.6640625" style="48" customWidth="1"/>
    <col min="5120" max="5120" width="17.6640625" style="48" customWidth="1"/>
    <col min="5121" max="5129" width="14.6640625" style="48" customWidth="1"/>
    <col min="5130" max="5360" width="10.6640625" style="48"/>
    <col min="5361" max="5362" width="15.6640625" style="48" customWidth="1"/>
    <col min="5363" max="5365" width="14.6640625" style="48" customWidth="1"/>
    <col min="5366" max="5369" width="13.6640625" style="48" customWidth="1"/>
    <col min="5370" max="5373" width="15.6640625" style="48" customWidth="1"/>
    <col min="5374" max="5374" width="22.88671875" style="48" customWidth="1"/>
    <col min="5375" max="5375" width="20.6640625" style="48" customWidth="1"/>
    <col min="5376" max="5376" width="17.6640625" style="48" customWidth="1"/>
    <col min="5377" max="5385" width="14.6640625" style="48" customWidth="1"/>
    <col min="5386" max="5616" width="10.6640625" style="48"/>
    <col min="5617" max="5618" width="15.6640625" style="48" customWidth="1"/>
    <col min="5619" max="5621" width="14.6640625" style="48" customWidth="1"/>
    <col min="5622" max="5625" width="13.6640625" style="48" customWidth="1"/>
    <col min="5626" max="5629" width="15.6640625" style="48" customWidth="1"/>
    <col min="5630" max="5630" width="22.88671875" style="48" customWidth="1"/>
    <col min="5631" max="5631" width="20.6640625" style="48" customWidth="1"/>
    <col min="5632" max="5632" width="17.6640625" style="48" customWidth="1"/>
    <col min="5633" max="5641" width="14.6640625" style="48" customWidth="1"/>
    <col min="5642" max="5872" width="10.6640625" style="48"/>
    <col min="5873" max="5874" width="15.6640625" style="48" customWidth="1"/>
    <col min="5875" max="5877" width="14.6640625" style="48" customWidth="1"/>
    <col min="5878" max="5881" width="13.6640625" style="48" customWidth="1"/>
    <col min="5882" max="5885" width="15.6640625" style="48" customWidth="1"/>
    <col min="5886" max="5886" width="22.88671875" style="48" customWidth="1"/>
    <col min="5887" max="5887" width="20.6640625" style="48" customWidth="1"/>
    <col min="5888" max="5888" width="17.6640625" style="48" customWidth="1"/>
    <col min="5889" max="5897" width="14.6640625" style="48" customWidth="1"/>
    <col min="5898" max="6128" width="10.6640625" style="48"/>
    <col min="6129" max="6130" width="15.6640625" style="48" customWidth="1"/>
    <col min="6131" max="6133" width="14.6640625" style="48" customWidth="1"/>
    <col min="6134" max="6137" width="13.6640625" style="48" customWidth="1"/>
    <col min="6138" max="6141" width="15.6640625" style="48" customWidth="1"/>
    <col min="6142" max="6142" width="22.88671875" style="48" customWidth="1"/>
    <col min="6143" max="6143" width="20.6640625" style="48" customWidth="1"/>
    <col min="6144" max="6144" width="17.6640625" style="48" customWidth="1"/>
    <col min="6145" max="6153" width="14.6640625" style="48" customWidth="1"/>
    <col min="6154" max="6384" width="10.6640625" style="48"/>
    <col min="6385" max="6386" width="15.6640625" style="48" customWidth="1"/>
    <col min="6387" max="6389" width="14.6640625" style="48" customWidth="1"/>
    <col min="6390" max="6393" width="13.6640625" style="48" customWidth="1"/>
    <col min="6394" max="6397" width="15.6640625" style="48" customWidth="1"/>
    <col min="6398" max="6398" width="22.88671875" style="48" customWidth="1"/>
    <col min="6399" max="6399" width="20.6640625" style="48" customWidth="1"/>
    <col min="6400" max="6400" width="17.6640625" style="48" customWidth="1"/>
    <col min="6401" max="6409" width="14.6640625" style="48" customWidth="1"/>
    <col min="6410" max="6640" width="10.6640625" style="48"/>
    <col min="6641" max="6642" width="15.6640625" style="48" customWidth="1"/>
    <col min="6643" max="6645" width="14.6640625" style="48" customWidth="1"/>
    <col min="6646" max="6649" width="13.6640625" style="48" customWidth="1"/>
    <col min="6650" max="6653" width="15.6640625" style="48" customWidth="1"/>
    <col min="6654" max="6654" width="22.88671875" style="48" customWidth="1"/>
    <col min="6655" max="6655" width="20.6640625" style="48" customWidth="1"/>
    <col min="6656" max="6656" width="17.6640625" style="48" customWidth="1"/>
    <col min="6657" max="6665" width="14.6640625" style="48" customWidth="1"/>
    <col min="6666" max="6896" width="10.6640625" style="48"/>
    <col min="6897" max="6898" width="15.6640625" style="48" customWidth="1"/>
    <col min="6899" max="6901" width="14.6640625" style="48" customWidth="1"/>
    <col min="6902" max="6905" width="13.6640625" style="48" customWidth="1"/>
    <col min="6906" max="6909" width="15.6640625" style="48" customWidth="1"/>
    <col min="6910" max="6910" width="22.88671875" style="48" customWidth="1"/>
    <col min="6911" max="6911" width="20.6640625" style="48" customWidth="1"/>
    <col min="6912" max="6912" width="17.6640625" style="48" customWidth="1"/>
    <col min="6913" max="6921" width="14.6640625" style="48" customWidth="1"/>
    <col min="6922" max="7152" width="10.6640625" style="48"/>
    <col min="7153" max="7154" width="15.6640625" style="48" customWidth="1"/>
    <col min="7155" max="7157" width="14.6640625" style="48" customWidth="1"/>
    <col min="7158" max="7161" width="13.6640625" style="48" customWidth="1"/>
    <col min="7162" max="7165" width="15.6640625" style="48" customWidth="1"/>
    <col min="7166" max="7166" width="22.88671875" style="48" customWidth="1"/>
    <col min="7167" max="7167" width="20.6640625" style="48" customWidth="1"/>
    <col min="7168" max="7168" width="17.6640625" style="48" customWidth="1"/>
    <col min="7169" max="7177" width="14.6640625" style="48" customWidth="1"/>
    <col min="7178" max="7408" width="10.6640625" style="48"/>
    <col min="7409" max="7410" width="15.6640625" style="48" customWidth="1"/>
    <col min="7411" max="7413" width="14.6640625" style="48" customWidth="1"/>
    <col min="7414" max="7417" width="13.6640625" style="48" customWidth="1"/>
    <col min="7418" max="7421" width="15.6640625" style="48" customWidth="1"/>
    <col min="7422" max="7422" width="22.88671875" style="48" customWidth="1"/>
    <col min="7423" max="7423" width="20.6640625" style="48" customWidth="1"/>
    <col min="7424" max="7424" width="17.6640625" style="48" customWidth="1"/>
    <col min="7425" max="7433" width="14.6640625" style="48" customWidth="1"/>
    <col min="7434" max="7664" width="10.6640625" style="48"/>
    <col min="7665" max="7666" width="15.6640625" style="48" customWidth="1"/>
    <col min="7667" max="7669" width="14.6640625" style="48" customWidth="1"/>
    <col min="7670" max="7673" width="13.6640625" style="48" customWidth="1"/>
    <col min="7674" max="7677" width="15.6640625" style="48" customWidth="1"/>
    <col min="7678" max="7678" width="22.88671875" style="48" customWidth="1"/>
    <col min="7679" max="7679" width="20.6640625" style="48" customWidth="1"/>
    <col min="7680" max="7680" width="17.6640625" style="48" customWidth="1"/>
    <col min="7681" max="7689" width="14.6640625" style="48" customWidth="1"/>
    <col min="7690" max="7920" width="10.6640625" style="48"/>
    <col min="7921" max="7922" width="15.6640625" style="48" customWidth="1"/>
    <col min="7923" max="7925" width="14.6640625" style="48" customWidth="1"/>
    <col min="7926" max="7929" width="13.6640625" style="48" customWidth="1"/>
    <col min="7930" max="7933" width="15.6640625" style="48" customWidth="1"/>
    <col min="7934" max="7934" width="22.88671875" style="48" customWidth="1"/>
    <col min="7935" max="7935" width="20.6640625" style="48" customWidth="1"/>
    <col min="7936" max="7936" width="17.6640625" style="48" customWidth="1"/>
    <col min="7937" max="7945" width="14.6640625" style="48" customWidth="1"/>
    <col min="7946" max="8176" width="10.6640625" style="48"/>
    <col min="8177" max="8178" width="15.6640625" style="48" customWidth="1"/>
    <col min="8179" max="8181" width="14.6640625" style="48" customWidth="1"/>
    <col min="8182" max="8185" width="13.6640625" style="48" customWidth="1"/>
    <col min="8186" max="8189" width="15.6640625" style="48" customWidth="1"/>
    <col min="8190" max="8190" width="22.88671875" style="48" customWidth="1"/>
    <col min="8191" max="8191" width="20.6640625" style="48" customWidth="1"/>
    <col min="8192" max="8192" width="17.6640625" style="48" customWidth="1"/>
    <col min="8193" max="8201" width="14.6640625" style="48" customWidth="1"/>
    <col min="8202" max="8432" width="10.6640625" style="48"/>
    <col min="8433" max="8434" width="15.6640625" style="48" customWidth="1"/>
    <col min="8435" max="8437" width="14.6640625" style="48" customWidth="1"/>
    <col min="8438" max="8441" width="13.6640625" style="48" customWidth="1"/>
    <col min="8442" max="8445" width="15.6640625" style="48" customWidth="1"/>
    <col min="8446" max="8446" width="22.88671875" style="48" customWidth="1"/>
    <col min="8447" max="8447" width="20.6640625" style="48" customWidth="1"/>
    <col min="8448" max="8448" width="17.6640625" style="48" customWidth="1"/>
    <col min="8449" max="8457" width="14.6640625" style="48" customWidth="1"/>
    <col min="8458" max="8688" width="10.6640625" style="48"/>
    <col min="8689" max="8690" width="15.6640625" style="48" customWidth="1"/>
    <col min="8691" max="8693" width="14.6640625" style="48" customWidth="1"/>
    <col min="8694" max="8697" width="13.6640625" style="48" customWidth="1"/>
    <col min="8698" max="8701" width="15.6640625" style="48" customWidth="1"/>
    <col min="8702" max="8702" width="22.88671875" style="48" customWidth="1"/>
    <col min="8703" max="8703" width="20.6640625" style="48" customWidth="1"/>
    <col min="8704" max="8704" width="17.6640625" style="48" customWidth="1"/>
    <col min="8705" max="8713" width="14.6640625" style="48" customWidth="1"/>
    <col min="8714" max="8944" width="10.6640625" style="48"/>
    <col min="8945" max="8946" width="15.6640625" style="48" customWidth="1"/>
    <col min="8947" max="8949" width="14.6640625" style="48" customWidth="1"/>
    <col min="8950" max="8953" width="13.6640625" style="48" customWidth="1"/>
    <col min="8954" max="8957" width="15.6640625" style="48" customWidth="1"/>
    <col min="8958" max="8958" width="22.88671875" style="48" customWidth="1"/>
    <col min="8959" max="8959" width="20.6640625" style="48" customWidth="1"/>
    <col min="8960" max="8960" width="17.6640625" style="48" customWidth="1"/>
    <col min="8961" max="8969" width="14.6640625" style="48" customWidth="1"/>
    <col min="8970" max="9200" width="10.6640625" style="48"/>
    <col min="9201" max="9202" width="15.6640625" style="48" customWidth="1"/>
    <col min="9203" max="9205" width="14.6640625" style="48" customWidth="1"/>
    <col min="9206" max="9209" width="13.6640625" style="48" customWidth="1"/>
    <col min="9210" max="9213" width="15.6640625" style="48" customWidth="1"/>
    <col min="9214" max="9214" width="22.88671875" style="48" customWidth="1"/>
    <col min="9215" max="9215" width="20.6640625" style="48" customWidth="1"/>
    <col min="9216" max="9216" width="17.6640625" style="48" customWidth="1"/>
    <col min="9217" max="9225" width="14.6640625" style="48" customWidth="1"/>
    <col min="9226" max="9456" width="10.6640625" style="48"/>
    <col min="9457" max="9458" width="15.6640625" style="48" customWidth="1"/>
    <col min="9459" max="9461" width="14.6640625" style="48" customWidth="1"/>
    <col min="9462" max="9465" width="13.6640625" style="48" customWidth="1"/>
    <col min="9466" max="9469" width="15.6640625" style="48" customWidth="1"/>
    <col min="9470" max="9470" width="22.88671875" style="48" customWidth="1"/>
    <col min="9471" max="9471" width="20.6640625" style="48" customWidth="1"/>
    <col min="9472" max="9472" width="17.6640625" style="48" customWidth="1"/>
    <col min="9473" max="9481" width="14.6640625" style="48" customWidth="1"/>
    <col min="9482" max="9712" width="10.6640625" style="48"/>
    <col min="9713" max="9714" width="15.6640625" style="48" customWidth="1"/>
    <col min="9715" max="9717" width="14.6640625" style="48" customWidth="1"/>
    <col min="9718" max="9721" width="13.6640625" style="48" customWidth="1"/>
    <col min="9722" max="9725" width="15.6640625" style="48" customWidth="1"/>
    <col min="9726" max="9726" width="22.88671875" style="48" customWidth="1"/>
    <col min="9727" max="9727" width="20.6640625" style="48" customWidth="1"/>
    <col min="9728" max="9728" width="17.6640625" style="48" customWidth="1"/>
    <col min="9729" max="9737" width="14.6640625" style="48" customWidth="1"/>
    <col min="9738" max="9968" width="10.6640625" style="48"/>
    <col min="9969" max="9970" width="15.6640625" style="48" customWidth="1"/>
    <col min="9971" max="9973" width="14.6640625" style="48" customWidth="1"/>
    <col min="9974" max="9977" width="13.6640625" style="48" customWidth="1"/>
    <col min="9978" max="9981" width="15.6640625" style="48" customWidth="1"/>
    <col min="9982" max="9982" width="22.88671875" style="48" customWidth="1"/>
    <col min="9983" max="9983" width="20.6640625" style="48" customWidth="1"/>
    <col min="9984" max="9984" width="17.6640625" style="48" customWidth="1"/>
    <col min="9985" max="9993" width="14.6640625" style="48" customWidth="1"/>
    <col min="9994" max="10224" width="10.6640625" style="48"/>
    <col min="10225" max="10226" width="15.6640625" style="48" customWidth="1"/>
    <col min="10227" max="10229" width="14.6640625" style="48" customWidth="1"/>
    <col min="10230" max="10233" width="13.6640625" style="48" customWidth="1"/>
    <col min="10234" max="10237" width="15.6640625" style="48" customWidth="1"/>
    <col min="10238" max="10238" width="22.88671875" style="48" customWidth="1"/>
    <col min="10239" max="10239" width="20.6640625" style="48" customWidth="1"/>
    <col min="10240" max="10240" width="17.6640625" style="48" customWidth="1"/>
    <col min="10241" max="10249" width="14.6640625" style="48" customWidth="1"/>
    <col min="10250" max="10480" width="10.6640625" style="48"/>
    <col min="10481" max="10482" width="15.6640625" style="48" customWidth="1"/>
    <col min="10483" max="10485" width="14.6640625" style="48" customWidth="1"/>
    <col min="10486" max="10489" width="13.6640625" style="48" customWidth="1"/>
    <col min="10490" max="10493" width="15.6640625" style="48" customWidth="1"/>
    <col min="10494" max="10494" width="22.88671875" style="48" customWidth="1"/>
    <col min="10495" max="10495" width="20.6640625" style="48" customWidth="1"/>
    <col min="10496" max="10496" width="17.6640625" style="48" customWidth="1"/>
    <col min="10497" max="10505" width="14.6640625" style="48" customWidth="1"/>
    <col min="10506" max="10736" width="10.6640625" style="48"/>
    <col min="10737" max="10738" width="15.6640625" style="48" customWidth="1"/>
    <col min="10739" max="10741" width="14.6640625" style="48" customWidth="1"/>
    <col min="10742" max="10745" width="13.6640625" style="48" customWidth="1"/>
    <col min="10746" max="10749" width="15.6640625" style="48" customWidth="1"/>
    <col min="10750" max="10750" width="22.88671875" style="48" customWidth="1"/>
    <col min="10751" max="10751" width="20.6640625" style="48" customWidth="1"/>
    <col min="10752" max="10752" width="17.6640625" style="48" customWidth="1"/>
    <col min="10753" max="10761" width="14.6640625" style="48" customWidth="1"/>
    <col min="10762" max="10992" width="10.6640625" style="48"/>
    <col min="10993" max="10994" width="15.6640625" style="48" customWidth="1"/>
    <col min="10995" max="10997" width="14.6640625" style="48" customWidth="1"/>
    <col min="10998" max="11001" width="13.6640625" style="48" customWidth="1"/>
    <col min="11002" max="11005" width="15.6640625" style="48" customWidth="1"/>
    <col min="11006" max="11006" width="22.88671875" style="48" customWidth="1"/>
    <col min="11007" max="11007" width="20.6640625" style="48" customWidth="1"/>
    <col min="11008" max="11008" width="17.6640625" style="48" customWidth="1"/>
    <col min="11009" max="11017" width="14.6640625" style="48" customWidth="1"/>
    <col min="11018" max="11248" width="10.6640625" style="48"/>
    <col min="11249" max="11250" width="15.6640625" style="48" customWidth="1"/>
    <col min="11251" max="11253" width="14.6640625" style="48" customWidth="1"/>
    <col min="11254" max="11257" width="13.6640625" style="48" customWidth="1"/>
    <col min="11258" max="11261" width="15.6640625" style="48" customWidth="1"/>
    <col min="11262" max="11262" width="22.88671875" style="48" customWidth="1"/>
    <col min="11263" max="11263" width="20.6640625" style="48" customWidth="1"/>
    <col min="11264" max="11264" width="17.6640625" style="48" customWidth="1"/>
    <col min="11265" max="11273" width="14.6640625" style="48" customWidth="1"/>
    <col min="11274" max="11504" width="10.6640625" style="48"/>
    <col min="11505" max="11506" width="15.6640625" style="48" customWidth="1"/>
    <col min="11507" max="11509" width="14.6640625" style="48" customWidth="1"/>
    <col min="11510" max="11513" width="13.6640625" style="48" customWidth="1"/>
    <col min="11514" max="11517" width="15.6640625" style="48" customWidth="1"/>
    <col min="11518" max="11518" width="22.88671875" style="48" customWidth="1"/>
    <col min="11519" max="11519" width="20.6640625" style="48" customWidth="1"/>
    <col min="11520" max="11520" width="17.6640625" style="48" customWidth="1"/>
    <col min="11521" max="11529" width="14.6640625" style="48" customWidth="1"/>
    <col min="11530" max="11760" width="10.6640625" style="48"/>
    <col min="11761" max="11762" width="15.6640625" style="48" customWidth="1"/>
    <col min="11763" max="11765" width="14.6640625" style="48" customWidth="1"/>
    <col min="11766" max="11769" width="13.6640625" style="48" customWidth="1"/>
    <col min="11770" max="11773" width="15.6640625" style="48" customWidth="1"/>
    <col min="11774" max="11774" width="22.88671875" style="48" customWidth="1"/>
    <col min="11775" max="11775" width="20.6640625" style="48" customWidth="1"/>
    <col min="11776" max="11776" width="17.6640625" style="48" customWidth="1"/>
    <col min="11777" max="11785" width="14.6640625" style="48" customWidth="1"/>
    <col min="11786" max="12016" width="10.6640625" style="48"/>
    <col min="12017" max="12018" width="15.6640625" style="48" customWidth="1"/>
    <col min="12019" max="12021" width="14.6640625" style="48" customWidth="1"/>
    <col min="12022" max="12025" width="13.6640625" style="48" customWidth="1"/>
    <col min="12026" max="12029" width="15.6640625" style="48" customWidth="1"/>
    <col min="12030" max="12030" width="22.88671875" style="48" customWidth="1"/>
    <col min="12031" max="12031" width="20.6640625" style="48" customWidth="1"/>
    <col min="12032" max="12032" width="17.6640625" style="48" customWidth="1"/>
    <col min="12033" max="12041" width="14.6640625" style="48" customWidth="1"/>
    <col min="12042" max="12272" width="10.6640625" style="48"/>
    <col min="12273" max="12274" width="15.6640625" style="48" customWidth="1"/>
    <col min="12275" max="12277" width="14.6640625" style="48" customWidth="1"/>
    <col min="12278" max="12281" width="13.6640625" style="48" customWidth="1"/>
    <col min="12282" max="12285" width="15.6640625" style="48" customWidth="1"/>
    <col min="12286" max="12286" width="22.88671875" style="48" customWidth="1"/>
    <col min="12287" max="12287" width="20.6640625" style="48" customWidth="1"/>
    <col min="12288" max="12288" width="17.6640625" style="48" customWidth="1"/>
    <col min="12289" max="12297" width="14.6640625" style="48" customWidth="1"/>
    <col min="12298" max="12528" width="10.6640625" style="48"/>
    <col min="12529" max="12530" width="15.6640625" style="48" customWidth="1"/>
    <col min="12531" max="12533" width="14.6640625" style="48" customWidth="1"/>
    <col min="12534" max="12537" width="13.6640625" style="48" customWidth="1"/>
    <col min="12538" max="12541" width="15.6640625" style="48" customWidth="1"/>
    <col min="12542" max="12542" width="22.88671875" style="48" customWidth="1"/>
    <col min="12543" max="12543" width="20.6640625" style="48" customWidth="1"/>
    <col min="12544" max="12544" width="17.6640625" style="48" customWidth="1"/>
    <col min="12545" max="12553" width="14.6640625" style="48" customWidth="1"/>
    <col min="12554" max="12784" width="10.6640625" style="48"/>
    <col min="12785" max="12786" width="15.6640625" style="48" customWidth="1"/>
    <col min="12787" max="12789" width="14.6640625" style="48" customWidth="1"/>
    <col min="12790" max="12793" width="13.6640625" style="48" customWidth="1"/>
    <col min="12794" max="12797" width="15.6640625" style="48" customWidth="1"/>
    <col min="12798" max="12798" width="22.88671875" style="48" customWidth="1"/>
    <col min="12799" max="12799" width="20.6640625" style="48" customWidth="1"/>
    <col min="12800" max="12800" width="17.6640625" style="48" customWidth="1"/>
    <col min="12801" max="12809" width="14.6640625" style="48" customWidth="1"/>
    <col min="12810" max="13040" width="10.6640625" style="48"/>
    <col min="13041" max="13042" width="15.6640625" style="48" customWidth="1"/>
    <col min="13043" max="13045" width="14.6640625" style="48" customWidth="1"/>
    <col min="13046" max="13049" width="13.6640625" style="48" customWidth="1"/>
    <col min="13050" max="13053" width="15.6640625" style="48" customWidth="1"/>
    <col min="13054" max="13054" width="22.88671875" style="48" customWidth="1"/>
    <col min="13055" max="13055" width="20.6640625" style="48" customWidth="1"/>
    <col min="13056" max="13056" width="17.6640625" style="48" customWidth="1"/>
    <col min="13057" max="13065" width="14.6640625" style="48" customWidth="1"/>
    <col min="13066" max="13296" width="10.6640625" style="48"/>
    <col min="13297" max="13298" width="15.6640625" style="48" customWidth="1"/>
    <col min="13299" max="13301" width="14.6640625" style="48" customWidth="1"/>
    <col min="13302" max="13305" width="13.6640625" style="48" customWidth="1"/>
    <col min="13306" max="13309" width="15.6640625" style="48" customWidth="1"/>
    <col min="13310" max="13310" width="22.88671875" style="48" customWidth="1"/>
    <col min="13311" max="13311" width="20.6640625" style="48" customWidth="1"/>
    <col min="13312" max="13312" width="17.6640625" style="48" customWidth="1"/>
    <col min="13313" max="13321" width="14.6640625" style="48" customWidth="1"/>
    <col min="13322" max="13552" width="10.6640625" style="48"/>
    <col min="13553" max="13554" width="15.6640625" style="48" customWidth="1"/>
    <col min="13555" max="13557" width="14.6640625" style="48" customWidth="1"/>
    <col min="13558" max="13561" width="13.6640625" style="48" customWidth="1"/>
    <col min="13562" max="13565" width="15.6640625" style="48" customWidth="1"/>
    <col min="13566" max="13566" width="22.88671875" style="48" customWidth="1"/>
    <col min="13567" max="13567" width="20.6640625" style="48" customWidth="1"/>
    <col min="13568" max="13568" width="17.6640625" style="48" customWidth="1"/>
    <col min="13569" max="13577" width="14.6640625" style="48" customWidth="1"/>
    <col min="13578" max="13808" width="10.6640625" style="48"/>
    <col min="13809" max="13810" width="15.6640625" style="48" customWidth="1"/>
    <col min="13811" max="13813" width="14.6640625" style="48" customWidth="1"/>
    <col min="13814" max="13817" width="13.6640625" style="48" customWidth="1"/>
    <col min="13818" max="13821" width="15.6640625" style="48" customWidth="1"/>
    <col min="13822" max="13822" width="22.88671875" style="48" customWidth="1"/>
    <col min="13823" max="13823" width="20.6640625" style="48" customWidth="1"/>
    <col min="13824" max="13824" width="17.6640625" style="48" customWidth="1"/>
    <col min="13825" max="13833" width="14.6640625" style="48" customWidth="1"/>
    <col min="13834" max="14064" width="10.6640625" style="48"/>
    <col min="14065" max="14066" width="15.6640625" style="48" customWidth="1"/>
    <col min="14067" max="14069" width="14.6640625" style="48" customWidth="1"/>
    <col min="14070" max="14073" width="13.6640625" style="48" customWidth="1"/>
    <col min="14074" max="14077" width="15.6640625" style="48" customWidth="1"/>
    <col min="14078" max="14078" width="22.88671875" style="48" customWidth="1"/>
    <col min="14079" max="14079" width="20.6640625" style="48" customWidth="1"/>
    <col min="14080" max="14080" width="17.6640625" style="48" customWidth="1"/>
    <col min="14081" max="14089" width="14.6640625" style="48" customWidth="1"/>
    <col min="14090" max="14320" width="10.6640625" style="48"/>
    <col min="14321" max="14322" width="15.6640625" style="48" customWidth="1"/>
    <col min="14323" max="14325" width="14.6640625" style="48" customWidth="1"/>
    <col min="14326" max="14329" width="13.6640625" style="48" customWidth="1"/>
    <col min="14330" max="14333" width="15.6640625" style="48" customWidth="1"/>
    <col min="14334" max="14334" width="22.88671875" style="48" customWidth="1"/>
    <col min="14335" max="14335" width="20.6640625" style="48" customWidth="1"/>
    <col min="14336" max="14336" width="17.6640625" style="48" customWidth="1"/>
    <col min="14337" max="14345" width="14.6640625" style="48" customWidth="1"/>
    <col min="14346" max="14576" width="10.6640625" style="48"/>
    <col min="14577" max="14578" width="15.6640625" style="48" customWidth="1"/>
    <col min="14579" max="14581" width="14.6640625" style="48" customWidth="1"/>
    <col min="14582" max="14585" width="13.6640625" style="48" customWidth="1"/>
    <col min="14586" max="14589" width="15.6640625" style="48" customWidth="1"/>
    <col min="14590" max="14590" width="22.88671875" style="48" customWidth="1"/>
    <col min="14591" max="14591" width="20.6640625" style="48" customWidth="1"/>
    <col min="14592" max="14592" width="17.6640625" style="48" customWidth="1"/>
    <col min="14593" max="14601" width="14.6640625" style="48" customWidth="1"/>
    <col min="14602" max="14832" width="10.6640625" style="48"/>
    <col min="14833" max="14834" width="15.6640625" style="48" customWidth="1"/>
    <col min="14835" max="14837" width="14.6640625" style="48" customWidth="1"/>
    <col min="14838" max="14841" width="13.6640625" style="48" customWidth="1"/>
    <col min="14842" max="14845" width="15.6640625" style="48" customWidth="1"/>
    <col min="14846" max="14846" width="22.88671875" style="48" customWidth="1"/>
    <col min="14847" max="14847" width="20.6640625" style="48" customWidth="1"/>
    <col min="14848" max="14848" width="17.6640625" style="48" customWidth="1"/>
    <col min="14849" max="14857" width="14.6640625" style="48" customWidth="1"/>
    <col min="14858" max="15088" width="10.6640625" style="48"/>
    <col min="15089" max="15090" width="15.6640625" style="48" customWidth="1"/>
    <col min="15091" max="15093" width="14.6640625" style="48" customWidth="1"/>
    <col min="15094" max="15097" width="13.6640625" style="48" customWidth="1"/>
    <col min="15098" max="15101" width="15.6640625" style="48" customWidth="1"/>
    <col min="15102" max="15102" width="22.88671875" style="48" customWidth="1"/>
    <col min="15103" max="15103" width="20.6640625" style="48" customWidth="1"/>
    <col min="15104" max="15104" width="17.6640625" style="48" customWidth="1"/>
    <col min="15105" max="15113" width="14.6640625" style="48" customWidth="1"/>
    <col min="15114" max="15344" width="10.6640625" style="48"/>
    <col min="15345" max="15346" width="15.6640625" style="48" customWidth="1"/>
    <col min="15347" max="15349" width="14.6640625" style="48" customWidth="1"/>
    <col min="15350" max="15353" width="13.6640625" style="48" customWidth="1"/>
    <col min="15354" max="15357" width="15.6640625" style="48" customWidth="1"/>
    <col min="15358" max="15358" width="22.88671875" style="48" customWidth="1"/>
    <col min="15359" max="15359" width="20.6640625" style="48" customWidth="1"/>
    <col min="15360" max="15360" width="17.6640625" style="48" customWidth="1"/>
    <col min="15361" max="15369" width="14.6640625" style="48" customWidth="1"/>
    <col min="15370" max="15600" width="10.6640625" style="48"/>
    <col min="15601" max="15602" width="15.6640625" style="48" customWidth="1"/>
    <col min="15603" max="15605" width="14.6640625" style="48" customWidth="1"/>
    <col min="15606" max="15609" width="13.6640625" style="48" customWidth="1"/>
    <col min="15610" max="15613" width="15.6640625" style="48" customWidth="1"/>
    <col min="15614" max="15614" width="22.88671875" style="48" customWidth="1"/>
    <col min="15615" max="15615" width="20.6640625" style="48" customWidth="1"/>
    <col min="15616" max="15616" width="17.6640625" style="48" customWidth="1"/>
    <col min="15617" max="15625" width="14.6640625" style="48" customWidth="1"/>
    <col min="15626" max="15856" width="10.6640625" style="48"/>
    <col min="15857" max="15858" width="15.6640625" style="48" customWidth="1"/>
    <col min="15859" max="15861" width="14.6640625" style="48" customWidth="1"/>
    <col min="15862" max="15865" width="13.6640625" style="48" customWidth="1"/>
    <col min="15866" max="15869" width="15.6640625" style="48" customWidth="1"/>
    <col min="15870" max="15870" width="22.88671875" style="48" customWidth="1"/>
    <col min="15871" max="15871" width="20.6640625" style="48" customWidth="1"/>
    <col min="15872" max="15872" width="17.6640625" style="48" customWidth="1"/>
    <col min="15873" max="15881" width="14.6640625" style="48" customWidth="1"/>
    <col min="15882" max="16112" width="10.6640625" style="48"/>
    <col min="16113" max="16114" width="15.6640625" style="48" customWidth="1"/>
    <col min="16115" max="16117" width="14.6640625" style="48" customWidth="1"/>
    <col min="16118" max="16121" width="13.6640625" style="48" customWidth="1"/>
    <col min="16122" max="16125" width="15.6640625" style="48" customWidth="1"/>
    <col min="16126" max="16126" width="22.88671875" style="48" customWidth="1"/>
    <col min="16127" max="16127" width="20.6640625" style="48" customWidth="1"/>
    <col min="16128" max="16128" width="17.6640625" style="48" customWidth="1"/>
    <col min="16129" max="16137" width="14.6640625" style="48" customWidth="1"/>
    <col min="16138" max="16384" width="10.6640625" style="48"/>
  </cols>
  <sheetData>
    <row r="1" spans="1:27" ht="25.5" customHeight="1" x14ac:dyDescent="0.3">
      <c r="AA1" s="38" t="s">
        <v>65</v>
      </c>
    </row>
    <row r="2" spans="1:27" s="12" customFormat="1" ht="18.75" customHeight="1" x14ac:dyDescent="0.35">
      <c r="E2" s="18"/>
      <c r="Q2" s="16"/>
      <c r="R2" s="16"/>
      <c r="AA2" s="15" t="s">
        <v>7</v>
      </c>
    </row>
    <row r="3" spans="1:27" s="12" customFormat="1" ht="18.75" customHeight="1" x14ac:dyDescent="0.35">
      <c r="E3" s="18"/>
      <c r="Q3" s="16"/>
      <c r="R3" s="16"/>
      <c r="AA3" s="15" t="s">
        <v>64</v>
      </c>
    </row>
    <row r="4" spans="1:27" s="12" customFormat="1" x14ac:dyDescent="0.25">
      <c r="E4" s="17"/>
      <c r="Q4" s="16"/>
      <c r="R4" s="16"/>
    </row>
    <row r="5" spans="1:27" s="12" customFormat="1" x14ac:dyDescent="0.25">
      <c r="A5" s="433" t="str">
        <f>'1. паспорт местоположение'!A5:C5</f>
        <v>Год раскрытия информации: 2023 год</v>
      </c>
      <c r="B5" s="433"/>
      <c r="C5" s="433"/>
      <c r="D5" s="433"/>
      <c r="E5" s="433"/>
      <c r="F5" s="433"/>
      <c r="G5" s="433"/>
      <c r="H5" s="433"/>
      <c r="I5" s="433"/>
      <c r="J5" s="433"/>
      <c r="K5" s="433"/>
      <c r="L5" s="433"/>
      <c r="M5" s="433"/>
      <c r="N5" s="433"/>
      <c r="O5" s="433"/>
      <c r="P5" s="433"/>
      <c r="Q5" s="433"/>
      <c r="R5" s="433"/>
      <c r="S5" s="433"/>
      <c r="T5" s="433"/>
      <c r="U5" s="433"/>
      <c r="V5" s="433"/>
      <c r="W5" s="433"/>
      <c r="X5" s="433"/>
      <c r="Y5" s="433"/>
      <c r="Z5" s="433"/>
      <c r="AA5" s="433"/>
    </row>
    <row r="6" spans="1:27" s="12" customFormat="1" x14ac:dyDescent="0.25">
      <c r="A6" s="113"/>
      <c r="B6" s="113"/>
      <c r="C6" s="113"/>
      <c r="D6" s="113"/>
      <c r="E6" s="113"/>
      <c r="F6" s="113"/>
      <c r="G6" s="113"/>
      <c r="H6" s="113"/>
      <c r="I6" s="113"/>
      <c r="J6" s="113"/>
      <c r="K6" s="113"/>
      <c r="L6" s="113"/>
      <c r="M6" s="113"/>
      <c r="N6" s="113"/>
      <c r="O6" s="113"/>
      <c r="P6" s="113"/>
      <c r="Q6" s="113"/>
      <c r="R6" s="113"/>
      <c r="S6" s="113"/>
      <c r="T6" s="113"/>
    </row>
    <row r="7" spans="1:27" s="12" customFormat="1" ht="17.399999999999999" x14ac:dyDescent="0.25">
      <c r="E7" s="437" t="s">
        <v>6</v>
      </c>
      <c r="F7" s="437"/>
      <c r="G7" s="437"/>
      <c r="H7" s="437"/>
      <c r="I7" s="437"/>
      <c r="J7" s="437"/>
      <c r="K7" s="437"/>
      <c r="L7" s="437"/>
      <c r="M7" s="437"/>
      <c r="N7" s="437"/>
      <c r="O7" s="437"/>
      <c r="P7" s="437"/>
      <c r="Q7" s="437"/>
      <c r="R7" s="437"/>
      <c r="S7" s="437"/>
      <c r="T7" s="437"/>
      <c r="U7" s="437"/>
      <c r="V7" s="437"/>
      <c r="W7" s="437"/>
      <c r="X7" s="437"/>
      <c r="Y7" s="437"/>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40" t="str">
        <f>'1. паспорт местоположение'!A9</f>
        <v>Акционерное общество "Россети Янтарь" ДЗО  ПАО "Россети"</v>
      </c>
      <c r="F9" s="440"/>
      <c r="G9" s="440"/>
      <c r="H9" s="440"/>
      <c r="I9" s="440"/>
      <c r="J9" s="440"/>
      <c r="K9" s="440"/>
      <c r="L9" s="440"/>
      <c r="M9" s="440"/>
      <c r="N9" s="440"/>
      <c r="O9" s="440"/>
      <c r="P9" s="440"/>
      <c r="Q9" s="440"/>
      <c r="R9" s="440"/>
      <c r="S9" s="440"/>
      <c r="T9" s="440"/>
      <c r="U9" s="440"/>
      <c r="V9" s="440"/>
      <c r="W9" s="440"/>
      <c r="X9" s="440"/>
      <c r="Y9" s="440"/>
    </row>
    <row r="10" spans="1:27" s="12" customFormat="1" ht="18.75" customHeight="1" x14ac:dyDescent="0.25">
      <c r="E10" s="434" t="s">
        <v>5</v>
      </c>
      <c r="F10" s="434"/>
      <c r="G10" s="434"/>
      <c r="H10" s="434"/>
      <c r="I10" s="434"/>
      <c r="J10" s="434"/>
      <c r="K10" s="434"/>
      <c r="L10" s="434"/>
      <c r="M10" s="434"/>
      <c r="N10" s="434"/>
      <c r="O10" s="434"/>
      <c r="P10" s="434"/>
      <c r="Q10" s="434"/>
      <c r="R10" s="434"/>
      <c r="S10" s="434"/>
      <c r="T10" s="434"/>
      <c r="U10" s="434"/>
      <c r="V10" s="434"/>
      <c r="W10" s="434"/>
      <c r="X10" s="434"/>
      <c r="Y10" s="434"/>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40" t="str">
        <f>'1. паспорт местоположение'!A12</f>
        <v>M_22-2013</v>
      </c>
      <c r="F12" s="440"/>
      <c r="G12" s="440"/>
      <c r="H12" s="440"/>
      <c r="I12" s="440"/>
      <c r="J12" s="440"/>
      <c r="K12" s="440"/>
      <c r="L12" s="440"/>
      <c r="M12" s="440"/>
      <c r="N12" s="440"/>
      <c r="O12" s="440"/>
      <c r="P12" s="440"/>
      <c r="Q12" s="440"/>
      <c r="R12" s="440"/>
      <c r="S12" s="440"/>
      <c r="T12" s="440"/>
      <c r="U12" s="440"/>
      <c r="V12" s="440"/>
      <c r="W12" s="440"/>
      <c r="X12" s="440"/>
      <c r="Y12" s="440"/>
    </row>
    <row r="13" spans="1:27" s="12" customFormat="1" ht="18.75" customHeight="1" x14ac:dyDescent="0.25">
      <c r="E13" s="434" t="s">
        <v>4</v>
      </c>
      <c r="F13" s="434"/>
      <c r="G13" s="434"/>
      <c r="H13" s="434"/>
      <c r="I13" s="434"/>
      <c r="J13" s="434"/>
      <c r="K13" s="434"/>
      <c r="L13" s="434"/>
      <c r="M13" s="434"/>
      <c r="N13" s="434"/>
      <c r="O13" s="434"/>
      <c r="P13" s="434"/>
      <c r="Q13" s="434"/>
      <c r="R13" s="434"/>
      <c r="S13" s="434"/>
      <c r="T13" s="434"/>
      <c r="U13" s="434"/>
      <c r="V13" s="434"/>
      <c r="W13" s="434"/>
      <c r="X13" s="434"/>
      <c r="Y13" s="434"/>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5">
      <c r="E15" s="445" t="str">
        <f>'1. паспорт местоположение'!A15</f>
        <v>Техническое перевооружение ТП 15/0,4 кВ № 274-01 с заменой силовых трансформаторов Т-1 (инв. № 5151029) и Т-2 (инв. № 5151028) мощностью 2х1000 кВА (без прироста) в г. Светлый</v>
      </c>
      <c r="F15" s="445"/>
      <c r="G15" s="445"/>
      <c r="H15" s="445"/>
      <c r="I15" s="445"/>
      <c r="J15" s="445"/>
      <c r="K15" s="445"/>
      <c r="L15" s="445"/>
      <c r="M15" s="445"/>
      <c r="N15" s="445"/>
      <c r="O15" s="445"/>
      <c r="P15" s="445"/>
      <c r="Q15" s="445"/>
      <c r="R15" s="445"/>
      <c r="S15" s="445"/>
      <c r="T15" s="445"/>
      <c r="U15" s="445"/>
      <c r="V15" s="445"/>
      <c r="W15" s="445"/>
      <c r="X15" s="445"/>
      <c r="Y15" s="445"/>
    </row>
    <row r="16" spans="1:27" s="3" customFormat="1" ht="15" customHeight="1" x14ac:dyDescent="0.25">
      <c r="E16" s="434" t="s">
        <v>3</v>
      </c>
      <c r="F16" s="434"/>
      <c r="G16" s="434"/>
      <c r="H16" s="434"/>
      <c r="I16" s="434"/>
      <c r="J16" s="434"/>
      <c r="K16" s="434"/>
      <c r="L16" s="434"/>
      <c r="M16" s="434"/>
      <c r="N16" s="434"/>
      <c r="O16" s="434"/>
      <c r="P16" s="434"/>
      <c r="Q16" s="434"/>
      <c r="R16" s="434"/>
      <c r="S16" s="434"/>
      <c r="T16" s="434"/>
      <c r="U16" s="434"/>
      <c r="V16" s="434"/>
      <c r="W16" s="434"/>
      <c r="X16" s="434"/>
      <c r="Y16" s="434"/>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36"/>
      <c r="F18" s="436"/>
      <c r="G18" s="436"/>
      <c r="H18" s="436"/>
      <c r="I18" s="436"/>
      <c r="J18" s="436"/>
      <c r="K18" s="436"/>
      <c r="L18" s="436"/>
      <c r="M18" s="436"/>
      <c r="N18" s="436"/>
      <c r="O18" s="436"/>
      <c r="P18" s="436"/>
      <c r="Q18" s="436"/>
      <c r="R18" s="436"/>
      <c r="S18" s="436"/>
      <c r="T18" s="436"/>
      <c r="U18" s="436"/>
      <c r="V18" s="436"/>
      <c r="W18" s="436"/>
      <c r="X18" s="436"/>
      <c r="Y18" s="436"/>
    </row>
    <row r="19" spans="1:27" ht="25.5" customHeight="1" x14ac:dyDescent="0.3">
      <c r="A19" s="436" t="s">
        <v>388</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7" s="56" customFormat="1" ht="21" customHeight="1" x14ac:dyDescent="0.3"/>
    <row r="21" spans="1:27" ht="15.75" customHeight="1" x14ac:dyDescent="0.3">
      <c r="A21" s="469" t="s">
        <v>2</v>
      </c>
      <c r="B21" s="465" t="s">
        <v>395</v>
      </c>
      <c r="C21" s="466"/>
      <c r="D21" s="465" t="s">
        <v>397</v>
      </c>
      <c r="E21" s="466"/>
      <c r="F21" s="461" t="s">
        <v>87</v>
      </c>
      <c r="G21" s="463"/>
      <c r="H21" s="463"/>
      <c r="I21" s="462"/>
      <c r="J21" s="469" t="s">
        <v>398</v>
      </c>
      <c r="K21" s="465" t="s">
        <v>399</v>
      </c>
      <c r="L21" s="466"/>
      <c r="M21" s="465" t="s">
        <v>400</v>
      </c>
      <c r="N21" s="466"/>
      <c r="O21" s="465" t="s">
        <v>387</v>
      </c>
      <c r="P21" s="466"/>
      <c r="Q21" s="465" t="s">
        <v>120</v>
      </c>
      <c r="R21" s="466"/>
      <c r="S21" s="469" t="s">
        <v>119</v>
      </c>
      <c r="T21" s="469" t="s">
        <v>401</v>
      </c>
      <c r="U21" s="469" t="s">
        <v>396</v>
      </c>
      <c r="V21" s="465" t="s">
        <v>118</v>
      </c>
      <c r="W21" s="466"/>
      <c r="X21" s="461" t="s">
        <v>110</v>
      </c>
      <c r="Y21" s="463"/>
      <c r="Z21" s="461" t="s">
        <v>109</v>
      </c>
      <c r="AA21" s="463"/>
    </row>
    <row r="22" spans="1:27" ht="216" customHeight="1" x14ac:dyDescent="0.3">
      <c r="A22" s="470"/>
      <c r="B22" s="467"/>
      <c r="C22" s="468"/>
      <c r="D22" s="467"/>
      <c r="E22" s="468"/>
      <c r="F22" s="461" t="s">
        <v>117</v>
      </c>
      <c r="G22" s="462"/>
      <c r="H22" s="461" t="s">
        <v>116</v>
      </c>
      <c r="I22" s="462"/>
      <c r="J22" s="471"/>
      <c r="K22" s="467"/>
      <c r="L22" s="468"/>
      <c r="M22" s="467"/>
      <c r="N22" s="468"/>
      <c r="O22" s="467"/>
      <c r="P22" s="468"/>
      <c r="Q22" s="467"/>
      <c r="R22" s="468"/>
      <c r="S22" s="471"/>
      <c r="T22" s="471"/>
      <c r="U22" s="471"/>
      <c r="V22" s="467"/>
      <c r="W22" s="468"/>
      <c r="X22" s="81" t="s">
        <v>108</v>
      </c>
      <c r="Y22" s="81" t="s">
        <v>385</v>
      </c>
      <c r="Z22" s="81" t="s">
        <v>107</v>
      </c>
      <c r="AA22" s="81" t="s">
        <v>106</v>
      </c>
    </row>
    <row r="23" spans="1:27" ht="60" customHeight="1" x14ac:dyDescent="0.3">
      <c r="A23" s="471"/>
      <c r="B23" s="108" t="s">
        <v>104</v>
      </c>
      <c r="C23" s="10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3">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ht="37.5" customHeight="1" x14ac:dyDescent="0.3">
      <c r="A25" s="57" t="s">
        <v>295</v>
      </c>
      <c r="B25" s="57" t="s">
        <v>295</v>
      </c>
      <c r="C25" s="57" t="s">
        <v>295</v>
      </c>
      <c r="D25" s="57" t="s">
        <v>295</v>
      </c>
      <c r="E25" s="57" t="s">
        <v>295</v>
      </c>
      <c r="F25" s="57" t="s">
        <v>295</v>
      </c>
      <c r="G25" s="57" t="s">
        <v>295</v>
      </c>
      <c r="H25" s="57" t="s">
        <v>295</v>
      </c>
      <c r="I25" s="57" t="s">
        <v>295</v>
      </c>
      <c r="J25" s="57" t="s">
        <v>295</v>
      </c>
      <c r="K25" s="57" t="s">
        <v>295</v>
      </c>
      <c r="L25" s="57" t="s">
        <v>295</v>
      </c>
      <c r="M25" s="57" t="s">
        <v>295</v>
      </c>
      <c r="N25" s="57" t="s">
        <v>295</v>
      </c>
      <c r="O25" s="57" t="s">
        <v>295</v>
      </c>
      <c r="P25" s="57" t="s">
        <v>295</v>
      </c>
      <c r="Q25" s="57" t="s">
        <v>295</v>
      </c>
      <c r="R25" s="57" t="s">
        <v>295</v>
      </c>
      <c r="S25" s="57" t="s">
        <v>295</v>
      </c>
      <c r="T25" s="57" t="s">
        <v>295</v>
      </c>
      <c r="U25" s="57" t="s">
        <v>295</v>
      </c>
      <c r="V25" s="57" t="s">
        <v>295</v>
      </c>
      <c r="W25" s="57" t="s">
        <v>295</v>
      </c>
      <c r="X25" s="57" t="s">
        <v>295</v>
      </c>
      <c r="Y25" s="57" t="s">
        <v>295</v>
      </c>
      <c r="Z25" s="57" t="s">
        <v>295</v>
      </c>
      <c r="AA25" s="57" t="s">
        <v>295</v>
      </c>
    </row>
    <row r="26" spans="1:27" x14ac:dyDescent="0.3">
      <c r="R26" s="296"/>
    </row>
    <row r="28" spans="1:27" x14ac:dyDescent="0.3">
      <c r="R28" s="296"/>
    </row>
  </sheetData>
  <mergeCells count="27">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E25" sqref="E25"/>
    </sheetView>
  </sheetViews>
  <sheetFormatPr defaultColWidth="9.109375" defaultRowHeight="14.4" x14ac:dyDescent="0.3"/>
  <cols>
    <col min="1" max="1" width="6.109375" style="1" customWidth="1"/>
    <col min="2" max="2" width="53.5546875" style="1" customWidth="1"/>
    <col min="3" max="3" width="99.1093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8" t="s">
        <v>65</v>
      </c>
      <c r="E1" s="16"/>
      <c r="F1" s="16"/>
    </row>
    <row r="2" spans="1:29" s="12" customFormat="1" ht="18.75" customHeight="1" x14ac:dyDescent="0.35">
      <c r="A2" s="18"/>
      <c r="C2" s="15" t="s">
        <v>7</v>
      </c>
      <c r="E2" s="16"/>
      <c r="F2" s="16"/>
    </row>
    <row r="3" spans="1:29" s="12" customFormat="1" ht="18" x14ac:dyDescent="0.35">
      <c r="A3" s="17"/>
      <c r="C3" s="15" t="s">
        <v>64</v>
      </c>
      <c r="E3" s="16"/>
      <c r="F3" s="16"/>
    </row>
    <row r="4" spans="1:29" s="12" customFormat="1" ht="18" x14ac:dyDescent="0.35">
      <c r="A4" s="17"/>
      <c r="C4" s="15"/>
      <c r="E4" s="16"/>
      <c r="F4" s="16"/>
    </row>
    <row r="5" spans="1:29" s="12" customFormat="1" ht="15.6" x14ac:dyDescent="0.25">
      <c r="A5" s="433" t="str">
        <f>'1. паспорт местоположение'!A5:C5</f>
        <v>Год раскрытия информации: 2023 год</v>
      </c>
      <c r="B5" s="433"/>
      <c r="C5" s="433"/>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12" customFormat="1" ht="18" x14ac:dyDescent="0.35">
      <c r="A6" s="17"/>
      <c r="E6" s="16"/>
      <c r="F6" s="16"/>
      <c r="G6" s="15"/>
    </row>
    <row r="7" spans="1:29" s="12" customFormat="1" ht="17.399999999999999" x14ac:dyDescent="0.25">
      <c r="A7" s="437" t="s">
        <v>6</v>
      </c>
      <c r="B7" s="437"/>
      <c r="C7" s="437"/>
      <c r="D7" s="13"/>
      <c r="E7" s="13"/>
      <c r="F7" s="13"/>
      <c r="G7" s="13"/>
      <c r="H7" s="13"/>
      <c r="I7" s="13"/>
      <c r="J7" s="13"/>
      <c r="K7" s="13"/>
      <c r="L7" s="13"/>
      <c r="M7" s="13"/>
      <c r="N7" s="13"/>
      <c r="O7" s="13"/>
      <c r="P7" s="13"/>
      <c r="Q7" s="13"/>
      <c r="R7" s="13"/>
      <c r="S7" s="13"/>
      <c r="T7" s="13"/>
      <c r="U7" s="13"/>
    </row>
    <row r="8" spans="1:29" s="12" customFormat="1" ht="17.399999999999999" x14ac:dyDescent="0.25">
      <c r="A8" s="437"/>
      <c r="B8" s="437"/>
      <c r="C8" s="437"/>
      <c r="D8" s="14"/>
      <c r="E8" s="14"/>
      <c r="F8" s="14"/>
      <c r="G8" s="14"/>
      <c r="H8" s="13"/>
      <c r="I8" s="13"/>
      <c r="J8" s="13"/>
      <c r="K8" s="13"/>
      <c r="L8" s="13"/>
      <c r="M8" s="13"/>
      <c r="N8" s="13"/>
      <c r="O8" s="13"/>
      <c r="P8" s="13"/>
      <c r="Q8" s="13"/>
      <c r="R8" s="13"/>
      <c r="S8" s="13"/>
      <c r="T8" s="13"/>
      <c r="U8" s="13"/>
    </row>
    <row r="9" spans="1:29" s="12" customFormat="1" ht="17.399999999999999" x14ac:dyDescent="0.25">
      <c r="A9" s="440" t="str">
        <f>'1. паспорт местоположение'!A9:C9</f>
        <v>Акционерное общество "Россети Янтарь" ДЗО  ПАО "Россети"</v>
      </c>
      <c r="B9" s="440"/>
      <c r="C9" s="440"/>
      <c r="D9" s="8"/>
      <c r="E9" s="8"/>
      <c r="F9" s="8"/>
      <c r="G9" s="8"/>
      <c r="H9" s="13"/>
      <c r="I9" s="13"/>
      <c r="J9" s="13"/>
      <c r="K9" s="13"/>
      <c r="L9" s="13"/>
      <c r="M9" s="13"/>
      <c r="N9" s="13"/>
      <c r="O9" s="13"/>
      <c r="P9" s="13"/>
      <c r="Q9" s="13"/>
      <c r="R9" s="13"/>
      <c r="S9" s="13"/>
      <c r="T9" s="13"/>
      <c r="U9" s="13"/>
    </row>
    <row r="10" spans="1:29" s="12" customFormat="1" ht="17.399999999999999" x14ac:dyDescent="0.25">
      <c r="A10" s="434" t="s">
        <v>5</v>
      </c>
      <c r="B10" s="434"/>
      <c r="C10" s="434"/>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437"/>
      <c r="B11" s="437"/>
      <c r="C11" s="437"/>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440" t="str">
        <f>'1. паспорт местоположение'!A12:C12</f>
        <v>M_22-2013</v>
      </c>
      <c r="B12" s="440"/>
      <c r="C12" s="440"/>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434" t="s">
        <v>4</v>
      </c>
      <c r="B13" s="434"/>
      <c r="C13" s="434"/>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44"/>
      <c r="B14" s="444"/>
      <c r="C14" s="444"/>
      <c r="D14" s="10"/>
      <c r="E14" s="10"/>
      <c r="F14" s="10"/>
      <c r="G14" s="10"/>
      <c r="H14" s="10"/>
      <c r="I14" s="10"/>
      <c r="J14" s="10"/>
      <c r="K14" s="10"/>
      <c r="L14" s="10"/>
      <c r="M14" s="10"/>
      <c r="N14" s="10"/>
      <c r="O14" s="10"/>
      <c r="P14" s="10"/>
      <c r="Q14" s="10"/>
      <c r="R14" s="10"/>
      <c r="S14" s="10"/>
      <c r="T14" s="10"/>
      <c r="U14" s="10"/>
    </row>
    <row r="15" spans="1:29" s="3" customFormat="1" ht="70.5" customHeight="1" x14ac:dyDescent="0.25">
      <c r="A15"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45"/>
      <c r="C15" s="445"/>
      <c r="D15" s="8"/>
      <c r="E15" s="8"/>
      <c r="F15" s="8"/>
      <c r="G15" s="8"/>
      <c r="H15" s="8"/>
      <c r="I15" s="8"/>
      <c r="J15" s="8"/>
      <c r="K15" s="8"/>
      <c r="L15" s="8"/>
      <c r="M15" s="8"/>
      <c r="N15" s="8"/>
      <c r="O15" s="8"/>
      <c r="P15" s="8"/>
      <c r="Q15" s="8"/>
      <c r="R15" s="8"/>
      <c r="S15" s="8"/>
      <c r="T15" s="8"/>
      <c r="U15" s="8"/>
    </row>
    <row r="16" spans="1:29" s="3" customFormat="1" ht="15" customHeight="1" x14ac:dyDescent="0.25">
      <c r="A16" s="434" t="s">
        <v>3</v>
      </c>
      <c r="B16" s="434"/>
      <c r="C16" s="434"/>
      <c r="D16" s="6"/>
      <c r="E16" s="6"/>
      <c r="F16" s="6"/>
      <c r="G16" s="6"/>
      <c r="H16" s="6"/>
      <c r="I16" s="6"/>
      <c r="J16" s="6"/>
      <c r="K16" s="6"/>
      <c r="L16" s="6"/>
      <c r="M16" s="6"/>
      <c r="N16" s="6"/>
      <c r="O16" s="6"/>
      <c r="P16" s="6"/>
      <c r="Q16" s="6"/>
      <c r="R16" s="6"/>
      <c r="S16" s="6"/>
      <c r="T16" s="6"/>
      <c r="U16" s="6"/>
    </row>
    <row r="17" spans="1:21" s="3" customFormat="1" ht="15" customHeight="1" x14ac:dyDescent="0.25">
      <c r="A17" s="446"/>
      <c r="B17" s="446"/>
      <c r="C17" s="446"/>
      <c r="D17" s="4"/>
      <c r="E17" s="4"/>
      <c r="F17" s="4"/>
      <c r="G17" s="4"/>
      <c r="H17" s="4"/>
      <c r="I17" s="4"/>
      <c r="J17" s="4"/>
      <c r="K17" s="4"/>
      <c r="L17" s="4"/>
      <c r="M17" s="4"/>
      <c r="N17" s="4"/>
      <c r="O17" s="4"/>
      <c r="P17" s="4"/>
      <c r="Q17" s="4"/>
      <c r="R17" s="4"/>
    </row>
    <row r="18" spans="1:21" s="3" customFormat="1" ht="27.75" customHeight="1" x14ac:dyDescent="0.25">
      <c r="A18" s="435" t="s">
        <v>380</v>
      </c>
      <c r="B18" s="435"/>
      <c r="C18" s="435"/>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5">
      <c r="A22" s="24" t="s">
        <v>61</v>
      </c>
      <c r="B22" s="30" t="s">
        <v>393</v>
      </c>
      <c r="C22" s="386" t="s">
        <v>562</v>
      </c>
      <c r="D22" s="29"/>
      <c r="E22" s="29"/>
      <c r="F22" s="28"/>
      <c r="G22" s="28"/>
      <c r="H22" s="28"/>
      <c r="I22" s="28"/>
      <c r="J22" s="28"/>
      <c r="K22" s="28"/>
      <c r="L22" s="28"/>
      <c r="M22" s="28"/>
      <c r="N22" s="28"/>
      <c r="O22" s="28"/>
      <c r="P22" s="28"/>
      <c r="Q22" s="27"/>
      <c r="R22" s="27"/>
      <c r="S22" s="27"/>
      <c r="T22" s="27"/>
      <c r="U22" s="27"/>
    </row>
    <row r="23" spans="1:21" ht="88.5" customHeight="1" x14ac:dyDescent="0.3">
      <c r="A23" s="24" t="s">
        <v>60</v>
      </c>
      <c r="B23" s="26" t="s">
        <v>57</v>
      </c>
      <c r="C23" s="35" t="s">
        <v>556</v>
      </c>
      <c r="D23" s="23"/>
      <c r="F23" s="23"/>
      <c r="G23" s="23"/>
      <c r="H23" s="23"/>
      <c r="I23" s="23"/>
      <c r="J23" s="23"/>
      <c r="K23" s="23"/>
      <c r="L23" s="23"/>
      <c r="M23" s="23"/>
      <c r="N23" s="23"/>
      <c r="O23" s="23"/>
      <c r="P23" s="23"/>
      <c r="Q23" s="23"/>
      <c r="R23" s="23"/>
      <c r="S23" s="23"/>
      <c r="T23" s="23"/>
      <c r="U23" s="23"/>
    </row>
    <row r="24" spans="1:21" ht="63.75" customHeight="1" x14ac:dyDescent="0.3">
      <c r="A24" s="24" t="s">
        <v>59</v>
      </c>
      <c r="B24" s="26" t="s">
        <v>413</v>
      </c>
      <c r="C24" s="387" t="s">
        <v>551</v>
      </c>
      <c r="D24" s="23"/>
      <c r="E24" s="23"/>
      <c r="F24" s="23"/>
      <c r="G24" s="23"/>
      <c r="H24" s="23"/>
      <c r="I24" s="23"/>
      <c r="J24" s="23"/>
      <c r="K24" s="23"/>
      <c r="L24" s="23"/>
      <c r="M24" s="23"/>
      <c r="N24" s="23"/>
      <c r="O24" s="23"/>
      <c r="P24" s="23"/>
      <c r="Q24" s="23"/>
      <c r="R24" s="23"/>
      <c r="S24" s="23"/>
      <c r="T24" s="23"/>
      <c r="U24" s="23"/>
    </row>
    <row r="25" spans="1:21" ht="63" customHeight="1" x14ac:dyDescent="0.3">
      <c r="A25" s="24" t="s">
        <v>58</v>
      </c>
      <c r="B25" s="26" t="s">
        <v>414</v>
      </c>
      <c r="C25" s="298" t="s">
        <v>588</v>
      </c>
      <c r="D25" s="23"/>
      <c r="E25" s="23"/>
      <c r="F25" s="23"/>
      <c r="G25" s="23"/>
      <c r="H25" s="23"/>
      <c r="I25" s="23"/>
      <c r="J25" s="23"/>
      <c r="K25" s="23"/>
      <c r="L25" s="23"/>
      <c r="M25" s="23"/>
      <c r="N25" s="23"/>
      <c r="O25" s="23"/>
      <c r="P25" s="23"/>
      <c r="Q25" s="23"/>
      <c r="R25" s="23"/>
      <c r="S25" s="23"/>
      <c r="T25" s="23"/>
      <c r="U25" s="23"/>
    </row>
    <row r="26" spans="1:21" ht="42.75" customHeight="1" x14ac:dyDescent="0.3">
      <c r="A26" s="24" t="s">
        <v>56</v>
      </c>
      <c r="B26" s="26" t="s">
        <v>206</v>
      </c>
      <c r="C26" s="35" t="s">
        <v>517</v>
      </c>
      <c r="D26" s="23"/>
      <c r="E26" s="23"/>
      <c r="F26" s="23"/>
      <c r="G26" s="23"/>
      <c r="H26" s="23"/>
      <c r="I26" s="23"/>
      <c r="J26" s="23"/>
      <c r="K26" s="23"/>
      <c r="L26" s="23"/>
      <c r="M26" s="23"/>
      <c r="N26" s="23"/>
      <c r="O26" s="23"/>
      <c r="P26" s="23"/>
      <c r="Q26" s="23"/>
      <c r="R26" s="23"/>
      <c r="S26" s="23"/>
      <c r="T26" s="23"/>
      <c r="U26" s="23"/>
    </row>
    <row r="27" spans="1:21" ht="140.4" x14ac:dyDescent="0.3">
      <c r="A27" s="24" t="s">
        <v>55</v>
      </c>
      <c r="B27" s="26" t="s">
        <v>394</v>
      </c>
      <c r="C27" s="35" t="s">
        <v>563</v>
      </c>
      <c r="D27" s="23"/>
      <c r="E27" s="23"/>
      <c r="F27" s="23"/>
      <c r="G27" s="23"/>
      <c r="H27" s="23"/>
      <c r="I27" s="23"/>
      <c r="J27" s="23"/>
      <c r="K27" s="23"/>
      <c r="L27" s="23"/>
      <c r="M27" s="23"/>
      <c r="N27" s="23"/>
      <c r="O27" s="23"/>
      <c r="P27" s="23"/>
      <c r="Q27" s="23"/>
      <c r="R27" s="23"/>
      <c r="S27" s="23"/>
      <c r="T27" s="23"/>
      <c r="U27" s="23"/>
    </row>
    <row r="28" spans="1:21" ht="42.75" customHeight="1" x14ac:dyDescent="0.3">
      <c r="A28" s="24" t="s">
        <v>53</v>
      </c>
      <c r="B28" s="26" t="s">
        <v>54</v>
      </c>
      <c r="C28" s="349">
        <v>2022</v>
      </c>
      <c r="D28" s="23"/>
      <c r="E28" s="23"/>
      <c r="F28" s="23"/>
      <c r="G28" s="23"/>
      <c r="H28" s="23"/>
      <c r="I28" s="23"/>
      <c r="J28" s="23"/>
      <c r="K28" s="23"/>
      <c r="L28" s="23"/>
      <c r="M28" s="23"/>
      <c r="N28" s="23"/>
      <c r="O28" s="23"/>
      <c r="P28" s="23"/>
      <c r="Q28" s="23"/>
      <c r="R28" s="23"/>
      <c r="S28" s="23"/>
      <c r="T28" s="23"/>
      <c r="U28" s="23"/>
    </row>
    <row r="29" spans="1:21" ht="42.75" customHeight="1" x14ac:dyDescent="0.3">
      <c r="A29" s="24" t="s">
        <v>51</v>
      </c>
      <c r="B29" s="25" t="s">
        <v>52</v>
      </c>
      <c r="C29" s="349">
        <v>2023</v>
      </c>
      <c r="D29" s="23"/>
      <c r="E29" s="23"/>
      <c r="F29" s="23"/>
      <c r="G29" s="23"/>
      <c r="H29" s="23"/>
      <c r="I29" s="23"/>
      <c r="J29" s="23"/>
      <c r="K29" s="23"/>
      <c r="L29" s="23"/>
      <c r="M29" s="23"/>
      <c r="N29" s="23"/>
      <c r="O29" s="23"/>
      <c r="P29" s="23"/>
      <c r="Q29" s="23"/>
      <c r="R29" s="23"/>
      <c r="S29" s="23"/>
      <c r="T29" s="23"/>
      <c r="U29" s="23"/>
    </row>
    <row r="30" spans="1:21" ht="42.75" customHeight="1" x14ac:dyDescent="0.3">
      <c r="A30" s="24" t="s">
        <v>69</v>
      </c>
      <c r="B30" s="25" t="s">
        <v>50</v>
      </c>
      <c r="C30" s="35" t="s">
        <v>587</v>
      </c>
      <c r="D30" s="23"/>
      <c r="E30" s="23"/>
      <c r="F30" s="23"/>
      <c r="G30" s="23"/>
      <c r="H30" s="23"/>
      <c r="I30" s="23"/>
      <c r="J30" s="23"/>
      <c r="K30" s="23"/>
      <c r="L30" s="23"/>
      <c r="M30" s="23"/>
      <c r="N30" s="23"/>
      <c r="O30" s="23"/>
      <c r="P30" s="23"/>
      <c r="Q30" s="23"/>
      <c r="R30" s="23"/>
      <c r="S30" s="23"/>
      <c r="T30" s="23"/>
      <c r="U30" s="23"/>
    </row>
    <row r="31" spans="1:21" x14ac:dyDescent="0.3">
      <c r="A31" s="23"/>
      <c r="B31" s="23"/>
      <c r="C31" s="23"/>
      <c r="D31" s="23"/>
      <c r="E31" s="23"/>
      <c r="F31" s="23"/>
      <c r="G31" s="23"/>
      <c r="H31" s="23"/>
      <c r="I31" s="23"/>
      <c r="J31" s="23"/>
      <c r="K31" s="23"/>
      <c r="L31" s="23"/>
      <c r="M31" s="23"/>
      <c r="N31" s="23"/>
      <c r="O31" s="23"/>
      <c r="P31" s="23"/>
      <c r="Q31" s="23"/>
      <c r="R31" s="23"/>
      <c r="S31" s="23"/>
      <c r="T31" s="23"/>
      <c r="U31" s="23"/>
    </row>
    <row r="32" spans="1:21" x14ac:dyDescent="0.3">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topLeftCell="A22" zoomScale="115" zoomScaleNormal="80" zoomScaleSheetLayoutView="115" workbookViewId="0">
      <selection activeCell="C46" sqref="C46"/>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4" width="17.6640625" customWidth="1"/>
    <col min="25" max="25" width="30.44140625" customWidth="1"/>
    <col min="26" max="26" width="46.5546875" customWidth="1"/>
    <col min="27" max="28" width="12.33203125" customWidth="1"/>
  </cols>
  <sheetData>
    <row r="1" spans="1:28" ht="18" x14ac:dyDescent="0.3">
      <c r="Z1" s="38" t="s">
        <v>65</v>
      </c>
    </row>
    <row r="2" spans="1:28" ht="18" x14ac:dyDescent="0.35">
      <c r="Z2" s="15" t="s">
        <v>7</v>
      </c>
    </row>
    <row r="3" spans="1:28" ht="18" x14ac:dyDescent="0.35">
      <c r="Z3" s="15" t="s">
        <v>64</v>
      </c>
    </row>
    <row r="4" spans="1:28" ht="18.75" customHeight="1" x14ac:dyDescent="0.3">
      <c r="A4" s="433" t="str">
        <f>'1. паспорт местоположение'!A5:C5</f>
        <v>Год раскрытия информации: 2023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row>
    <row r="6" spans="1:28" ht="17.399999999999999" x14ac:dyDescent="0.3">
      <c r="A6" s="437" t="s">
        <v>6</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105"/>
      <c r="AB6" s="105"/>
    </row>
    <row r="7" spans="1:28" ht="17.399999999999999" x14ac:dyDescent="0.3">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105"/>
      <c r="AB7" s="105"/>
    </row>
    <row r="8" spans="1:28" ht="15.6" x14ac:dyDescent="0.3">
      <c r="A8" s="440" t="str">
        <f>'1. паспорт местоположение'!A9:C9</f>
        <v>Акционерное общество "Россети Янтарь"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106"/>
      <c r="AB8" s="106"/>
    </row>
    <row r="9" spans="1:28" ht="15.6" x14ac:dyDescent="0.3">
      <c r="A9" s="434" t="s">
        <v>5</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107"/>
      <c r="AB9" s="107"/>
    </row>
    <row r="10" spans="1:28" ht="17.399999999999999" x14ac:dyDescent="0.3">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105"/>
      <c r="AB10" s="105"/>
    </row>
    <row r="11" spans="1:28" ht="15.6" x14ac:dyDescent="0.3">
      <c r="A11" s="440" t="str">
        <f>'1. паспорт местоположение'!A12:C12</f>
        <v>M_22-2013</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106"/>
      <c r="AB11" s="106"/>
    </row>
    <row r="12" spans="1:28" ht="15.6" x14ac:dyDescent="0.3">
      <c r="A12" s="434" t="s">
        <v>4</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107"/>
      <c r="AB12" s="107"/>
    </row>
    <row r="13" spans="1:28" ht="18" x14ac:dyDescent="0.3">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1"/>
      <c r="AB13" s="11"/>
    </row>
    <row r="14" spans="1:28" ht="15.6" x14ac:dyDescent="0.3">
      <c r="A14"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106"/>
      <c r="AB14" s="106"/>
    </row>
    <row r="15" spans="1:28" ht="15.6" x14ac:dyDescent="0.3">
      <c r="A15" s="434" t="s">
        <v>3</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107"/>
      <c r="AB15" s="107"/>
    </row>
    <row r="16" spans="1:28" x14ac:dyDescent="0.3">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115"/>
      <c r="AB16" s="115"/>
    </row>
    <row r="17" spans="1:28" x14ac:dyDescent="0.3">
      <c r="A17" s="475"/>
      <c r="B17" s="475"/>
      <c r="C17" s="475"/>
      <c r="D17" s="475"/>
      <c r="E17" s="475"/>
      <c r="F17" s="475"/>
      <c r="G17" s="475"/>
      <c r="H17" s="475"/>
      <c r="I17" s="475"/>
      <c r="J17" s="475"/>
      <c r="K17" s="475"/>
      <c r="L17" s="475"/>
      <c r="M17" s="475"/>
      <c r="N17" s="475"/>
      <c r="O17" s="475"/>
      <c r="P17" s="475"/>
      <c r="Q17" s="475"/>
      <c r="R17" s="475"/>
      <c r="S17" s="475"/>
      <c r="T17" s="475"/>
      <c r="U17" s="475"/>
      <c r="V17" s="475"/>
      <c r="W17" s="475"/>
      <c r="X17" s="475"/>
      <c r="Y17" s="475"/>
      <c r="Z17" s="475"/>
      <c r="AA17" s="115"/>
      <c r="AB17" s="115"/>
    </row>
    <row r="18" spans="1:28" x14ac:dyDescent="0.3">
      <c r="A18" s="475"/>
      <c r="B18" s="475"/>
      <c r="C18" s="475"/>
      <c r="D18" s="475"/>
      <c r="E18" s="475"/>
      <c r="F18" s="475"/>
      <c r="G18" s="475"/>
      <c r="H18" s="475"/>
      <c r="I18" s="475"/>
      <c r="J18" s="475"/>
      <c r="K18" s="475"/>
      <c r="L18" s="475"/>
      <c r="M18" s="475"/>
      <c r="N18" s="475"/>
      <c r="O18" s="475"/>
      <c r="P18" s="475"/>
      <c r="Q18" s="475"/>
      <c r="R18" s="475"/>
      <c r="S18" s="475"/>
      <c r="T18" s="475"/>
      <c r="U18" s="475"/>
      <c r="V18" s="475"/>
      <c r="W18" s="475"/>
      <c r="X18" s="475"/>
      <c r="Y18" s="475"/>
      <c r="Z18" s="475"/>
      <c r="AA18" s="115"/>
      <c r="AB18" s="115"/>
    </row>
    <row r="19" spans="1:28" x14ac:dyDescent="0.3">
      <c r="A19" s="475"/>
      <c r="B19" s="475"/>
      <c r="C19" s="475"/>
      <c r="D19" s="475"/>
      <c r="E19" s="475"/>
      <c r="F19" s="475"/>
      <c r="G19" s="475"/>
      <c r="H19" s="475"/>
      <c r="I19" s="475"/>
      <c r="J19" s="475"/>
      <c r="K19" s="475"/>
      <c r="L19" s="475"/>
      <c r="M19" s="475"/>
      <c r="N19" s="475"/>
      <c r="O19" s="475"/>
      <c r="P19" s="475"/>
      <c r="Q19" s="475"/>
      <c r="R19" s="475"/>
      <c r="S19" s="475"/>
      <c r="T19" s="475"/>
      <c r="U19" s="475"/>
      <c r="V19" s="475"/>
      <c r="W19" s="475"/>
      <c r="X19" s="475"/>
      <c r="Y19" s="475"/>
      <c r="Z19" s="475"/>
      <c r="AA19" s="115"/>
      <c r="AB19" s="115"/>
    </row>
    <row r="20" spans="1:28" x14ac:dyDescent="0.3">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16"/>
      <c r="AB20" s="116"/>
    </row>
    <row r="21" spans="1:28" x14ac:dyDescent="0.3">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16"/>
      <c r="AB21" s="116"/>
    </row>
    <row r="22" spans="1:28" x14ac:dyDescent="0.3">
      <c r="A22" s="477" t="s">
        <v>412</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17"/>
      <c r="AB22" s="117"/>
    </row>
    <row r="23" spans="1:28" ht="32.25" customHeight="1" x14ac:dyDescent="0.3">
      <c r="A23" s="479" t="s">
        <v>292</v>
      </c>
      <c r="B23" s="480"/>
      <c r="C23" s="480"/>
      <c r="D23" s="480"/>
      <c r="E23" s="480"/>
      <c r="F23" s="480"/>
      <c r="G23" s="480"/>
      <c r="H23" s="480"/>
      <c r="I23" s="480"/>
      <c r="J23" s="480"/>
      <c r="K23" s="480"/>
      <c r="L23" s="481"/>
      <c r="M23" s="478" t="s">
        <v>293</v>
      </c>
      <c r="N23" s="478"/>
      <c r="O23" s="478"/>
      <c r="P23" s="478"/>
      <c r="Q23" s="478"/>
      <c r="R23" s="478"/>
      <c r="S23" s="478"/>
      <c r="T23" s="478"/>
      <c r="U23" s="478"/>
      <c r="V23" s="478"/>
      <c r="W23" s="478"/>
      <c r="X23" s="478"/>
      <c r="Y23" s="478"/>
      <c r="Z23" s="478"/>
    </row>
    <row r="24" spans="1:28" ht="151.5" customHeight="1" x14ac:dyDescent="0.3">
      <c r="A24" s="78" t="s">
        <v>208</v>
      </c>
      <c r="B24" s="79" t="s">
        <v>216</v>
      </c>
      <c r="C24" s="78" t="s">
        <v>287</v>
      </c>
      <c r="D24" s="78" t="s">
        <v>209</v>
      </c>
      <c r="E24" s="78" t="s">
        <v>288</v>
      </c>
      <c r="F24" s="78" t="s">
        <v>290</v>
      </c>
      <c r="G24" s="78" t="s">
        <v>289</v>
      </c>
      <c r="H24" s="78" t="s">
        <v>210</v>
      </c>
      <c r="I24" s="78" t="s">
        <v>291</v>
      </c>
      <c r="J24" s="78" t="s">
        <v>217</v>
      </c>
      <c r="K24" s="79" t="s">
        <v>215</v>
      </c>
      <c r="L24" s="79" t="s">
        <v>211</v>
      </c>
      <c r="M24" s="80" t="s">
        <v>224</v>
      </c>
      <c r="N24" s="79" t="s">
        <v>422</v>
      </c>
      <c r="O24" s="78" t="s">
        <v>222</v>
      </c>
      <c r="P24" s="78" t="s">
        <v>223</v>
      </c>
      <c r="Q24" s="78" t="s">
        <v>221</v>
      </c>
      <c r="R24" s="78" t="s">
        <v>210</v>
      </c>
      <c r="S24" s="78" t="s">
        <v>220</v>
      </c>
      <c r="T24" s="78" t="s">
        <v>219</v>
      </c>
      <c r="U24" s="78" t="s">
        <v>286</v>
      </c>
      <c r="V24" s="78" t="s">
        <v>221</v>
      </c>
      <c r="W24" s="84" t="s">
        <v>214</v>
      </c>
      <c r="X24" s="84" t="s">
        <v>226</v>
      </c>
      <c r="Y24" s="84" t="s">
        <v>227</v>
      </c>
      <c r="Z24" s="85" t="s">
        <v>225</v>
      </c>
    </row>
    <row r="25" spans="1:28" ht="16.5" customHeight="1" x14ac:dyDescent="0.3">
      <c r="A25" s="78">
        <v>1</v>
      </c>
      <c r="B25" s="79">
        <v>2</v>
      </c>
      <c r="C25" s="78">
        <v>3</v>
      </c>
      <c r="D25" s="79">
        <v>4</v>
      </c>
      <c r="E25" s="78">
        <v>5</v>
      </c>
      <c r="F25" s="79">
        <v>6</v>
      </c>
      <c r="G25" s="78">
        <v>7</v>
      </c>
      <c r="H25" s="79">
        <v>8</v>
      </c>
      <c r="I25" s="78">
        <v>9</v>
      </c>
      <c r="J25" s="79">
        <v>10</v>
      </c>
      <c r="K25" s="118">
        <v>11</v>
      </c>
      <c r="L25" s="79">
        <v>12</v>
      </c>
      <c r="M25" s="118">
        <v>13</v>
      </c>
      <c r="N25" s="79">
        <v>14</v>
      </c>
      <c r="O25" s="118">
        <v>15</v>
      </c>
      <c r="P25" s="79">
        <v>16</v>
      </c>
      <c r="Q25" s="118">
        <v>17</v>
      </c>
      <c r="R25" s="79">
        <v>18</v>
      </c>
      <c r="S25" s="118">
        <v>19</v>
      </c>
      <c r="T25" s="79">
        <v>20</v>
      </c>
      <c r="U25" s="118">
        <v>21</v>
      </c>
      <c r="V25" s="79">
        <v>22</v>
      </c>
      <c r="W25" s="118">
        <v>23</v>
      </c>
      <c r="X25" s="79">
        <v>24</v>
      </c>
      <c r="Y25" s="118">
        <v>25</v>
      </c>
      <c r="Z25" s="79">
        <v>26</v>
      </c>
    </row>
    <row r="26" spans="1:28" s="299" customFormat="1" ht="45.75" customHeight="1" x14ac:dyDescent="0.3">
      <c r="A26" s="351"/>
      <c r="B26" s="350"/>
      <c r="C26" s="369" t="s">
        <v>528</v>
      </c>
      <c r="D26" s="369" t="s">
        <v>529</v>
      </c>
      <c r="E26" s="369" t="s">
        <v>530</v>
      </c>
      <c r="F26" s="369" t="s">
        <v>531</v>
      </c>
      <c r="G26" s="369" t="s">
        <v>532</v>
      </c>
      <c r="H26" s="369" t="s">
        <v>210</v>
      </c>
      <c r="I26" s="369" t="s">
        <v>533</v>
      </c>
      <c r="J26" s="369" t="s">
        <v>534</v>
      </c>
      <c r="K26" s="370"/>
      <c r="L26" s="369" t="s">
        <v>212</v>
      </c>
      <c r="M26" s="351"/>
      <c r="N26" s="350"/>
      <c r="O26" s="351"/>
      <c r="P26" s="350"/>
      <c r="Q26" s="351"/>
      <c r="R26" s="350"/>
      <c r="S26" s="351"/>
      <c r="T26" s="350"/>
      <c r="U26" s="351"/>
      <c r="V26" s="350"/>
      <c r="W26" s="351"/>
      <c r="X26" s="350"/>
      <c r="Y26" s="351"/>
      <c r="Z26" s="350"/>
    </row>
    <row r="27" spans="1:28" s="299" customFormat="1" x14ac:dyDescent="0.3">
      <c r="A27" s="376"/>
      <c r="B27" s="472" t="s">
        <v>552</v>
      </c>
      <c r="C27" s="473"/>
      <c r="D27" s="473"/>
      <c r="E27" s="473"/>
      <c r="F27" s="473"/>
      <c r="G27" s="474"/>
      <c r="H27" s="377"/>
      <c r="I27" s="352"/>
      <c r="J27" s="353"/>
      <c r="K27" s="354"/>
      <c r="L27" s="355"/>
      <c r="M27" s="356"/>
      <c r="N27" s="357"/>
      <c r="O27" s="356"/>
      <c r="P27" s="358"/>
      <c r="Q27" s="359"/>
      <c r="R27" s="356"/>
      <c r="S27" s="356"/>
      <c r="T27" s="356"/>
      <c r="U27" s="360"/>
      <c r="V27" s="360"/>
      <c r="W27" s="361"/>
      <c r="X27" s="362"/>
      <c r="Y27" s="363"/>
      <c r="Z27" s="364"/>
    </row>
    <row r="28" spans="1:28" s="299" customFormat="1" x14ac:dyDescent="0.3">
      <c r="A28" s="378"/>
      <c r="B28" s="378" t="s">
        <v>535</v>
      </c>
      <c r="C28" s="379"/>
      <c r="D28" s="378"/>
      <c r="E28" s="379"/>
      <c r="F28" s="378"/>
      <c r="G28" s="379"/>
      <c r="H28" s="378"/>
      <c r="I28" s="365"/>
      <c r="J28" s="365"/>
      <c r="K28" s="366"/>
      <c r="L28" s="356"/>
      <c r="M28" s="367"/>
      <c r="N28" s="368"/>
      <c r="O28" s="368"/>
      <c r="P28" s="368"/>
      <c r="Q28" s="368"/>
      <c r="R28" s="368"/>
      <c r="S28" s="368"/>
      <c r="T28" s="368"/>
      <c r="U28" s="368"/>
      <c r="V28" s="364"/>
      <c r="W28" s="364"/>
      <c r="X28" s="364"/>
      <c r="Y28" s="364"/>
      <c r="Z28" s="364"/>
    </row>
    <row r="29" spans="1:28" ht="28.8" x14ac:dyDescent="0.3">
      <c r="A29" s="380" t="s">
        <v>536</v>
      </c>
      <c r="B29" s="376"/>
      <c r="C29" s="381">
        <v>0</v>
      </c>
      <c r="D29" s="351">
        <v>0</v>
      </c>
      <c r="E29" s="382"/>
      <c r="F29" s="376"/>
      <c r="G29" s="382"/>
      <c r="H29" s="376">
        <v>168657</v>
      </c>
      <c r="I29" s="375"/>
      <c r="J29" s="375"/>
      <c r="K29" s="375"/>
      <c r="L29" s="375"/>
      <c r="M29" s="375"/>
      <c r="N29" s="375"/>
      <c r="O29" s="375"/>
      <c r="P29" s="375"/>
      <c r="Q29" s="375"/>
      <c r="R29" s="375"/>
      <c r="S29" s="375"/>
      <c r="T29" s="375"/>
      <c r="U29" s="375"/>
      <c r="V29" s="375"/>
      <c r="W29" s="375"/>
      <c r="X29" s="375"/>
      <c r="Y29" s="375"/>
      <c r="Z29" s="375"/>
    </row>
    <row r="30" spans="1:28" ht="28.8" x14ac:dyDescent="0.3">
      <c r="A30" s="380" t="s">
        <v>537</v>
      </c>
      <c r="B30" s="376"/>
      <c r="C30" s="381">
        <v>0</v>
      </c>
      <c r="D30" s="376">
        <v>0</v>
      </c>
      <c r="E30" s="382"/>
      <c r="F30" s="376"/>
      <c r="G30" s="382"/>
      <c r="H30" s="376">
        <v>118668</v>
      </c>
      <c r="I30" s="375"/>
      <c r="J30" s="375"/>
      <c r="K30" s="375"/>
      <c r="L30" s="375"/>
      <c r="M30" s="375"/>
      <c r="N30" s="375"/>
      <c r="O30" s="375"/>
      <c r="P30" s="375"/>
      <c r="Q30" s="375"/>
      <c r="R30" s="375"/>
      <c r="S30" s="375"/>
      <c r="T30" s="375"/>
      <c r="U30" s="375"/>
      <c r="V30" s="375"/>
      <c r="W30" s="375"/>
      <c r="X30" s="375"/>
      <c r="Y30" s="375"/>
      <c r="Z30" s="375"/>
    </row>
    <row r="31" spans="1:28" ht="28.8" x14ac:dyDescent="0.3">
      <c r="A31" s="380" t="s">
        <v>538</v>
      </c>
      <c r="B31" s="376"/>
      <c r="C31" s="383">
        <v>0</v>
      </c>
      <c r="D31" s="376">
        <v>0</v>
      </c>
      <c r="E31" s="382"/>
      <c r="F31" s="376"/>
      <c r="G31" s="382"/>
      <c r="H31" s="376">
        <v>118217</v>
      </c>
      <c r="I31" s="375"/>
      <c r="J31" s="375"/>
      <c r="K31" s="375"/>
      <c r="L31" s="375"/>
      <c r="M31" s="375"/>
      <c r="N31" s="375"/>
      <c r="O31" s="375"/>
      <c r="P31" s="375"/>
      <c r="Q31" s="375"/>
      <c r="R31" s="375"/>
      <c r="S31" s="375"/>
      <c r="T31" s="375"/>
      <c r="U31" s="375"/>
      <c r="V31" s="375"/>
      <c r="W31" s="375"/>
      <c r="X31" s="375"/>
      <c r="Y31" s="375"/>
      <c r="Z31" s="375"/>
    </row>
    <row r="32" spans="1:28" x14ac:dyDescent="0.3">
      <c r="A32" s="375"/>
      <c r="B32" s="375"/>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row>
  </sheetData>
  <mergeCells count="21">
    <mergeCell ref="A4:Z4"/>
    <mergeCell ref="A6:Z6"/>
    <mergeCell ref="A7:Z7"/>
    <mergeCell ref="A8:Z8"/>
    <mergeCell ref="A9:Z9"/>
    <mergeCell ref="A10:Z10"/>
    <mergeCell ref="A11:Z11"/>
    <mergeCell ref="A12:Z12"/>
    <mergeCell ref="A13:Z13"/>
    <mergeCell ref="A14:Z14"/>
    <mergeCell ref="B27:G27"/>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4" zoomScale="80" zoomScaleSheetLayoutView="8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3" width="19.5546875" style="1" customWidth="1"/>
    <col min="14" max="16384" width="9.109375" style="1"/>
  </cols>
  <sheetData>
    <row r="1" spans="1:26" s="12" customFormat="1" ht="18.75" customHeight="1" x14ac:dyDescent="0.25">
      <c r="A1" s="18"/>
      <c r="B1" s="18"/>
      <c r="M1" s="38" t="s">
        <v>65</v>
      </c>
    </row>
    <row r="2" spans="1:26" s="12" customFormat="1" ht="18.75" customHeight="1" x14ac:dyDescent="0.35">
      <c r="A2" s="18"/>
      <c r="B2" s="18"/>
      <c r="M2" s="15" t="s">
        <v>7</v>
      </c>
    </row>
    <row r="3" spans="1:26" s="12" customFormat="1" ht="18" x14ac:dyDescent="0.35">
      <c r="A3" s="17"/>
      <c r="B3" s="17"/>
      <c r="M3" s="15" t="s">
        <v>64</v>
      </c>
    </row>
    <row r="4" spans="1:26" s="12" customFormat="1" ht="15.6" x14ac:dyDescent="0.25">
      <c r="A4" s="17"/>
      <c r="B4" s="17"/>
    </row>
    <row r="5" spans="1:26" s="12" customFormat="1" ht="15.6" x14ac:dyDescent="0.25">
      <c r="A5" s="433" t="str">
        <f>'1. паспорт местоположение'!A5:C5</f>
        <v>Год раскрытия информации: 2023 год</v>
      </c>
      <c r="B5" s="433"/>
      <c r="C5" s="433"/>
      <c r="D5" s="433"/>
      <c r="E5" s="433"/>
      <c r="F5" s="433"/>
      <c r="G5" s="433"/>
      <c r="H5" s="433"/>
      <c r="I5" s="433"/>
      <c r="J5" s="433"/>
      <c r="K5" s="433"/>
      <c r="L5" s="433"/>
      <c r="M5" s="433"/>
      <c r="N5" s="114"/>
      <c r="O5" s="114"/>
      <c r="P5" s="114"/>
      <c r="Q5" s="114"/>
      <c r="R5" s="114"/>
      <c r="S5" s="114"/>
      <c r="T5" s="114"/>
      <c r="U5" s="114"/>
      <c r="V5" s="114"/>
      <c r="W5" s="114"/>
      <c r="X5" s="114"/>
      <c r="Y5" s="114"/>
      <c r="Z5" s="114"/>
    </row>
    <row r="6" spans="1:26" s="12" customFormat="1" ht="15.6" x14ac:dyDescent="0.25">
      <c r="A6" s="17"/>
      <c r="B6" s="17"/>
    </row>
    <row r="7" spans="1:26" s="12" customFormat="1" ht="17.399999999999999" x14ac:dyDescent="0.25">
      <c r="A7" s="437" t="s">
        <v>6</v>
      </c>
      <c r="B7" s="437"/>
      <c r="C7" s="437"/>
      <c r="D7" s="437"/>
      <c r="E7" s="437"/>
      <c r="F7" s="437"/>
      <c r="G7" s="437"/>
      <c r="H7" s="437"/>
      <c r="I7" s="437"/>
      <c r="J7" s="437"/>
      <c r="K7" s="437"/>
      <c r="L7" s="437"/>
      <c r="M7" s="437"/>
      <c r="N7" s="105"/>
      <c r="O7" s="105"/>
      <c r="P7" s="105"/>
      <c r="Q7" s="105"/>
      <c r="R7" s="105"/>
      <c r="S7" s="105"/>
      <c r="T7" s="105"/>
      <c r="U7" s="105"/>
      <c r="V7" s="105"/>
      <c r="W7" s="105"/>
      <c r="X7" s="105"/>
    </row>
    <row r="8" spans="1:26" s="12" customFormat="1" ht="17.399999999999999" x14ac:dyDescent="0.25">
      <c r="A8" s="437"/>
      <c r="B8" s="437"/>
      <c r="C8" s="437"/>
      <c r="D8" s="437"/>
      <c r="E8" s="437"/>
      <c r="F8" s="437"/>
      <c r="G8" s="437"/>
      <c r="H8" s="437"/>
      <c r="I8" s="437"/>
      <c r="J8" s="437"/>
      <c r="K8" s="437"/>
      <c r="L8" s="437"/>
      <c r="M8" s="437"/>
      <c r="N8" s="105"/>
      <c r="O8" s="105"/>
      <c r="P8" s="105"/>
      <c r="Q8" s="105"/>
      <c r="R8" s="105"/>
      <c r="S8" s="105"/>
      <c r="T8" s="105"/>
      <c r="U8" s="105"/>
      <c r="V8" s="105"/>
      <c r="W8" s="105"/>
      <c r="X8" s="105"/>
    </row>
    <row r="9" spans="1:26" s="12" customFormat="1" ht="17.399999999999999" x14ac:dyDescent="0.25">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c r="M9" s="440"/>
      <c r="N9" s="105"/>
      <c r="O9" s="105"/>
      <c r="P9" s="105"/>
      <c r="Q9" s="105"/>
      <c r="R9" s="105"/>
      <c r="S9" s="105"/>
      <c r="T9" s="105"/>
      <c r="U9" s="105"/>
      <c r="V9" s="105"/>
      <c r="W9" s="105"/>
      <c r="X9" s="105"/>
    </row>
    <row r="10" spans="1:26" s="12" customFormat="1" ht="17.399999999999999" x14ac:dyDescent="0.25">
      <c r="A10" s="434" t="s">
        <v>5</v>
      </c>
      <c r="B10" s="434"/>
      <c r="C10" s="434"/>
      <c r="D10" s="434"/>
      <c r="E10" s="434"/>
      <c r="F10" s="434"/>
      <c r="G10" s="434"/>
      <c r="H10" s="434"/>
      <c r="I10" s="434"/>
      <c r="J10" s="434"/>
      <c r="K10" s="434"/>
      <c r="L10" s="434"/>
      <c r="M10" s="434"/>
      <c r="N10" s="105"/>
      <c r="O10" s="105"/>
      <c r="P10" s="105"/>
      <c r="Q10" s="105"/>
      <c r="R10" s="105"/>
      <c r="S10" s="105"/>
      <c r="T10" s="105"/>
      <c r="U10" s="105"/>
      <c r="V10" s="105"/>
      <c r="W10" s="105"/>
      <c r="X10" s="105"/>
    </row>
    <row r="11" spans="1:26" s="12" customFormat="1" ht="17.399999999999999" x14ac:dyDescent="0.25">
      <c r="A11" s="437"/>
      <c r="B11" s="437"/>
      <c r="C11" s="437"/>
      <c r="D11" s="437"/>
      <c r="E11" s="437"/>
      <c r="F11" s="437"/>
      <c r="G11" s="437"/>
      <c r="H11" s="437"/>
      <c r="I11" s="437"/>
      <c r="J11" s="437"/>
      <c r="K11" s="437"/>
      <c r="L11" s="437"/>
      <c r="M11" s="437"/>
      <c r="N11" s="105"/>
      <c r="O11" s="105"/>
      <c r="P11" s="105"/>
      <c r="Q11" s="105"/>
      <c r="R11" s="105"/>
      <c r="S11" s="105"/>
      <c r="T11" s="105"/>
      <c r="U11" s="105"/>
      <c r="V11" s="105"/>
      <c r="W11" s="105"/>
      <c r="X11" s="105"/>
    </row>
    <row r="12" spans="1:26" s="12" customFormat="1" ht="17.399999999999999" x14ac:dyDescent="0.25">
      <c r="A12" s="440" t="str">
        <f>'1. паспорт местоположение'!A12:C12</f>
        <v>M_22-2013</v>
      </c>
      <c r="B12" s="440"/>
      <c r="C12" s="440"/>
      <c r="D12" s="440"/>
      <c r="E12" s="440"/>
      <c r="F12" s="440"/>
      <c r="G12" s="440"/>
      <c r="H12" s="440"/>
      <c r="I12" s="440"/>
      <c r="J12" s="440"/>
      <c r="K12" s="440"/>
      <c r="L12" s="440"/>
      <c r="M12" s="440"/>
      <c r="N12" s="105"/>
      <c r="O12" s="105"/>
      <c r="P12" s="105"/>
      <c r="Q12" s="105"/>
      <c r="R12" s="105"/>
      <c r="S12" s="105"/>
      <c r="T12" s="105"/>
      <c r="U12" s="105"/>
      <c r="V12" s="105"/>
      <c r="W12" s="105"/>
      <c r="X12" s="105"/>
    </row>
    <row r="13" spans="1:26" s="12" customFormat="1" ht="17.399999999999999" x14ac:dyDescent="0.25">
      <c r="A13" s="434" t="s">
        <v>4</v>
      </c>
      <c r="B13" s="434"/>
      <c r="C13" s="434"/>
      <c r="D13" s="434"/>
      <c r="E13" s="434"/>
      <c r="F13" s="434"/>
      <c r="G13" s="434"/>
      <c r="H13" s="434"/>
      <c r="I13" s="434"/>
      <c r="J13" s="434"/>
      <c r="K13" s="434"/>
      <c r="L13" s="434"/>
      <c r="M13" s="434"/>
      <c r="N13" s="105"/>
      <c r="O13" s="105"/>
      <c r="P13" s="105"/>
      <c r="Q13" s="105"/>
      <c r="R13" s="105"/>
      <c r="S13" s="105"/>
      <c r="T13" s="105"/>
      <c r="U13" s="105"/>
      <c r="V13" s="105"/>
      <c r="W13" s="105"/>
      <c r="X13" s="105"/>
    </row>
    <row r="14" spans="1:26" s="9" customFormat="1" ht="15.75" customHeight="1" x14ac:dyDescent="0.25">
      <c r="A14" s="444"/>
      <c r="B14" s="444"/>
      <c r="C14" s="444"/>
      <c r="D14" s="444"/>
      <c r="E14" s="444"/>
      <c r="F14" s="444"/>
      <c r="G14" s="444"/>
      <c r="H14" s="444"/>
      <c r="I14" s="444"/>
      <c r="J14" s="444"/>
      <c r="K14" s="444"/>
      <c r="L14" s="444"/>
      <c r="M14" s="444"/>
      <c r="N14" s="261"/>
      <c r="O14" s="261"/>
      <c r="P14" s="261"/>
      <c r="Q14" s="261"/>
      <c r="R14" s="261"/>
      <c r="S14" s="261"/>
      <c r="T14" s="261"/>
      <c r="U14" s="261"/>
      <c r="V14" s="261"/>
      <c r="W14" s="261"/>
      <c r="X14" s="261"/>
    </row>
    <row r="15" spans="1:26" s="3" customFormat="1" ht="15.6" x14ac:dyDescent="0.25">
      <c r="A15" s="440"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40"/>
      <c r="C15" s="440"/>
      <c r="D15" s="440"/>
      <c r="E15" s="440"/>
      <c r="F15" s="440"/>
      <c r="G15" s="440"/>
      <c r="H15" s="440"/>
      <c r="I15" s="440"/>
      <c r="J15" s="440"/>
      <c r="K15" s="440"/>
      <c r="L15" s="440"/>
      <c r="M15" s="440"/>
      <c r="N15" s="106"/>
      <c r="O15" s="106"/>
      <c r="P15" s="106"/>
      <c r="Q15" s="106"/>
      <c r="R15" s="106"/>
      <c r="S15" s="106"/>
      <c r="T15" s="106"/>
      <c r="U15" s="106"/>
      <c r="V15" s="106"/>
      <c r="W15" s="106"/>
      <c r="X15" s="106"/>
    </row>
    <row r="16" spans="1:26" s="3" customFormat="1" ht="15" customHeight="1" x14ac:dyDescent="0.25">
      <c r="A16" s="434" t="s">
        <v>3</v>
      </c>
      <c r="B16" s="434"/>
      <c r="C16" s="434"/>
      <c r="D16" s="434"/>
      <c r="E16" s="434"/>
      <c r="F16" s="434"/>
      <c r="G16" s="434"/>
      <c r="H16" s="434"/>
      <c r="I16" s="434"/>
      <c r="J16" s="434"/>
      <c r="K16" s="434"/>
      <c r="L16" s="434"/>
      <c r="M16" s="434"/>
      <c r="N16" s="107"/>
      <c r="O16" s="107"/>
      <c r="P16" s="107"/>
      <c r="Q16" s="107"/>
      <c r="R16" s="107"/>
      <c r="S16" s="107"/>
      <c r="T16" s="107"/>
      <c r="U16" s="107"/>
      <c r="V16" s="107"/>
      <c r="W16" s="107"/>
      <c r="X16" s="107"/>
    </row>
    <row r="17" spans="1:24" s="3" customFormat="1" ht="15" customHeight="1" x14ac:dyDescent="0.25">
      <c r="A17" s="446"/>
      <c r="B17" s="446"/>
      <c r="C17" s="446"/>
      <c r="D17" s="446"/>
      <c r="E17" s="446"/>
      <c r="F17" s="446"/>
      <c r="G17" s="446"/>
      <c r="H17" s="446"/>
      <c r="I17" s="446"/>
      <c r="J17" s="446"/>
      <c r="K17" s="446"/>
      <c r="L17" s="446"/>
      <c r="M17" s="446"/>
      <c r="N17" s="262"/>
      <c r="O17" s="262"/>
      <c r="P17" s="262"/>
      <c r="Q17" s="262"/>
      <c r="R17" s="262"/>
      <c r="S17" s="262"/>
      <c r="T17" s="262"/>
      <c r="U17" s="262"/>
    </row>
    <row r="18" spans="1:24" s="3" customFormat="1" ht="91.5" customHeight="1" x14ac:dyDescent="0.25">
      <c r="A18" s="485" t="s">
        <v>389</v>
      </c>
      <c r="B18" s="485"/>
      <c r="C18" s="485"/>
      <c r="D18" s="485"/>
      <c r="E18" s="485"/>
      <c r="F18" s="485"/>
      <c r="G18" s="485"/>
      <c r="H18" s="485"/>
      <c r="I18" s="485"/>
      <c r="J18" s="485"/>
      <c r="K18" s="485"/>
      <c r="L18" s="485"/>
      <c r="M18" s="485"/>
      <c r="N18" s="7"/>
      <c r="O18" s="7"/>
      <c r="P18" s="7"/>
      <c r="Q18" s="7"/>
      <c r="R18" s="7"/>
      <c r="S18" s="7"/>
      <c r="T18" s="7"/>
      <c r="U18" s="7"/>
      <c r="V18" s="7"/>
      <c r="W18" s="7"/>
      <c r="X18" s="7"/>
    </row>
    <row r="19" spans="1:24" s="3" customFormat="1" ht="78" customHeight="1" x14ac:dyDescent="0.25">
      <c r="A19" s="439" t="s">
        <v>2</v>
      </c>
      <c r="B19" s="439" t="s">
        <v>81</v>
      </c>
      <c r="C19" s="439" t="s">
        <v>80</v>
      </c>
      <c r="D19" s="439" t="s">
        <v>72</v>
      </c>
      <c r="E19" s="482" t="s">
        <v>79</v>
      </c>
      <c r="F19" s="483"/>
      <c r="G19" s="483"/>
      <c r="H19" s="483"/>
      <c r="I19" s="484"/>
      <c r="J19" s="439" t="s">
        <v>78</v>
      </c>
      <c r="K19" s="439"/>
      <c r="L19" s="439"/>
      <c r="M19" s="439"/>
      <c r="N19" s="262"/>
      <c r="O19" s="262"/>
      <c r="P19" s="262"/>
      <c r="Q19" s="262"/>
      <c r="R19" s="262"/>
      <c r="S19" s="262"/>
      <c r="T19" s="262"/>
      <c r="U19" s="262"/>
    </row>
    <row r="20" spans="1:24" s="3" customFormat="1" ht="51" customHeight="1" x14ac:dyDescent="0.25">
      <c r="A20" s="439"/>
      <c r="B20" s="439"/>
      <c r="C20" s="439"/>
      <c r="D20" s="439"/>
      <c r="E20" s="260" t="s">
        <v>77</v>
      </c>
      <c r="F20" s="260" t="s">
        <v>76</v>
      </c>
      <c r="G20" s="260" t="s">
        <v>75</v>
      </c>
      <c r="H20" s="260" t="s">
        <v>74</v>
      </c>
      <c r="I20" s="260" t="s">
        <v>73</v>
      </c>
      <c r="J20" s="260">
        <v>2020</v>
      </c>
      <c r="K20" s="260">
        <v>2021</v>
      </c>
      <c r="L20" s="260">
        <v>2022</v>
      </c>
      <c r="M20" s="260">
        <v>2023</v>
      </c>
      <c r="N20" s="28"/>
      <c r="O20" s="28"/>
      <c r="P20" s="28"/>
      <c r="Q20" s="28"/>
      <c r="R20" s="28"/>
      <c r="S20" s="28"/>
      <c r="T20" s="28"/>
      <c r="U20" s="28"/>
      <c r="V20" s="27"/>
      <c r="W20" s="27"/>
      <c r="X20" s="27"/>
    </row>
    <row r="21" spans="1:24" s="3" customFormat="1" ht="16.5" customHeight="1" x14ac:dyDescent="0.25">
      <c r="A21" s="36">
        <v>1</v>
      </c>
      <c r="B21" s="37">
        <v>2</v>
      </c>
      <c r="C21" s="36">
        <v>3</v>
      </c>
      <c r="D21" s="37">
        <v>4</v>
      </c>
      <c r="E21" s="36">
        <v>5</v>
      </c>
      <c r="F21" s="37">
        <v>6</v>
      </c>
      <c r="G21" s="36">
        <v>7</v>
      </c>
      <c r="H21" s="37">
        <v>8</v>
      </c>
      <c r="I21" s="36">
        <v>9</v>
      </c>
      <c r="J21" s="37">
        <v>10</v>
      </c>
      <c r="K21" s="37">
        <v>11</v>
      </c>
      <c r="L21" s="37">
        <v>12</v>
      </c>
      <c r="M21" s="300">
        <v>13</v>
      </c>
      <c r="N21" s="28"/>
      <c r="O21" s="28"/>
      <c r="P21" s="28"/>
      <c r="Q21" s="28"/>
      <c r="R21" s="28"/>
      <c r="S21" s="28"/>
      <c r="T21" s="28"/>
      <c r="U21" s="28"/>
      <c r="V21" s="27"/>
      <c r="W21" s="27"/>
      <c r="X21" s="27"/>
    </row>
    <row r="22" spans="1:24" s="3" customFormat="1" ht="33" customHeight="1" x14ac:dyDescent="0.25">
      <c r="A22" s="45" t="s">
        <v>61</v>
      </c>
      <c r="B22" s="47" t="s">
        <v>589</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3">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5" zoomScaleNormal="85" workbookViewId="0">
      <selection activeCell="C25" sqref="C25"/>
    </sheetView>
  </sheetViews>
  <sheetFormatPr defaultColWidth="9.109375" defaultRowHeight="15.6" x14ac:dyDescent="0.25"/>
  <cols>
    <col min="1" max="1" width="61.6640625" style="138" customWidth="1"/>
    <col min="2" max="2" width="18.5546875" style="123" customWidth="1"/>
    <col min="3" max="12" width="16.88671875" style="123" customWidth="1"/>
    <col min="13" max="42" width="16.88671875" style="123" hidden="1" customWidth="1"/>
    <col min="43" max="45" width="16.88671875" style="124" hidden="1" customWidth="1"/>
    <col min="46" max="46" width="16.88671875" style="125" hidden="1" customWidth="1"/>
    <col min="47" max="51" width="16.88671875" style="125" customWidth="1"/>
    <col min="52" max="256" width="9.109375" style="125"/>
    <col min="257" max="257" width="61.6640625" style="125" customWidth="1"/>
    <col min="258" max="258" width="18.5546875" style="125" customWidth="1"/>
    <col min="259" max="298" width="16.88671875" style="125" customWidth="1"/>
    <col min="299" max="300" width="18.5546875" style="125" customWidth="1"/>
    <col min="301" max="301" width="21.6640625" style="125" customWidth="1"/>
    <col min="302" max="512" width="9.109375" style="125"/>
    <col min="513" max="513" width="61.6640625" style="125" customWidth="1"/>
    <col min="514" max="514" width="18.5546875" style="125" customWidth="1"/>
    <col min="515" max="554" width="16.88671875" style="125" customWidth="1"/>
    <col min="555" max="556" width="18.5546875" style="125" customWidth="1"/>
    <col min="557" max="557" width="21.6640625" style="125" customWidth="1"/>
    <col min="558" max="768" width="9.109375" style="125"/>
    <col min="769" max="769" width="61.6640625" style="125" customWidth="1"/>
    <col min="770" max="770" width="18.5546875" style="125" customWidth="1"/>
    <col min="771" max="810" width="16.88671875" style="125" customWidth="1"/>
    <col min="811" max="812" width="18.5546875" style="125" customWidth="1"/>
    <col min="813" max="813" width="21.6640625" style="125" customWidth="1"/>
    <col min="814" max="1024" width="9.109375" style="125"/>
    <col min="1025" max="1025" width="61.6640625" style="125" customWidth="1"/>
    <col min="1026" max="1026" width="18.5546875" style="125" customWidth="1"/>
    <col min="1027" max="1066" width="16.88671875" style="125" customWidth="1"/>
    <col min="1067" max="1068" width="18.5546875" style="125" customWidth="1"/>
    <col min="1069" max="1069" width="21.6640625" style="125" customWidth="1"/>
    <col min="1070" max="1280" width="9.109375" style="125"/>
    <col min="1281" max="1281" width="61.6640625" style="125" customWidth="1"/>
    <col min="1282" max="1282" width="18.5546875" style="125" customWidth="1"/>
    <col min="1283" max="1322" width="16.88671875" style="125" customWidth="1"/>
    <col min="1323" max="1324" width="18.5546875" style="125" customWidth="1"/>
    <col min="1325" max="1325" width="21.6640625" style="125" customWidth="1"/>
    <col min="1326" max="1536" width="9.109375" style="125"/>
    <col min="1537" max="1537" width="61.6640625" style="125" customWidth="1"/>
    <col min="1538" max="1538" width="18.5546875" style="125" customWidth="1"/>
    <col min="1539" max="1578" width="16.88671875" style="125" customWidth="1"/>
    <col min="1579" max="1580" width="18.5546875" style="125" customWidth="1"/>
    <col min="1581" max="1581" width="21.6640625" style="125" customWidth="1"/>
    <col min="1582" max="1792" width="9.109375" style="125"/>
    <col min="1793" max="1793" width="61.6640625" style="125" customWidth="1"/>
    <col min="1794" max="1794" width="18.5546875" style="125" customWidth="1"/>
    <col min="1795" max="1834" width="16.88671875" style="125" customWidth="1"/>
    <col min="1835" max="1836" width="18.5546875" style="125" customWidth="1"/>
    <col min="1837" max="1837" width="21.6640625" style="125" customWidth="1"/>
    <col min="1838" max="2048" width="9.109375" style="125"/>
    <col min="2049" max="2049" width="61.6640625" style="125" customWidth="1"/>
    <col min="2050" max="2050" width="18.5546875" style="125" customWidth="1"/>
    <col min="2051" max="2090" width="16.88671875" style="125" customWidth="1"/>
    <col min="2091" max="2092" width="18.5546875" style="125" customWidth="1"/>
    <col min="2093" max="2093" width="21.6640625" style="125" customWidth="1"/>
    <col min="2094" max="2304" width="9.109375" style="125"/>
    <col min="2305" max="2305" width="61.6640625" style="125" customWidth="1"/>
    <col min="2306" max="2306" width="18.5546875" style="125" customWidth="1"/>
    <col min="2307" max="2346" width="16.88671875" style="125" customWidth="1"/>
    <col min="2347" max="2348" width="18.5546875" style="125" customWidth="1"/>
    <col min="2349" max="2349" width="21.6640625" style="125" customWidth="1"/>
    <col min="2350" max="2560" width="9.109375" style="125"/>
    <col min="2561" max="2561" width="61.6640625" style="125" customWidth="1"/>
    <col min="2562" max="2562" width="18.5546875" style="125" customWidth="1"/>
    <col min="2563" max="2602" width="16.88671875" style="125" customWidth="1"/>
    <col min="2603" max="2604" width="18.5546875" style="125" customWidth="1"/>
    <col min="2605" max="2605" width="21.6640625" style="125" customWidth="1"/>
    <col min="2606" max="2816" width="9.109375" style="125"/>
    <col min="2817" max="2817" width="61.6640625" style="125" customWidth="1"/>
    <col min="2818" max="2818" width="18.5546875" style="125" customWidth="1"/>
    <col min="2819" max="2858" width="16.88671875" style="125" customWidth="1"/>
    <col min="2859" max="2860" width="18.5546875" style="125" customWidth="1"/>
    <col min="2861" max="2861" width="21.6640625" style="125" customWidth="1"/>
    <col min="2862" max="3072" width="9.109375" style="125"/>
    <col min="3073" max="3073" width="61.6640625" style="125" customWidth="1"/>
    <col min="3074" max="3074" width="18.5546875" style="125" customWidth="1"/>
    <col min="3075" max="3114" width="16.88671875" style="125" customWidth="1"/>
    <col min="3115" max="3116" width="18.5546875" style="125" customWidth="1"/>
    <col min="3117" max="3117" width="21.6640625" style="125" customWidth="1"/>
    <col min="3118" max="3328" width="9.109375" style="125"/>
    <col min="3329" max="3329" width="61.6640625" style="125" customWidth="1"/>
    <col min="3330" max="3330" width="18.5546875" style="125" customWidth="1"/>
    <col min="3331" max="3370" width="16.88671875" style="125" customWidth="1"/>
    <col min="3371" max="3372" width="18.5546875" style="125" customWidth="1"/>
    <col min="3373" max="3373" width="21.6640625" style="125" customWidth="1"/>
    <col min="3374" max="3584" width="9.109375" style="125"/>
    <col min="3585" max="3585" width="61.6640625" style="125" customWidth="1"/>
    <col min="3586" max="3586" width="18.5546875" style="125" customWidth="1"/>
    <col min="3587" max="3626" width="16.88671875" style="125" customWidth="1"/>
    <col min="3627" max="3628" width="18.5546875" style="125" customWidth="1"/>
    <col min="3629" max="3629" width="21.6640625" style="125" customWidth="1"/>
    <col min="3630" max="3840" width="9.109375" style="125"/>
    <col min="3841" max="3841" width="61.6640625" style="125" customWidth="1"/>
    <col min="3842" max="3842" width="18.5546875" style="125" customWidth="1"/>
    <col min="3843" max="3882" width="16.88671875" style="125" customWidth="1"/>
    <col min="3883" max="3884" width="18.5546875" style="125" customWidth="1"/>
    <col min="3885" max="3885" width="21.6640625" style="125" customWidth="1"/>
    <col min="3886" max="4096" width="9.109375" style="125"/>
    <col min="4097" max="4097" width="61.6640625" style="125" customWidth="1"/>
    <col min="4098" max="4098" width="18.5546875" style="125" customWidth="1"/>
    <col min="4099" max="4138" width="16.88671875" style="125" customWidth="1"/>
    <col min="4139" max="4140" width="18.5546875" style="125" customWidth="1"/>
    <col min="4141" max="4141" width="21.6640625" style="125" customWidth="1"/>
    <col min="4142" max="4352" width="9.109375" style="125"/>
    <col min="4353" max="4353" width="61.6640625" style="125" customWidth="1"/>
    <col min="4354" max="4354" width="18.5546875" style="125" customWidth="1"/>
    <col min="4355" max="4394" width="16.88671875" style="125" customWidth="1"/>
    <col min="4395" max="4396" width="18.5546875" style="125" customWidth="1"/>
    <col min="4397" max="4397" width="21.6640625" style="125" customWidth="1"/>
    <col min="4398" max="4608" width="9.109375" style="125"/>
    <col min="4609" max="4609" width="61.6640625" style="125" customWidth="1"/>
    <col min="4610" max="4610" width="18.5546875" style="125" customWidth="1"/>
    <col min="4611" max="4650" width="16.88671875" style="125" customWidth="1"/>
    <col min="4651" max="4652" width="18.5546875" style="125" customWidth="1"/>
    <col min="4653" max="4653" width="21.6640625" style="125" customWidth="1"/>
    <col min="4654" max="4864" width="9.109375" style="125"/>
    <col min="4865" max="4865" width="61.6640625" style="125" customWidth="1"/>
    <col min="4866" max="4866" width="18.5546875" style="125" customWidth="1"/>
    <col min="4867" max="4906" width="16.88671875" style="125" customWidth="1"/>
    <col min="4907" max="4908" width="18.5546875" style="125" customWidth="1"/>
    <col min="4909" max="4909" width="21.6640625" style="125" customWidth="1"/>
    <col min="4910" max="5120" width="9.109375" style="125"/>
    <col min="5121" max="5121" width="61.6640625" style="125" customWidth="1"/>
    <col min="5122" max="5122" width="18.5546875" style="125" customWidth="1"/>
    <col min="5123" max="5162" width="16.88671875" style="125" customWidth="1"/>
    <col min="5163" max="5164" width="18.5546875" style="125" customWidth="1"/>
    <col min="5165" max="5165" width="21.6640625" style="125" customWidth="1"/>
    <col min="5166" max="5376" width="9.109375" style="125"/>
    <col min="5377" max="5377" width="61.6640625" style="125" customWidth="1"/>
    <col min="5378" max="5378" width="18.5546875" style="125" customWidth="1"/>
    <col min="5379" max="5418" width="16.88671875" style="125" customWidth="1"/>
    <col min="5419" max="5420" width="18.5546875" style="125" customWidth="1"/>
    <col min="5421" max="5421" width="21.6640625" style="125" customWidth="1"/>
    <col min="5422" max="5632" width="9.109375" style="125"/>
    <col min="5633" max="5633" width="61.6640625" style="125" customWidth="1"/>
    <col min="5634" max="5634" width="18.5546875" style="125" customWidth="1"/>
    <col min="5635" max="5674" width="16.88671875" style="125" customWidth="1"/>
    <col min="5675" max="5676" width="18.5546875" style="125" customWidth="1"/>
    <col min="5677" max="5677" width="21.6640625" style="125" customWidth="1"/>
    <col min="5678" max="5888" width="9.109375" style="125"/>
    <col min="5889" max="5889" width="61.6640625" style="125" customWidth="1"/>
    <col min="5890" max="5890" width="18.5546875" style="125" customWidth="1"/>
    <col min="5891" max="5930" width="16.88671875" style="125" customWidth="1"/>
    <col min="5931" max="5932" width="18.5546875" style="125" customWidth="1"/>
    <col min="5933" max="5933" width="21.6640625" style="125" customWidth="1"/>
    <col min="5934" max="6144" width="9.109375" style="125"/>
    <col min="6145" max="6145" width="61.6640625" style="125" customWidth="1"/>
    <col min="6146" max="6146" width="18.5546875" style="125" customWidth="1"/>
    <col min="6147" max="6186" width="16.88671875" style="125" customWidth="1"/>
    <col min="6187" max="6188" width="18.5546875" style="125" customWidth="1"/>
    <col min="6189" max="6189" width="21.6640625" style="125" customWidth="1"/>
    <col min="6190" max="6400" width="9.109375" style="125"/>
    <col min="6401" max="6401" width="61.6640625" style="125" customWidth="1"/>
    <col min="6402" max="6402" width="18.5546875" style="125" customWidth="1"/>
    <col min="6403" max="6442" width="16.88671875" style="125" customWidth="1"/>
    <col min="6443" max="6444" width="18.5546875" style="125" customWidth="1"/>
    <col min="6445" max="6445" width="21.6640625" style="125" customWidth="1"/>
    <col min="6446" max="6656" width="9.109375" style="125"/>
    <col min="6657" max="6657" width="61.6640625" style="125" customWidth="1"/>
    <col min="6658" max="6658" width="18.5546875" style="125" customWidth="1"/>
    <col min="6659" max="6698" width="16.88671875" style="125" customWidth="1"/>
    <col min="6699" max="6700" width="18.5546875" style="125" customWidth="1"/>
    <col min="6701" max="6701" width="21.6640625" style="125" customWidth="1"/>
    <col min="6702" max="6912" width="9.109375" style="125"/>
    <col min="6913" max="6913" width="61.6640625" style="125" customWidth="1"/>
    <col min="6914" max="6914" width="18.5546875" style="125" customWidth="1"/>
    <col min="6915" max="6954" width="16.88671875" style="125" customWidth="1"/>
    <col min="6955" max="6956" width="18.5546875" style="125" customWidth="1"/>
    <col min="6957" max="6957" width="21.6640625" style="125" customWidth="1"/>
    <col min="6958" max="7168" width="9.109375" style="125"/>
    <col min="7169" max="7169" width="61.6640625" style="125" customWidth="1"/>
    <col min="7170" max="7170" width="18.5546875" style="125" customWidth="1"/>
    <col min="7171" max="7210" width="16.88671875" style="125" customWidth="1"/>
    <col min="7211" max="7212" width="18.5546875" style="125" customWidth="1"/>
    <col min="7213" max="7213" width="21.6640625" style="125" customWidth="1"/>
    <col min="7214" max="7424" width="9.109375" style="125"/>
    <col min="7425" max="7425" width="61.6640625" style="125" customWidth="1"/>
    <col min="7426" max="7426" width="18.5546875" style="125" customWidth="1"/>
    <col min="7427" max="7466" width="16.88671875" style="125" customWidth="1"/>
    <col min="7467" max="7468" width="18.5546875" style="125" customWidth="1"/>
    <col min="7469" max="7469" width="21.6640625" style="125" customWidth="1"/>
    <col min="7470" max="7680" width="9.109375" style="125"/>
    <col min="7681" max="7681" width="61.6640625" style="125" customWidth="1"/>
    <col min="7682" max="7682" width="18.5546875" style="125" customWidth="1"/>
    <col min="7683" max="7722" width="16.88671875" style="125" customWidth="1"/>
    <col min="7723" max="7724" width="18.5546875" style="125" customWidth="1"/>
    <col min="7725" max="7725" width="21.6640625" style="125" customWidth="1"/>
    <col min="7726" max="7936" width="9.109375" style="125"/>
    <col min="7937" max="7937" width="61.6640625" style="125" customWidth="1"/>
    <col min="7938" max="7938" width="18.5546875" style="125" customWidth="1"/>
    <col min="7939" max="7978" width="16.88671875" style="125" customWidth="1"/>
    <col min="7979" max="7980" width="18.5546875" style="125" customWidth="1"/>
    <col min="7981" max="7981" width="21.6640625" style="125" customWidth="1"/>
    <col min="7982" max="8192" width="9.109375" style="125"/>
    <col min="8193" max="8193" width="61.6640625" style="125" customWidth="1"/>
    <col min="8194" max="8194" width="18.5546875" style="125" customWidth="1"/>
    <col min="8195" max="8234" width="16.88671875" style="125" customWidth="1"/>
    <col min="8235" max="8236" width="18.5546875" style="125" customWidth="1"/>
    <col min="8237" max="8237" width="21.6640625" style="125" customWidth="1"/>
    <col min="8238" max="8448" width="9.109375" style="125"/>
    <col min="8449" max="8449" width="61.6640625" style="125" customWidth="1"/>
    <col min="8450" max="8450" width="18.5546875" style="125" customWidth="1"/>
    <col min="8451" max="8490" width="16.88671875" style="125" customWidth="1"/>
    <col min="8491" max="8492" width="18.5546875" style="125" customWidth="1"/>
    <col min="8493" max="8493" width="21.6640625" style="125" customWidth="1"/>
    <col min="8494" max="8704" width="9.109375" style="125"/>
    <col min="8705" max="8705" width="61.6640625" style="125" customWidth="1"/>
    <col min="8706" max="8706" width="18.5546875" style="125" customWidth="1"/>
    <col min="8707" max="8746" width="16.88671875" style="125" customWidth="1"/>
    <col min="8747" max="8748" width="18.5546875" style="125" customWidth="1"/>
    <col min="8749" max="8749" width="21.6640625" style="125" customWidth="1"/>
    <col min="8750" max="8960" width="9.109375" style="125"/>
    <col min="8961" max="8961" width="61.6640625" style="125" customWidth="1"/>
    <col min="8962" max="8962" width="18.5546875" style="125" customWidth="1"/>
    <col min="8963" max="9002" width="16.88671875" style="125" customWidth="1"/>
    <col min="9003" max="9004" width="18.5546875" style="125" customWidth="1"/>
    <col min="9005" max="9005" width="21.6640625" style="125" customWidth="1"/>
    <col min="9006" max="9216" width="9.109375" style="125"/>
    <col min="9217" max="9217" width="61.6640625" style="125" customWidth="1"/>
    <col min="9218" max="9218" width="18.5546875" style="125" customWidth="1"/>
    <col min="9219" max="9258" width="16.88671875" style="125" customWidth="1"/>
    <col min="9259" max="9260" width="18.5546875" style="125" customWidth="1"/>
    <col min="9261" max="9261" width="21.6640625" style="125" customWidth="1"/>
    <col min="9262" max="9472" width="9.109375" style="125"/>
    <col min="9473" max="9473" width="61.6640625" style="125" customWidth="1"/>
    <col min="9474" max="9474" width="18.5546875" style="125" customWidth="1"/>
    <col min="9475" max="9514" width="16.88671875" style="125" customWidth="1"/>
    <col min="9515" max="9516" width="18.5546875" style="125" customWidth="1"/>
    <col min="9517" max="9517" width="21.6640625" style="125" customWidth="1"/>
    <col min="9518" max="9728" width="9.109375" style="125"/>
    <col min="9729" max="9729" width="61.6640625" style="125" customWidth="1"/>
    <col min="9730" max="9730" width="18.5546875" style="125" customWidth="1"/>
    <col min="9731" max="9770" width="16.88671875" style="125" customWidth="1"/>
    <col min="9771" max="9772" width="18.5546875" style="125" customWidth="1"/>
    <col min="9773" max="9773" width="21.6640625" style="125" customWidth="1"/>
    <col min="9774" max="9984" width="9.109375" style="125"/>
    <col min="9985" max="9985" width="61.6640625" style="125" customWidth="1"/>
    <col min="9986" max="9986" width="18.5546875" style="125" customWidth="1"/>
    <col min="9987" max="10026" width="16.88671875" style="125" customWidth="1"/>
    <col min="10027" max="10028" width="18.5546875" style="125" customWidth="1"/>
    <col min="10029" max="10029" width="21.6640625" style="125" customWidth="1"/>
    <col min="10030" max="10240" width="9.109375" style="125"/>
    <col min="10241" max="10241" width="61.6640625" style="125" customWidth="1"/>
    <col min="10242" max="10242" width="18.5546875" style="125" customWidth="1"/>
    <col min="10243" max="10282" width="16.88671875" style="125" customWidth="1"/>
    <col min="10283" max="10284" width="18.5546875" style="125" customWidth="1"/>
    <col min="10285" max="10285" width="21.6640625" style="125" customWidth="1"/>
    <col min="10286" max="10496" width="9.109375" style="125"/>
    <col min="10497" max="10497" width="61.6640625" style="125" customWidth="1"/>
    <col min="10498" max="10498" width="18.5546875" style="125" customWidth="1"/>
    <col min="10499" max="10538" width="16.88671875" style="125" customWidth="1"/>
    <col min="10539" max="10540" width="18.5546875" style="125" customWidth="1"/>
    <col min="10541" max="10541" width="21.6640625" style="125" customWidth="1"/>
    <col min="10542" max="10752" width="9.109375" style="125"/>
    <col min="10753" max="10753" width="61.6640625" style="125" customWidth="1"/>
    <col min="10754" max="10754" width="18.5546875" style="125" customWidth="1"/>
    <col min="10755" max="10794" width="16.88671875" style="125" customWidth="1"/>
    <col min="10795" max="10796" width="18.5546875" style="125" customWidth="1"/>
    <col min="10797" max="10797" width="21.6640625" style="125" customWidth="1"/>
    <col min="10798" max="11008" width="9.109375" style="125"/>
    <col min="11009" max="11009" width="61.6640625" style="125" customWidth="1"/>
    <col min="11010" max="11010" width="18.5546875" style="125" customWidth="1"/>
    <col min="11011" max="11050" width="16.88671875" style="125" customWidth="1"/>
    <col min="11051" max="11052" width="18.5546875" style="125" customWidth="1"/>
    <col min="11053" max="11053" width="21.6640625" style="125" customWidth="1"/>
    <col min="11054" max="11264" width="9.109375" style="125"/>
    <col min="11265" max="11265" width="61.6640625" style="125" customWidth="1"/>
    <col min="11266" max="11266" width="18.5546875" style="125" customWidth="1"/>
    <col min="11267" max="11306" width="16.88671875" style="125" customWidth="1"/>
    <col min="11307" max="11308" width="18.5546875" style="125" customWidth="1"/>
    <col min="11309" max="11309" width="21.6640625" style="125" customWidth="1"/>
    <col min="11310" max="11520" width="9.109375" style="125"/>
    <col min="11521" max="11521" width="61.6640625" style="125" customWidth="1"/>
    <col min="11522" max="11522" width="18.5546875" style="125" customWidth="1"/>
    <col min="11523" max="11562" width="16.88671875" style="125" customWidth="1"/>
    <col min="11563" max="11564" width="18.5546875" style="125" customWidth="1"/>
    <col min="11565" max="11565" width="21.6640625" style="125" customWidth="1"/>
    <col min="11566" max="11776" width="9.109375" style="125"/>
    <col min="11777" max="11777" width="61.6640625" style="125" customWidth="1"/>
    <col min="11778" max="11778" width="18.5546875" style="125" customWidth="1"/>
    <col min="11779" max="11818" width="16.88671875" style="125" customWidth="1"/>
    <col min="11819" max="11820" width="18.5546875" style="125" customWidth="1"/>
    <col min="11821" max="11821" width="21.6640625" style="125" customWidth="1"/>
    <col min="11822" max="12032" width="9.109375" style="125"/>
    <col min="12033" max="12033" width="61.6640625" style="125" customWidth="1"/>
    <col min="12034" max="12034" width="18.5546875" style="125" customWidth="1"/>
    <col min="12035" max="12074" width="16.88671875" style="125" customWidth="1"/>
    <col min="12075" max="12076" width="18.5546875" style="125" customWidth="1"/>
    <col min="12077" max="12077" width="21.6640625" style="125" customWidth="1"/>
    <col min="12078" max="12288" width="9.109375" style="125"/>
    <col min="12289" max="12289" width="61.6640625" style="125" customWidth="1"/>
    <col min="12290" max="12290" width="18.5546875" style="125" customWidth="1"/>
    <col min="12291" max="12330" width="16.88671875" style="125" customWidth="1"/>
    <col min="12331" max="12332" width="18.5546875" style="125" customWidth="1"/>
    <col min="12333" max="12333" width="21.6640625" style="125" customWidth="1"/>
    <col min="12334" max="12544" width="9.109375" style="125"/>
    <col min="12545" max="12545" width="61.6640625" style="125" customWidth="1"/>
    <col min="12546" max="12546" width="18.5546875" style="125" customWidth="1"/>
    <col min="12547" max="12586" width="16.88671875" style="125" customWidth="1"/>
    <col min="12587" max="12588" width="18.5546875" style="125" customWidth="1"/>
    <col min="12589" max="12589" width="21.6640625" style="125" customWidth="1"/>
    <col min="12590" max="12800" width="9.109375" style="125"/>
    <col min="12801" max="12801" width="61.6640625" style="125" customWidth="1"/>
    <col min="12802" max="12802" width="18.5546875" style="125" customWidth="1"/>
    <col min="12803" max="12842" width="16.88671875" style="125" customWidth="1"/>
    <col min="12843" max="12844" width="18.5546875" style="125" customWidth="1"/>
    <col min="12845" max="12845" width="21.6640625" style="125" customWidth="1"/>
    <col min="12846" max="13056" width="9.109375" style="125"/>
    <col min="13057" max="13057" width="61.6640625" style="125" customWidth="1"/>
    <col min="13058" max="13058" width="18.5546875" style="125" customWidth="1"/>
    <col min="13059" max="13098" width="16.88671875" style="125" customWidth="1"/>
    <col min="13099" max="13100" width="18.5546875" style="125" customWidth="1"/>
    <col min="13101" max="13101" width="21.6640625" style="125" customWidth="1"/>
    <col min="13102" max="13312" width="9.109375" style="125"/>
    <col min="13313" max="13313" width="61.6640625" style="125" customWidth="1"/>
    <col min="13314" max="13314" width="18.5546875" style="125" customWidth="1"/>
    <col min="13315" max="13354" width="16.88671875" style="125" customWidth="1"/>
    <col min="13355" max="13356" width="18.5546875" style="125" customWidth="1"/>
    <col min="13357" max="13357" width="21.6640625" style="125" customWidth="1"/>
    <col min="13358" max="13568" width="9.109375" style="125"/>
    <col min="13569" max="13569" width="61.6640625" style="125" customWidth="1"/>
    <col min="13570" max="13570" width="18.5546875" style="125" customWidth="1"/>
    <col min="13571" max="13610" width="16.88671875" style="125" customWidth="1"/>
    <col min="13611" max="13612" width="18.5546875" style="125" customWidth="1"/>
    <col min="13613" max="13613" width="21.6640625" style="125" customWidth="1"/>
    <col min="13614" max="13824" width="9.109375" style="125"/>
    <col min="13825" max="13825" width="61.6640625" style="125" customWidth="1"/>
    <col min="13826" max="13826" width="18.5546875" style="125" customWidth="1"/>
    <col min="13827" max="13866" width="16.88671875" style="125" customWidth="1"/>
    <col min="13867" max="13868" width="18.5546875" style="125" customWidth="1"/>
    <col min="13869" max="13869" width="21.6640625" style="125" customWidth="1"/>
    <col min="13870" max="14080" width="9.109375" style="125"/>
    <col min="14081" max="14081" width="61.6640625" style="125" customWidth="1"/>
    <col min="14082" max="14082" width="18.5546875" style="125" customWidth="1"/>
    <col min="14083" max="14122" width="16.88671875" style="125" customWidth="1"/>
    <col min="14123" max="14124" width="18.5546875" style="125" customWidth="1"/>
    <col min="14125" max="14125" width="21.6640625" style="125" customWidth="1"/>
    <col min="14126" max="14336" width="9.109375" style="125"/>
    <col min="14337" max="14337" width="61.6640625" style="125" customWidth="1"/>
    <col min="14338" max="14338" width="18.5546875" style="125" customWidth="1"/>
    <col min="14339" max="14378" width="16.88671875" style="125" customWidth="1"/>
    <col min="14379" max="14380" width="18.5546875" style="125" customWidth="1"/>
    <col min="14381" max="14381" width="21.6640625" style="125" customWidth="1"/>
    <col min="14382" max="14592" width="9.109375" style="125"/>
    <col min="14593" max="14593" width="61.6640625" style="125" customWidth="1"/>
    <col min="14594" max="14594" width="18.5546875" style="125" customWidth="1"/>
    <col min="14595" max="14634" width="16.88671875" style="125" customWidth="1"/>
    <col min="14635" max="14636" width="18.5546875" style="125" customWidth="1"/>
    <col min="14637" max="14637" width="21.6640625" style="125" customWidth="1"/>
    <col min="14638" max="14848" width="9.109375" style="125"/>
    <col min="14849" max="14849" width="61.6640625" style="125" customWidth="1"/>
    <col min="14850" max="14850" width="18.5546875" style="125" customWidth="1"/>
    <col min="14851" max="14890" width="16.88671875" style="125" customWidth="1"/>
    <col min="14891" max="14892" width="18.5546875" style="125" customWidth="1"/>
    <col min="14893" max="14893" width="21.6640625" style="125" customWidth="1"/>
    <col min="14894" max="15104" width="9.109375" style="125"/>
    <col min="15105" max="15105" width="61.6640625" style="125" customWidth="1"/>
    <col min="15106" max="15106" width="18.5546875" style="125" customWidth="1"/>
    <col min="15107" max="15146" width="16.88671875" style="125" customWidth="1"/>
    <col min="15147" max="15148" width="18.5546875" style="125" customWidth="1"/>
    <col min="15149" max="15149" width="21.6640625" style="125" customWidth="1"/>
    <col min="15150" max="15360" width="9.109375" style="125"/>
    <col min="15361" max="15361" width="61.6640625" style="125" customWidth="1"/>
    <col min="15362" max="15362" width="18.5546875" style="125" customWidth="1"/>
    <col min="15363" max="15402" width="16.88671875" style="125" customWidth="1"/>
    <col min="15403" max="15404" width="18.5546875" style="125" customWidth="1"/>
    <col min="15405" max="15405" width="21.6640625" style="125" customWidth="1"/>
    <col min="15406" max="15616" width="9.109375" style="125"/>
    <col min="15617" max="15617" width="61.6640625" style="125" customWidth="1"/>
    <col min="15618" max="15618" width="18.5546875" style="125" customWidth="1"/>
    <col min="15619" max="15658" width="16.88671875" style="125" customWidth="1"/>
    <col min="15659" max="15660" width="18.5546875" style="125" customWidth="1"/>
    <col min="15661" max="15661" width="21.6640625" style="125" customWidth="1"/>
    <col min="15662" max="15872" width="9.109375" style="125"/>
    <col min="15873" max="15873" width="61.6640625" style="125" customWidth="1"/>
    <col min="15874" max="15874" width="18.5546875" style="125" customWidth="1"/>
    <col min="15875" max="15914" width="16.88671875" style="125" customWidth="1"/>
    <col min="15915" max="15916" width="18.5546875" style="125" customWidth="1"/>
    <col min="15917" max="15917" width="21.6640625" style="125" customWidth="1"/>
    <col min="15918" max="16128" width="9.109375" style="125"/>
    <col min="16129" max="16129" width="61.6640625" style="125" customWidth="1"/>
    <col min="16130" max="16130" width="18.5546875" style="125" customWidth="1"/>
    <col min="16131" max="16170" width="16.88671875" style="125" customWidth="1"/>
    <col min="16171" max="16172" width="18.5546875" style="125" customWidth="1"/>
    <col min="16173" max="16173" width="21.6640625" style="125" customWidth="1"/>
    <col min="16174" max="16384" width="9.109375" style="125"/>
  </cols>
  <sheetData>
    <row r="1" spans="1:44" ht="18" x14ac:dyDescent="0.25">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125"/>
      <c r="F2" s="125"/>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6"/>
      <c r="AR2" s="126"/>
    </row>
    <row r="3" spans="1:44" ht="18" x14ac:dyDescent="0.35">
      <c r="A3" s="17"/>
      <c r="B3" s="12"/>
      <c r="C3" s="12"/>
      <c r="D3" s="12"/>
      <c r="E3" s="125"/>
      <c r="F3" s="125"/>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6"/>
      <c r="AR3" s="126"/>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7"/>
      <c r="AR4" s="127"/>
    </row>
    <row r="5" spans="1:44" x14ac:dyDescent="0.25">
      <c r="A5" s="491" t="str">
        <f>'1. паспорт местоположение'!A5:C5</f>
        <v>Год раскрытия информации: 2023 год</v>
      </c>
      <c r="B5" s="491"/>
      <c r="C5" s="491"/>
      <c r="D5" s="491"/>
      <c r="E5" s="491"/>
      <c r="F5" s="491"/>
      <c r="G5" s="491"/>
      <c r="H5" s="491"/>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9"/>
      <c r="AR5" s="129"/>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7"/>
      <c r="AR6" s="127"/>
    </row>
    <row r="7" spans="1:44" ht="17.399999999999999" x14ac:dyDescent="0.25">
      <c r="A7" s="437" t="s">
        <v>6</v>
      </c>
      <c r="B7" s="437"/>
      <c r="C7" s="437"/>
      <c r="D7" s="437"/>
      <c r="E7" s="437"/>
      <c r="F7" s="437"/>
      <c r="G7" s="437"/>
      <c r="H7" s="437"/>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30"/>
      <c r="AR7" s="130"/>
    </row>
    <row r="8" spans="1:44" ht="17.399999999999999" x14ac:dyDescent="0.25">
      <c r="A8" s="290"/>
      <c r="B8" s="290"/>
      <c r="C8" s="290"/>
      <c r="D8" s="290"/>
      <c r="E8" s="290"/>
      <c r="F8" s="290"/>
      <c r="G8" s="290"/>
      <c r="H8" s="290"/>
      <c r="I8" s="290"/>
      <c r="J8" s="290"/>
      <c r="K8" s="290"/>
      <c r="L8" s="105"/>
      <c r="M8" s="105"/>
      <c r="N8" s="105"/>
      <c r="O8" s="105"/>
      <c r="P8" s="105"/>
      <c r="Q8" s="105"/>
      <c r="R8" s="105"/>
      <c r="S8" s="105"/>
      <c r="T8" s="105"/>
      <c r="U8" s="105"/>
      <c r="V8" s="105"/>
      <c r="W8" s="105"/>
      <c r="X8" s="105"/>
      <c r="Y8" s="105"/>
      <c r="Z8" s="12"/>
      <c r="AA8" s="12"/>
      <c r="AB8" s="12"/>
      <c r="AC8" s="12"/>
      <c r="AD8" s="12"/>
      <c r="AE8" s="12"/>
      <c r="AF8" s="12"/>
      <c r="AG8" s="12"/>
      <c r="AH8" s="12"/>
      <c r="AI8" s="12"/>
      <c r="AJ8" s="12"/>
      <c r="AK8" s="12"/>
      <c r="AL8" s="12"/>
      <c r="AM8" s="12"/>
      <c r="AN8" s="12"/>
      <c r="AO8" s="12"/>
      <c r="AP8" s="12"/>
      <c r="AQ8" s="127"/>
      <c r="AR8" s="127"/>
    </row>
    <row r="9" spans="1:44" ht="17.399999999999999" x14ac:dyDescent="0.25">
      <c r="A9" s="436" t="str">
        <f>'1. паспорт местоположение'!A9:C9</f>
        <v>Акционерное общество "Россети Янтарь" ДЗО  ПАО "Россети"</v>
      </c>
      <c r="B9" s="436"/>
      <c r="C9" s="436"/>
      <c r="D9" s="436"/>
      <c r="E9" s="436"/>
      <c r="F9" s="436"/>
      <c r="G9" s="436"/>
      <c r="H9" s="43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31"/>
      <c r="AR9" s="131"/>
    </row>
    <row r="10" spans="1:44" x14ac:dyDescent="0.25">
      <c r="A10" s="434" t="s">
        <v>5</v>
      </c>
      <c r="B10" s="434"/>
      <c r="C10" s="434"/>
      <c r="D10" s="434"/>
      <c r="E10" s="434"/>
      <c r="F10" s="434"/>
      <c r="G10" s="434"/>
      <c r="H10" s="434"/>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32"/>
      <c r="AR10" s="132"/>
    </row>
    <row r="11" spans="1:44" ht="17.399999999999999" x14ac:dyDescent="0.25">
      <c r="A11" s="290"/>
      <c r="B11" s="290"/>
      <c r="C11" s="290"/>
      <c r="D11" s="290"/>
      <c r="E11" s="290"/>
      <c r="F11" s="290"/>
      <c r="G11" s="290"/>
      <c r="H11" s="290"/>
      <c r="I11" s="290"/>
      <c r="J11" s="290"/>
      <c r="K11" s="290"/>
      <c r="L11" s="105"/>
      <c r="M11" s="105"/>
      <c r="N11" s="105"/>
      <c r="O11" s="105"/>
      <c r="P11" s="105"/>
      <c r="Q11" s="105"/>
      <c r="R11" s="105"/>
      <c r="S11" s="105"/>
      <c r="T11" s="105"/>
      <c r="U11" s="105"/>
      <c r="V11" s="105"/>
      <c r="W11" s="105"/>
      <c r="X11" s="105"/>
      <c r="Y11" s="105"/>
      <c r="Z11" s="12"/>
      <c r="AA11" s="12"/>
      <c r="AB11" s="12"/>
      <c r="AC11" s="12"/>
      <c r="AD11" s="12"/>
      <c r="AE11" s="12"/>
      <c r="AF11" s="12"/>
      <c r="AG11" s="12"/>
      <c r="AH11" s="12"/>
      <c r="AI11" s="12"/>
      <c r="AJ11" s="12"/>
      <c r="AK11" s="12"/>
      <c r="AL11" s="12"/>
      <c r="AM11" s="12"/>
      <c r="AN11" s="12"/>
      <c r="AO11" s="12"/>
      <c r="AP11" s="12"/>
      <c r="AQ11" s="127"/>
      <c r="AR11" s="127"/>
    </row>
    <row r="12" spans="1:44" ht="17.399999999999999" x14ac:dyDescent="0.25">
      <c r="A12" s="436" t="str">
        <f>'1. паспорт местоположение'!A12:C12</f>
        <v>M_22-2013</v>
      </c>
      <c r="B12" s="436"/>
      <c r="C12" s="436"/>
      <c r="D12" s="436"/>
      <c r="E12" s="436"/>
      <c r="F12" s="436"/>
      <c r="G12" s="436"/>
      <c r="H12" s="43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31"/>
      <c r="AR12" s="131"/>
    </row>
    <row r="13" spans="1:44" x14ac:dyDescent="0.25">
      <c r="A13" s="434" t="s">
        <v>4</v>
      </c>
      <c r="B13" s="434"/>
      <c r="C13" s="434"/>
      <c r="D13" s="434"/>
      <c r="E13" s="434"/>
      <c r="F13" s="434"/>
      <c r="G13" s="434"/>
      <c r="H13" s="434"/>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32"/>
      <c r="AR13" s="132"/>
    </row>
    <row r="14" spans="1:44" ht="18" x14ac:dyDescent="0.2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9"/>
      <c r="AA14" s="9"/>
      <c r="AB14" s="9"/>
      <c r="AC14" s="9"/>
      <c r="AD14" s="9"/>
      <c r="AE14" s="9"/>
      <c r="AF14" s="9"/>
      <c r="AG14" s="9"/>
      <c r="AH14" s="9"/>
      <c r="AI14" s="9"/>
      <c r="AJ14" s="9"/>
      <c r="AK14" s="9"/>
      <c r="AL14" s="9"/>
      <c r="AM14" s="9"/>
      <c r="AN14" s="9"/>
      <c r="AO14" s="9"/>
      <c r="AP14" s="9"/>
      <c r="AQ14" s="133"/>
      <c r="AR14" s="133"/>
    </row>
    <row r="15" spans="1:44" ht="96" customHeight="1" x14ac:dyDescent="0.25">
      <c r="A15" s="492"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92"/>
      <c r="C15" s="492"/>
      <c r="D15" s="492"/>
      <c r="E15" s="492"/>
      <c r="F15" s="492"/>
      <c r="G15" s="492"/>
      <c r="H15" s="492"/>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31"/>
      <c r="AR15" s="131"/>
    </row>
    <row r="16" spans="1:44" x14ac:dyDescent="0.25">
      <c r="A16" s="434" t="s">
        <v>3</v>
      </c>
      <c r="B16" s="434"/>
      <c r="C16" s="434"/>
      <c r="D16" s="434"/>
      <c r="E16" s="434"/>
      <c r="F16" s="434"/>
      <c r="G16" s="434"/>
      <c r="H16" s="434"/>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32"/>
      <c r="AR16" s="132"/>
    </row>
    <row r="17" spans="1:44" ht="1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3"/>
      <c r="X17" s="3"/>
      <c r="Y17" s="3"/>
      <c r="Z17" s="3"/>
      <c r="AA17" s="3"/>
      <c r="AB17" s="3"/>
      <c r="AC17" s="3"/>
      <c r="AD17" s="3"/>
      <c r="AE17" s="3"/>
      <c r="AF17" s="3"/>
      <c r="AG17" s="3"/>
      <c r="AH17" s="3"/>
      <c r="AI17" s="3"/>
      <c r="AJ17" s="3"/>
      <c r="AK17" s="3"/>
      <c r="AL17" s="3"/>
      <c r="AM17" s="3"/>
      <c r="AN17" s="3"/>
      <c r="AO17" s="3"/>
      <c r="AP17" s="3"/>
      <c r="AQ17" s="134"/>
      <c r="AR17" s="134"/>
    </row>
    <row r="18" spans="1:44" ht="17.399999999999999" x14ac:dyDescent="0.25">
      <c r="A18" s="436" t="s">
        <v>390</v>
      </c>
      <c r="B18" s="436"/>
      <c r="C18" s="436"/>
      <c r="D18" s="436"/>
      <c r="E18" s="436"/>
      <c r="F18" s="436"/>
      <c r="G18" s="436"/>
      <c r="H18" s="43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5"/>
      <c r="AR18" s="135"/>
    </row>
    <row r="19" spans="1:44" x14ac:dyDescent="0.25">
      <c r="A19" s="136"/>
      <c r="Q19" s="137"/>
    </row>
    <row r="20" spans="1:44" x14ac:dyDescent="0.25">
      <c r="A20" s="136"/>
      <c r="Q20" s="137"/>
    </row>
    <row r="21" spans="1:44" x14ac:dyDescent="0.25">
      <c r="A21" s="136"/>
      <c r="Q21" s="137"/>
    </row>
    <row r="22" spans="1:44" x14ac:dyDescent="0.25">
      <c r="A22" s="136"/>
      <c r="Q22" s="137"/>
    </row>
    <row r="23" spans="1:44" x14ac:dyDescent="0.25">
      <c r="D23" s="139"/>
      <c r="Q23" s="137"/>
    </row>
    <row r="24" spans="1:44" ht="16.2" thickBot="1" x14ac:dyDescent="0.3">
      <c r="A24" s="140" t="s">
        <v>282</v>
      </c>
      <c r="B24" s="141" t="s">
        <v>0</v>
      </c>
      <c r="D24" s="142"/>
      <c r="E24" s="143"/>
      <c r="F24" s="143"/>
      <c r="G24" s="143"/>
      <c r="H24" s="143"/>
    </row>
    <row r="25" spans="1:44" x14ac:dyDescent="0.25">
      <c r="A25" s="144" t="s">
        <v>425</v>
      </c>
      <c r="B25" s="145">
        <f>'6.2. Паспорт фин осв ввод '!U52*1000000</f>
        <v>1132610.81</v>
      </c>
    </row>
    <row r="26" spans="1:44" x14ac:dyDescent="0.25">
      <c r="A26" s="146" t="s">
        <v>280</v>
      </c>
      <c r="B26" s="147">
        <v>0</v>
      </c>
    </row>
    <row r="27" spans="1:44" x14ac:dyDescent="0.25">
      <c r="A27" s="146" t="s">
        <v>278</v>
      </c>
      <c r="B27" s="147">
        <f>$B$123</f>
        <v>30</v>
      </c>
      <c r="D27" s="139" t="s">
        <v>281</v>
      </c>
    </row>
    <row r="28" spans="1:44" ht="16.2" customHeight="1" thickBot="1" x14ac:dyDescent="0.3">
      <c r="A28" s="148" t="s">
        <v>276</v>
      </c>
      <c r="B28" s="149">
        <v>1</v>
      </c>
      <c r="D28" s="486" t="s">
        <v>279</v>
      </c>
      <c r="E28" s="487"/>
      <c r="F28" s="488"/>
      <c r="G28" s="489" t="str">
        <f>IF(SUM(B89:L89)=0,"не окупается",SUM(B89:L89))</f>
        <v>не окупается</v>
      </c>
      <c r="H28" s="490"/>
    </row>
    <row r="29" spans="1:44" ht="15.6" customHeight="1" x14ac:dyDescent="0.25">
      <c r="A29" s="144" t="s">
        <v>274</v>
      </c>
      <c r="B29" s="145">
        <f>$B$126*$B$127</f>
        <v>13386.449699999999</v>
      </c>
      <c r="D29" s="486" t="s">
        <v>277</v>
      </c>
      <c r="E29" s="487"/>
      <c r="F29" s="488"/>
      <c r="G29" s="489" t="str">
        <f>IF(SUM(B90:L90)=0,"не окупается",SUM(B90:L90))</f>
        <v>не окупается</v>
      </c>
      <c r="H29" s="490"/>
    </row>
    <row r="30" spans="1:44" ht="27.6" customHeight="1" x14ac:dyDescent="0.25">
      <c r="A30" s="146" t="s">
        <v>426</v>
      </c>
      <c r="B30" s="147">
        <v>1</v>
      </c>
      <c r="D30" s="486" t="s">
        <v>275</v>
      </c>
      <c r="E30" s="487"/>
      <c r="F30" s="488"/>
      <c r="G30" s="495">
        <f>L87</f>
        <v>-600669.83555995335</v>
      </c>
      <c r="H30" s="496"/>
    </row>
    <row r="31" spans="1:44" x14ac:dyDescent="0.25">
      <c r="A31" s="146" t="s">
        <v>273</v>
      </c>
      <c r="B31" s="147">
        <v>1</v>
      </c>
      <c r="D31" s="497"/>
      <c r="E31" s="498"/>
      <c r="F31" s="499"/>
      <c r="G31" s="497"/>
      <c r="H31" s="499"/>
    </row>
    <row r="32" spans="1:44" x14ac:dyDescent="0.25">
      <c r="A32" s="146" t="s">
        <v>251</v>
      </c>
      <c r="B32" s="147"/>
    </row>
    <row r="33" spans="1:42" x14ac:dyDescent="0.25">
      <c r="A33" s="146" t="s">
        <v>272</v>
      </c>
      <c r="B33" s="147"/>
    </row>
    <row r="34" spans="1:42" x14ac:dyDescent="0.25">
      <c r="A34" s="146" t="s">
        <v>271</v>
      </c>
      <c r="B34" s="147"/>
    </row>
    <row r="35" spans="1:42" x14ac:dyDescent="0.25">
      <c r="A35" s="150"/>
      <c r="B35" s="147"/>
    </row>
    <row r="36" spans="1:42" ht="16.2" thickBot="1" x14ac:dyDescent="0.3">
      <c r="A36" s="148" t="s">
        <v>243</v>
      </c>
      <c r="B36" s="151">
        <v>0.2</v>
      </c>
    </row>
    <row r="37" spans="1:42" x14ac:dyDescent="0.25">
      <c r="A37" s="144" t="s">
        <v>427</v>
      </c>
      <c r="B37" s="145">
        <v>0</v>
      </c>
    </row>
    <row r="38" spans="1:42" x14ac:dyDescent="0.25">
      <c r="A38" s="146" t="s">
        <v>270</v>
      </c>
      <c r="B38" s="147"/>
    </row>
    <row r="39" spans="1:42" ht="16.2" thickBot="1" x14ac:dyDescent="0.3">
      <c r="A39" s="152" t="s">
        <v>269</v>
      </c>
      <c r="B39" s="153"/>
    </row>
    <row r="40" spans="1:42" x14ac:dyDescent="0.25">
      <c r="A40" s="154" t="s">
        <v>428</v>
      </c>
      <c r="B40" s="155">
        <v>1</v>
      </c>
    </row>
    <row r="41" spans="1:42" x14ac:dyDescent="0.25">
      <c r="A41" s="156" t="s">
        <v>268</v>
      </c>
      <c r="B41" s="157"/>
    </row>
    <row r="42" spans="1:42" x14ac:dyDescent="0.25">
      <c r="A42" s="156" t="s">
        <v>267</v>
      </c>
      <c r="B42" s="158"/>
    </row>
    <row r="43" spans="1:42" x14ac:dyDescent="0.25">
      <c r="A43" s="156" t="s">
        <v>266</v>
      </c>
      <c r="B43" s="158">
        <v>0</v>
      </c>
    </row>
    <row r="44" spans="1:42" x14ac:dyDescent="0.25">
      <c r="A44" s="156" t="s">
        <v>265</v>
      </c>
      <c r="B44" s="158">
        <f>B129</f>
        <v>0.20499999999999999</v>
      </c>
    </row>
    <row r="45" spans="1:42" x14ac:dyDescent="0.25">
      <c r="A45" s="156" t="s">
        <v>264</v>
      </c>
      <c r="B45" s="158">
        <f>1-B43</f>
        <v>1</v>
      </c>
    </row>
    <row r="46" spans="1:42" ht="16.2" thickBot="1" x14ac:dyDescent="0.3">
      <c r="A46" s="159" t="s">
        <v>263</v>
      </c>
      <c r="B46" s="160">
        <f>B45*B44+B43*B42*(1-B36)</f>
        <v>0.20499999999999999</v>
      </c>
      <c r="C46" s="161"/>
    </row>
    <row r="47" spans="1:42" s="164" customFormat="1" x14ac:dyDescent="0.25">
      <c r="A47" s="162" t="s">
        <v>262</v>
      </c>
      <c r="B47" s="163">
        <f>B58</f>
        <v>1</v>
      </c>
      <c r="C47" s="163">
        <f t="shared" ref="C47:AO47" si="0">C58</f>
        <v>2</v>
      </c>
      <c r="D47" s="163">
        <f t="shared" si="0"/>
        <v>3</v>
      </c>
      <c r="E47" s="163">
        <f t="shared" si="0"/>
        <v>4</v>
      </c>
      <c r="F47" s="163">
        <f t="shared" si="0"/>
        <v>5</v>
      </c>
      <c r="G47" s="163">
        <f t="shared" si="0"/>
        <v>6</v>
      </c>
      <c r="H47" s="163">
        <f t="shared" si="0"/>
        <v>7</v>
      </c>
      <c r="I47" s="163">
        <f t="shared" si="0"/>
        <v>8</v>
      </c>
      <c r="J47" s="163">
        <f t="shared" si="0"/>
        <v>9</v>
      </c>
      <c r="K47" s="163">
        <f t="shared" si="0"/>
        <v>10</v>
      </c>
      <c r="L47" s="163">
        <f t="shared" si="0"/>
        <v>11</v>
      </c>
      <c r="M47" s="163">
        <f t="shared" si="0"/>
        <v>12</v>
      </c>
      <c r="N47" s="163">
        <f t="shared" si="0"/>
        <v>13</v>
      </c>
      <c r="O47" s="163">
        <f t="shared" si="0"/>
        <v>14</v>
      </c>
      <c r="P47" s="163">
        <f t="shared" si="0"/>
        <v>15</v>
      </c>
      <c r="Q47" s="163">
        <f t="shared" si="0"/>
        <v>16</v>
      </c>
      <c r="R47" s="163">
        <f t="shared" si="0"/>
        <v>17</v>
      </c>
      <c r="S47" s="163">
        <f t="shared" si="0"/>
        <v>18</v>
      </c>
      <c r="T47" s="163">
        <f t="shared" si="0"/>
        <v>19</v>
      </c>
      <c r="U47" s="163">
        <f t="shared" si="0"/>
        <v>20</v>
      </c>
      <c r="V47" s="163">
        <f t="shared" si="0"/>
        <v>21</v>
      </c>
      <c r="W47" s="163">
        <f t="shared" si="0"/>
        <v>22</v>
      </c>
      <c r="X47" s="163">
        <f t="shared" si="0"/>
        <v>23</v>
      </c>
      <c r="Y47" s="163">
        <f t="shared" si="0"/>
        <v>24</v>
      </c>
      <c r="Z47" s="163">
        <f t="shared" si="0"/>
        <v>25</v>
      </c>
      <c r="AA47" s="163">
        <f t="shared" si="0"/>
        <v>26</v>
      </c>
      <c r="AB47" s="163">
        <f t="shared" si="0"/>
        <v>27</v>
      </c>
      <c r="AC47" s="163">
        <f t="shared" si="0"/>
        <v>28</v>
      </c>
      <c r="AD47" s="163">
        <f t="shared" si="0"/>
        <v>29</v>
      </c>
      <c r="AE47" s="163">
        <f t="shared" si="0"/>
        <v>30</v>
      </c>
      <c r="AF47" s="163">
        <f t="shared" si="0"/>
        <v>31</v>
      </c>
      <c r="AG47" s="163">
        <f t="shared" si="0"/>
        <v>32</v>
      </c>
      <c r="AH47" s="163">
        <f t="shared" si="0"/>
        <v>33</v>
      </c>
      <c r="AI47" s="163">
        <f t="shared" si="0"/>
        <v>34</v>
      </c>
      <c r="AJ47" s="163">
        <f t="shared" si="0"/>
        <v>35</v>
      </c>
      <c r="AK47" s="163">
        <f t="shared" si="0"/>
        <v>36</v>
      </c>
      <c r="AL47" s="163">
        <f t="shared" si="0"/>
        <v>37</v>
      </c>
      <c r="AM47" s="163">
        <f t="shared" si="0"/>
        <v>38</v>
      </c>
      <c r="AN47" s="163">
        <f t="shared" si="0"/>
        <v>39</v>
      </c>
      <c r="AO47" s="163">
        <f t="shared" si="0"/>
        <v>40</v>
      </c>
      <c r="AP47" s="163">
        <f>AP58</f>
        <v>41</v>
      </c>
    </row>
    <row r="48" spans="1:42" s="164" customFormat="1" x14ac:dyDescent="0.25">
      <c r="A48" s="165" t="s">
        <v>261</v>
      </c>
      <c r="B48" s="301">
        <f>I136</f>
        <v>4.2000000000000003E-2</v>
      </c>
      <c r="C48" s="301">
        <f t="shared" ref="C48:AP48" si="1">J136</f>
        <v>4.2000000000000003E-2</v>
      </c>
      <c r="D48" s="301">
        <f>K136</f>
        <v>4.2000000000000003E-2</v>
      </c>
      <c r="E48" s="301">
        <f t="shared" si="1"/>
        <v>4.2000000000000003E-2</v>
      </c>
      <c r="F48" s="301">
        <f t="shared" si="1"/>
        <v>4.2000000000000003E-2</v>
      </c>
      <c r="G48" s="301">
        <f t="shared" si="1"/>
        <v>4.2000000000000003E-2</v>
      </c>
      <c r="H48" s="301">
        <f t="shared" si="1"/>
        <v>4.2000000000000003E-2</v>
      </c>
      <c r="I48" s="301">
        <f t="shared" si="1"/>
        <v>4.2000000000000003E-2</v>
      </c>
      <c r="J48" s="301">
        <f t="shared" si="1"/>
        <v>4.2000000000000003E-2</v>
      </c>
      <c r="K48" s="301">
        <f t="shared" si="1"/>
        <v>4.2000000000000003E-2</v>
      </c>
      <c r="L48" s="301">
        <f t="shared" si="1"/>
        <v>4.2000000000000003E-2</v>
      </c>
      <c r="M48" s="301">
        <f t="shared" si="1"/>
        <v>4.2000000000000003E-2</v>
      </c>
      <c r="N48" s="301">
        <f t="shared" si="1"/>
        <v>4.2000000000000003E-2</v>
      </c>
      <c r="O48" s="301">
        <f t="shared" si="1"/>
        <v>4.2000000000000003E-2</v>
      </c>
      <c r="P48" s="301">
        <f t="shared" si="1"/>
        <v>4.2000000000000003E-2</v>
      </c>
      <c r="Q48" s="301">
        <f t="shared" si="1"/>
        <v>4.2000000000000003E-2</v>
      </c>
      <c r="R48" s="301">
        <f t="shared" si="1"/>
        <v>4.2000000000000003E-2</v>
      </c>
      <c r="S48" s="301">
        <f t="shared" si="1"/>
        <v>4.2000000000000003E-2</v>
      </c>
      <c r="T48" s="301">
        <f t="shared" si="1"/>
        <v>4.2000000000000003E-2</v>
      </c>
      <c r="U48" s="301">
        <f t="shared" si="1"/>
        <v>4.2000000000000003E-2</v>
      </c>
      <c r="V48" s="301">
        <f t="shared" si="1"/>
        <v>4.2000000000000003E-2</v>
      </c>
      <c r="W48" s="301">
        <f t="shared" si="1"/>
        <v>4.2000000000000003E-2</v>
      </c>
      <c r="X48" s="301">
        <f t="shared" si="1"/>
        <v>4.2000000000000003E-2</v>
      </c>
      <c r="Y48" s="301">
        <f t="shared" si="1"/>
        <v>4.2000000000000003E-2</v>
      </c>
      <c r="Z48" s="301">
        <f t="shared" si="1"/>
        <v>4.2000000000000003E-2</v>
      </c>
      <c r="AA48" s="301">
        <f t="shared" si="1"/>
        <v>4.2000000000000003E-2</v>
      </c>
      <c r="AB48" s="301">
        <f t="shared" si="1"/>
        <v>4.2000000000000003E-2</v>
      </c>
      <c r="AC48" s="301">
        <f t="shared" si="1"/>
        <v>4.2000000000000003E-2</v>
      </c>
      <c r="AD48" s="301">
        <f t="shared" si="1"/>
        <v>4.2000000000000003E-2</v>
      </c>
      <c r="AE48" s="301">
        <f t="shared" si="1"/>
        <v>4.2000000000000003E-2</v>
      </c>
      <c r="AF48" s="301">
        <f t="shared" si="1"/>
        <v>4.2000000000000003E-2</v>
      </c>
      <c r="AG48" s="301">
        <f t="shared" si="1"/>
        <v>4.2000000000000003E-2</v>
      </c>
      <c r="AH48" s="301">
        <f t="shared" si="1"/>
        <v>4.2000000000000003E-2</v>
      </c>
      <c r="AI48" s="301">
        <f t="shared" si="1"/>
        <v>4.2000000000000003E-2</v>
      </c>
      <c r="AJ48" s="301">
        <f t="shared" si="1"/>
        <v>4.2000000000000003E-2</v>
      </c>
      <c r="AK48" s="301">
        <f t="shared" si="1"/>
        <v>4.2000000000000003E-2</v>
      </c>
      <c r="AL48" s="301">
        <f t="shared" si="1"/>
        <v>4.2000000000000003E-2</v>
      </c>
      <c r="AM48" s="301">
        <f t="shared" si="1"/>
        <v>4.2000000000000003E-2</v>
      </c>
      <c r="AN48" s="301">
        <f t="shared" si="1"/>
        <v>4.2000000000000003E-2</v>
      </c>
      <c r="AO48" s="301">
        <f t="shared" si="1"/>
        <v>4.2000000000000003E-2</v>
      </c>
      <c r="AP48" s="301">
        <f t="shared" si="1"/>
        <v>4.2000000000000003E-2</v>
      </c>
    </row>
    <row r="49" spans="1:45" s="164" customFormat="1" x14ac:dyDescent="0.25">
      <c r="A49" s="165" t="s">
        <v>260</v>
      </c>
      <c r="B49" s="301">
        <f>H137</f>
        <v>0.2354789208821122</v>
      </c>
      <c r="C49" s="301">
        <f t="shared" ref="C49:AP49" si="2">I137</f>
        <v>0.28736903555916093</v>
      </c>
      <c r="D49" s="301">
        <f t="shared" si="2"/>
        <v>0.34143853505264565</v>
      </c>
      <c r="E49" s="301">
        <f t="shared" si="2"/>
        <v>0.39777895352485682</v>
      </c>
      <c r="F49" s="301">
        <f t="shared" si="2"/>
        <v>0.45648566957290093</v>
      </c>
      <c r="G49" s="301">
        <f t="shared" si="2"/>
        <v>0.51765806769496292</v>
      </c>
      <c r="H49" s="301">
        <f t="shared" si="2"/>
        <v>0.58139970653815132</v>
      </c>
      <c r="I49" s="301">
        <f t="shared" si="2"/>
        <v>0.64781849421275384</v>
      </c>
      <c r="J49" s="301">
        <f t="shared" si="2"/>
        <v>0.71702687096968964</v>
      </c>
      <c r="K49" s="301">
        <f t="shared" si="2"/>
        <v>0.78914199955041675</v>
      </c>
      <c r="L49" s="301">
        <f t="shared" si="2"/>
        <v>0.86428596353153431</v>
      </c>
      <c r="M49" s="301">
        <f t="shared" si="2"/>
        <v>0.94258597399985877</v>
      </c>
      <c r="N49" s="301">
        <f t="shared" si="2"/>
        <v>1.0241745849078527</v>
      </c>
      <c r="O49" s="301">
        <f t="shared" si="2"/>
        <v>1.1091899174739828</v>
      </c>
      <c r="P49" s="301">
        <f t="shared" si="2"/>
        <v>1.19777589400789</v>
      </c>
      <c r="Q49" s="301">
        <f t="shared" si="2"/>
        <v>1.2900824815562215</v>
      </c>
      <c r="R49" s="301">
        <f t="shared" si="2"/>
        <v>1.3862659457815827</v>
      </c>
      <c r="S49" s="301">
        <f t="shared" si="2"/>
        <v>1.4864891155044093</v>
      </c>
      <c r="T49" s="301">
        <f t="shared" si="2"/>
        <v>1.5909216583555947</v>
      </c>
      <c r="U49" s="301">
        <f t="shared" si="2"/>
        <v>1.6997403680065299</v>
      </c>
      <c r="V49" s="301">
        <f t="shared" si="2"/>
        <v>1.8131294634628041</v>
      </c>
      <c r="W49" s="301">
        <f t="shared" si="2"/>
        <v>1.9312809009282419</v>
      </c>
      <c r="X49" s="301">
        <f t="shared" si="2"/>
        <v>2.0543946987672284</v>
      </c>
      <c r="Y49" s="301">
        <f t="shared" si="2"/>
        <v>2.1826792761154521</v>
      </c>
      <c r="Z49" s="301">
        <f t="shared" si="2"/>
        <v>2.3163518057123014</v>
      </c>
      <c r="AA49" s="301">
        <f t="shared" si="2"/>
        <v>2.4556385815522184</v>
      </c>
      <c r="AB49" s="301">
        <f t="shared" si="2"/>
        <v>2.6007754019774119</v>
      </c>
      <c r="AC49" s="301">
        <f t="shared" si="2"/>
        <v>2.7520079688604633</v>
      </c>
      <c r="AD49" s="301">
        <f t="shared" si="2"/>
        <v>2.909592303552603</v>
      </c>
      <c r="AE49" s="301">
        <f t="shared" si="2"/>
        <v>3.0737951803018122</v>
      </c>
      <c r="AF49" s="301">
        <f t="shared" si="2"/>
        <v>3.2448945778744882</v>
      </c>
      <c r="AG49" s="301">
        <f t="shared" si="2"/>
        <v>3.4231801501452166</v>
      </c>
      <c r="AH49" s="301">
        <f t="shared" si="2"/>
        <v>3.6089537164513157</v>
      </c>
      <c r="AI49" s="301">
        <f t="shared" si="2"/>
        <v>3.8025297725422709</v>
      </c>
      <c r="AJ49" s="301">
        <f t="shared" si="2"/>
        <v>4.0042360229890468</v>
      </c>
      <c r="AK49" s="301">
        <f t="shared" si="2"/>
        <v>4.2144139359545871</v>
      </c>
      <c r="AL49" s="301">
        <f t="shared" si="2"/>
        <v>4.4334193212646804</v>
      </c>
      <c r="AM49" s="301">
        <f t="shared" si="2"/>
        <v>4.6616229327577976</v>
      </c>
      <c r="AN49" s="301">
        <f t="shared" si="2"/>
        <v>4.8994110959336252</v>
      </c>
      <c r="AO49" s="301">
        <f t="shared" si="2"/>
        <v>5.147186361962838</v>
      </c>
      <c r="AP49" s="301">
        <f t="shared" si="2"/>
        <v>5.4053681891652774</v>
      </c>
    </row>
    <row r="50" spans="1:45" s="164" customFormat="1" ht="16.2" thickBot="1" x14ac:dyDescent="0.3">
      <c r="A50" s="166" t="s">
        <v>429</v>
      </c>
      <c r="B50" s="167">
        <f>IF($B$124="да",($B$126-0.05),0)</f>
        <v>0</v>
      </c>
      <c r="C50" s="167">
        <f>C108*(1+C49)</f>
        <v>0</v>
      </c>
      <c r="D50" s="167">
        <f t="shared" ref="D50:AP50" si="3">D108*(1+D49)</f>
        <v>0</v>
      </c>
      <c r="E50" s="167">
        <f t="shared" si="3"/>
        <v>0</v>
      </c>
      <c r="F50" s="167">
        <f t="shared" si="3"/>
        <v>0</v>
      </c>
      <c r="G50" s="167">
        <f t="shared" si="3"/>
        <v>0</v>
      </c>
      <c r="H50" s="167">
        <f t="shared" si="3"/>
        <v>0</v>
      </c>
      <c r="I50" s="167">
        <f t="shared" si="3"/>
        <v>0</v>
      </c>
      <c r="J50" s="167">
        <f t="shared" si="3"/>
        <v>0</v>
      </c>
      <c r="K50" s="167">
        <f t="shared" si="3"/>
        <v>0</v>
      </c>
      <c r="L50" s="167">
        <f t="shared" si="3"/>
        <v>0</v>
      </c>
      <c r="M50" s="167">
        <f t="shared" si="3"/>
        <v>0</v>
      </c>
      <c r="N50" s="167">
        <f t="shared" si="3"/>
        <v>0</v>
      </c>
      <c r="O50" s="167">
        <f t="shared" si="3"/>
        <v>0</v>
      </c>
      <c r="P50" s="167">
        <f t="shared" si="3"/>
        <v>0</v>
      </c>
      <c r="Q50" s="167">
        <f t="shared" si="3"/>
        <v>0</v>
      </c>
      <c r="R50" s="167">
        <f t="shared" si="3"/>
        <v>0</v>
      </c>
      <c r="S50" s="167">
        <f t="shared" si="3"/>
        <v>0</v>
      </c>
      <c r="T50" s="167">
        <f t="shared" si="3"/>
        <v>0</v>
      </c>
      <c r="U50" s="167">
        <f t="shared" si="3"/>
        <v>0</v>
      </c>
      <c r="V50" s="167">
        <f t="shared" si="3"/>
        <v>0</v>
      </c>
      <c r="W50" s="167">
        <f t="shared" si="3"/>
        <v>0</v>
      </c>
      <c r="X50" s="167">
        <f t="shared" si="3"/>
        <v>0</v>
      </c>
      <c r="Y50" s="167">
        <f t="shared" si="3"/>
        <v>0</v>
      </c>
      <c r="Z50" s="167">
        <f t="shared" si="3"/>
        <v>0</v>
      </c>
      <c r="AA50" s="167">
        <f t="shared" si="3"/>
        <v>0</v>
      </c>
      <c r="AB50" s="167">
        <f t="shared" si="3"/>
        <v>0</v>
      </c>
      <c r="AC50" s="167">
        <f t="shared" si="3"/>
        <v>0</v>
      </c>
      <c r="AD50" s="167">
        <f t="shared" si="3"/>
        <v>0</v>
      </c>
      <c r="AE50" s="167">
        <f t="shared" si="3"/>
        <v>0</v>
      </c>
      <c r="AF50" s="167">
        <f t="shared" si="3"/>
        <v>0</v>
      </c>
      <c r="AG50" s="167">
        <f t="shared" si="3"/>
        <v>0</v>
      </c>
      <c r="AH50" s="167">
        <f t="shared" si="3"/>
        <v>0</v>
      </c>
      <c r="AI50" s="167">
        <f t="shared" si="3"/>
        <v>0</v>
      </c>
      <c r="AJ50" s="167">
        <f t="shared" si="3"/>
        <v>0</v>
      </c>
      <c r="AK50" s="167">
        <f t="shared" si="3"/>
        <v>0</v>
      </c>
      <c r="AL50" s="167">
        <f t="shared" si="3"/>
        <v>0</v>
      </c>
      <c r="AM50" s="167">
        <f t="shared" si="3"/>
        <v>0</v>
      </c>
      <c r="AN50" s="167">
        <f t="shared" si="3"/>
        <v>0</v>
      </c>
      <c r="AO50" s="167">
        <f t="shared" si="3"/>
        <v>0</v>
      </c>
      <c r="AP50" s="167">
        <f t="shared" si="3"/>
        <v>0</v>
      </c>
    </row>
    <row r="51" spans="1:45" ht="16.2" thickBot="1" x14ac:dyDescent="0.3"/>
    <row r="52" spans="1:45" x14ac:dyDescent="0.25">
      <c r="A52" s="168" t="s">
        <v>259</v>
      </c>
      <c r="B52" s="169">
        <f>B58</f>
        <v>1</v>
      </c>
      <c r="C52" s="169">
        <f t="shared" ref="C52:AO52" si="4">C58</f>
        <v>2</v>
      </c>
      <c r="D52" s="169">
        <f t="shared" si="4"/>
        <v>3</v>
      </c>
      <c r="E52" s="169">
        <f t="shared" si="4"/>
        <v>4</v>
      </c>
      <c r="F52" s="169">
        <f t="shared" si="4"/>
        <v>5</v>
      </c>
      <c r="G52" s="169">
        <f t="shared" si="4"/>
        <v>6</v>
      </c>
      <c r="H52" s="169">
        <f t="shared" si="4"/>
        <v>7</v>
      </c>
      <c r="I52" s="169">
        <f t="shared" si="4"/>
        <v>8</v>
      </c>
      <c r="J52" s="169">
        <f t="shared" si="4"/>
        <v>9</v>
      </c>
      <c r="K52" s="169">
        <f t="shared" si="4"/>
        <v>10</v>
      </c>
      <c r="L52" s="169">
        <f t="shared" si="4"/>
        <v>11</v>
      </c>
      <c r="M52" s="169">
        <f t="shared" si="4"/>
        <v>12</v>
      </c>
      <c r="N52" s="169">
        <f t="shared" si="4"/>
        <v>13</v>
      </c>
      <c r="O52" s="169">
        <f t="shared" si="4"/>
        <v>14</v>
      </c>
      <c r="P52" s="169">
        <f t="shared" si="4"/>
        <v>15</v>
      </c>
      <c r="Q52" s="169">
        <f t="shared" si="4"/>
        <v>16</v>
      </c>
      <c r="R52" s="169">
        <f t="shared" si="4"/>
        <v>17</v>
      </c>
      <c r="S52" s="169">
        <f t="shared" si="4"/>
        <v>18</v>
      </c>
      <c r="T52" s="169">
        <f t="shared" si="4"/>
        <v>19</v>
      </c>
      <c r="U52" s="169">
        <f t="shared" si="4"/>
        <v>20</v>
      </c>
      <c r="V52" s="169">
        <f t="shared" si="4"/>
        <v>21</v>
      </c>
      <c r="W52" s="169">
        <f t="shared" si="4"/>
        <v>22</v>
      </c>
      <c r="X52" s="169">
        <f t="shared" si="4"/>
        <v>23</v>
      </c>
      <c r="Y52" s="169">
        <f t="shared" si="4"/>
        <v>24</v>
      </c>
      <c r="Z52" s="169">
        <f t="shared" si="4"/>
        <v>25</v>
      </c>
      <c r="AA52" s="169">
        <f t="shared" si="4"/>
        <v>26</v>
      </c>
      <c r="AB52" s="169">
        <f t="shared" si="4"/>
        <v>27</v>
      </c>
      <c r="AC52" s="169">
        <f t="shared" si="4"/>
        <v>28</v>
      </c>
      <c r="AD52" s="169">
        <f t="shared" si="4"/>
        <v>29</v>
      </c>
      <c r="AE52" s="169">
        <f t="shared" si="4"/>
        <v>30</v>
      </c>
      <c r="AF52" s="169">
        <f t="shared" si="4"/>
        <v>31</v>
      </c>
      <c r="AG52" s="169">
        <f t="shared" si="4"/>
        <v>32</v>
      </c>
      <c r="AH52" s="169">
        <f t="shared" si="4"/>
        <v>33</v>
      </c>
      <c r="AI52" s="169">
        <f t="shared" si="4"/>
        <v>34</v>
      </c>
      <c r="AJ52" s="169">
        <f t="shared" si="4"/>
        <v>35</v>
      </c>
      <c r="AK52" s="169">
        <f t="shared" si="4"/>
        <v>36</v>
      </c>
      <c r="AL52" s="169">
        <f t="shared" si="4"/>
        <v>37</v>
      </c>
      <c r="AM52" s="169">
        <f t="shared" si="4"/>
        <v>38</v>
      </c>
      <c r="AN52" s="169">
        <f t="shared" si="4"/>
        <v>39</v>
      </c>
      <c r="AO52" s="169">
        <f t="shared" si="4"/>
        <v>40</v>
      </c>
      <c r="AP52" s="169">
        <f>AP58</f>
        <v>41</v>
      </c>
    </row>
    <row r="53" spans="1:45" x14ac:dyDescent="0.25">
      <c r="A53" s="170" t="s">
        <v>258</v>
      </c>
      <c r="B53" s="302">
        <v>0</v>
      </c>
      <c r="C53" s="302">
        <f t="shared" ref="C53:AP53" si="5">B53+B54-B55</f>
        <v>0</v>
      </c>
      <c r="D53" s="302">
        <f t="shared" si="5"/>
        <v>0</v>
      </c>
      <c r="E53" s="302">
        <f t="shared" si="5"/>
        <v>0</v>
      </c>
      <c r="F53" s="302">
        <f t="shared" si="5"/>
        <v>0</v>
      </c>
      <c r="G53" s="302">
        <f t="shared" si="5"/>
        <v>0</v>
      </c>
      <c r="H53" s="302">
        <f t="shared" si="5"/>
        <v>0</v>
      </c>
      <c r="I53" s="302">
        <f t="shared" si="5"/>
        <v>0</v>
      </c>
      <c r="J53" s="302">
        <f t="shared" si="5"/>
        <v>0</v>
      </c>
      <c r="K53" s="302">
        <f t="shared" si="5"/>
        <v>0</v>
      </c>
      <c r="L53" s="302">
        <f t="shared" si="5"/>
        <v>0</v>
      </c>
      <c r="M53" s="302">
        <f t="shared" si="5"/>
        <v>0</v>
      </c>
      <c r="N53" s="302">
        <f t="shared" si="5"/>
        <v>0</v>
      </c>
      <c r="O53" s="302">
        <f t="shared" si="5"/>
        <v>0</v>
      </c>
      <c r="P53" s="302">
        <f t="shared" si="5"/>
        <v>0</v>
      </c>
      <c r="Q53" s="302">
        <f t="shared" si="5"/>
        <v>0</v>
      </c>
      <c r="R53" s="302">
        <f t="shared" si="5"/>
        <v>0</v>
      </c>
      <c r="S53" s="302">
        <f t="shared" si="5"/>
        <v>0</v>
      </c>
      <c r="T53" s="302">
        <f t="shared" si="5"/>
        <v>0</v>
      </c>
      <c r="U53" s="302">
        <f t="shared" si="5"/>
        <v>0</v>
      </c>
      <c r="V53" s="302">
        <f t="shared" si="5"/>
        <v>0</v>
      </c>
      <c r="W53" s="302">
        <f t="shared" si="5"/>
        <v>0</v>
      </c>
      <c r="X53" s="302">
        <f t="shared" si="5"/>
        <v>0</v>
      </c>
      <c r="Y53" s="302">
        <f t="shared" si="5"/>
        <v>0</v>
      </c>
      <c r="Z53" s="302">
        <f t="shared" si="5"/>
        <v>0</v>
      </c>
      <c r="AA53" s="302">
        <f t="shared" si="5"/>
        <v>0</v>
      </c>
      <c r="AB53" s="302">
        <f t="shared" si="5"/>
        <v>0</v>
      </c>
      <c r="AC53" s="302">
        <f t="shared" si="5"/>
        <v>0</v>
      </c>
      <c r="AD53" s="302">
        <f t="shared" si="5"/>
        <v>0</v>
      </c>
      <c r="AE53" s="302">
        <f t="shared" si="5"/>
        <v>0</v>
      </c>
      <c r="AF53" s="302">
        <f t="shared" si="5"/>
        <v>0</v>
      </c>
      <c r="AG53" s="302">
        <f t="shared" si="5"/>
        <v>0</v>
      </c>
      <c r="AH53" s="302">
        <f t="shared" si="5"/>
        <v>0</v>
      </c>
      <c r="AI53" s="302">
        <f t="shared" si="5"/>
        <v>0</v>
      </c>
      <c r="AJ53" s="302">
        <f t="shared" si="5"/>
        <v>0</v>
      </c>
      <c r="AK53" s="302">
        <f t="shared" si="5"/>
        <v>0</v>
      </c>
      <c r="AL53" s="302">
        <f t="shared" si="5"/>
        <v>0</v>
      </c>
      <c r="AM53" s="302">
        <f t="shared" si="5"/>
        <v>0</v>
      </c>
      <c r="AN53" s="302">
        <f t="shared" si="5"/>
        <v>0</v>
      </c>
      <c r="AO53" s="302">
        <f t="shared" si="5"/>
        <v>0</v>
      </c>
      <c r="AP53" s="302">
        <f t="shared" si="5"/>
        <v>0</v>
      </c>
    </row>
    <row r="54" spans="1:45" x14ac:dyDescent="0.25">
      <c r="A54" s="170" t="s">
        <v>257</v>
      </c>
      <c r="B54" s="302">
        <f>B25*B28*B43*1.18</f>
        <v>0</v>
      </c>
      <c r="C54" s="302">
        <v>0</v>
      </c>
      <c r="D54" s="302">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v>0</v>
      </c>
      <c r="AC54" s="302">
        <v>0</v>
      </c>
      <c r="AD54" s="302">
        <v>0</v>
      </c>
      <c r="AE54" s="302">
        <v>0</v>
      </c>
      <c r="AF54" s="302">
        <v>0</v>
      </c>
      <c r="AG54" s="302">
        <v>0</v>
      </c>
      <c r="AH54" s="302">
        <v>0</v>
      </c>
      <c r="AI54" s="302">
        <v>0</v>
      </c>
      <c r="AJ54" s="302">
        <v>0</v>
      </c>
      <c r="AK54" s="302">
        <v>0</v>
      </c>
      <c r="AL54" s="302">
        <v>0</v>
      </c>
      <c r="AM54" s="302">
        <v>0</v>
      </c>
      <c r="AN54" s="302">
        <v>0</v>
      </c>
      <c r="AO54" s="302">
        <v>0</v>
      </c>
      <c r="AP54" s="302">
        <v>0</v>
      </c>
    </row>
    <row r="55" spans="1:45" x14ac:dyDescent="0.25">
      <c r="A55" s="170" t="s">
        <v>256</v>
      </c>
      <c r="B55" s="302">
        <f>$B$54/$B$40</f>
        <v>0</v>
      </c>
      <c r="C55" s="302">
        <f t="shared" ref="C55:AP55" si="6">IF(ROUND(C53,1)=0,0,B55+C54/$B$40)</f>
        <v>0</v>
      </c>
      <c r="D55" s="302">
        <f t="shared" si="6"/>
        <v>0</v>
      </c>
      <c r="E55" s="302">
        <f t="shared" si="6"/>
        <v>0</v>
      </c>
      <c r="F55" s="302">
        <f t="shared" si="6"/>
        <v>0</v>
      </c>
      <c r="G55" s="302">
        <f t="shared" si="6"/>
        <v>0</v>
      </c>
      <c r="H55" s="302">
        <f t="shared" si="6"/>
        <v>0</v>
      </c>
      <c r="I55" s="302">
        <f t="shared" si="6"/>
        <v>0</v>
      </c>
      <c r="J55" s="302">
        <f t="shared" si="6"/>
        <v>0</v>
      </c>
      <c r="K55" s="302">
        <f t="shared" si="6"/>
        <v>0</v>
      </c>
      <c r="L55" s="302">
        <f t="shared" si="6"/>
        <v>0</v>
      </c>
      <c r="M55" s="302">
        <f t="shared" si="6"/>
        <v>0</v>
      </c>
      <c r="N55" s="302">
        <f t="shared" si="6"/>
        <v>0</v>
      </c>
      <c r="O55" s="302">
        <f t="shared" si="6"/>
        <v>0</v>
      </c>
      <c r="P55" s="302">
        <f t="shared" si="6"/>
        <v>0</v>
      </c>
      <c r="Q55" s="302">
        <f t="shared" si="6"/>
        <v>0</v>
      </c>
      <c r="R55" s="302">
        <f t="shared" si="6"/>
        <v>0</v>
      </c>
      <c r="S55" s="302">
        <f t="shared" si="6"/>
        <v>0</v>
      </c>
      <c r="T55" s="302">
        <f t="shared" si="6"/>
        <v>0</v>
      </c>
      <c r="U55" s="302">
        <f t="shared" si="6"/>
        <v>0</v>
      </c>
      <c r="V55" s="302">
        <f t="shared" si="6"/>
        <v>0</v>
      </c>
      <c r="W55" s="302">
        <f t="shared" si="6"/>
        <v>0</v>
      </c>
      <c r="X55" s="302">
        <f t="shared" si="6"/>
        <v>0</v>
      </c>
      <c r="Y55" s="302">
        <f t="shared" si="6"/>
        <v>0</v>
      </c>
      <c r="Z55" s="302">
        <f t="shared" si="6"/>
        <v>0</v>
      </c>
      <c r="AA55" s="302">
        <f t="shared" si="6"/>
        <v>0</v>
      </c>
      <c r="AB55" s="302">
        <f t="shared" si="6"/>
        <v>0</v>
      </c>
      <c r="AC55" s="302">
        <f t="shared" si="6"/>
        <v>0</v>
      </c>
      <c r="AD55" s="302">
        <f t="shared" si="6"/>
        <v>0</v>
      </c>
      <c r="AE55" s="302">
        <f t="shared" si="6"/>
        <v>0</v>
      </c>
      <c r="AF55" s="302">
        <f t="shared" si="6"/>
        <v>0</v>
      </c>
      <c r="AG55" s="302">
        <f t="shared" si="6"/>
        <v>0</v>
      </c>
      <c r="AH55" s="302">
        <f t="shared" si="6"/>
        <v>0</v>
      </c>
      <c r="AI55" s="302">
        <f t="shared" si="6"/>
        <v>0</v>
      </c>
      <c r="AJ55" s="302">
        <f t="shared" si="6"/>
        <v>0</v>
      </c>
      <c r="AK55" s="302">
        <f t="shared" si="6"/>
        <v>0</v>
      </c>
      <c r="AL55" s="302">
        <f t="shared" si="6"/>
        <v>0</v>
      </c>
      <c r="AM55" s="302">
        <f t="shared" si="6"/>
        <v>0</v>
      </c>
      <c r="AN55" s="302">
        <f t="shared" si="6"/>
        <v>0</v>
      </c>
      <c r="AO55" s="302">
        <f t="shared" si="6"/>
        <v>0</v>
      </c>
      <c r="AP55" s="302">
        <f t="shared" si="6"/>
        <v>0</v>
      </c>
    </row>
    <row r="56" spans="1:45" ht="16.2" thickBot="1" x14ac:dyDescent="0.3">
      <c r="A56" s="171" t="s">
        <v>255</v>
      </c>
      <c r="B56" s="172">
        <f t="shared" ref="B56:AP56" si="7">AVERAGE(SUM(B53:B54),(SUM(B53:B54)-B55))*$B$42</f>
        <v>0</v>
      </c>
      <c r="C56" s="172">
        <f t="shared" si="7"/>
        <v>0</v>
      </c>
      <c r="D56" s="172">
        <f t="shared" si="7"/>
        <v>0</v>
      </c>
      <c r="E56" s="172">
        <f t="shared" si="7"/>
        <v>0</v>
      </c>
      <c r="F56" s="172">
        <f t="shared" si="7"/>
        <v>0</v>
      </c>
      <c r="G56" s="172">
        <f t="shared" si="7"/>
        <v>0</v>
      </c>
      <c r="H56" s="172">
        <f t="shared" si="7"/>
        <v>0</v>
      </c>
      <c r="I56" s="172">
        <f t="shared" si="7"/>
        <v>0</v>
      </c>
      <c r="J56" s="172">
        <f t="shared" si="7"/>
        <v>0</v>
      </c>
      <c r="K56" s="172">
        <f t="shared" si="7"/>
        <v>0</v>
      </c>
      <c r="L56" s="172">
        <f t="shared" si="7"/>
        <v>0</v>
      </c>
      <c r="M56" s="172">
        <f t="shared" si="7"/>
        <v>0</v>
      </c>
      <c r="N56" s="172">
        <f t="shared" si="7"/>
        <v>0</v>
      </c>
      <c r="O56" s="172">
        <f t="shared" si="7"/>
        <v>0</v>
      </c>
      <c r="P56" s="172">
        <f t="shared" si="7"/>
        <v>0</v>
      </c>
      <c r="Q56" s="172">
        <f t="shared" si="7"/>
        <v>0</v>
      </c>
      <c r="R56" s="172">
        <f t="shared" si="7"/>
        <v>0</v>
      </c>
      <c r="S56" s="172">
        <f t="shared" si="7"/>
        <v>0</v>
      </c>
      <c r="T56" s="172">
        <f t="shared" si="7"/>
        <v>0</v>
      </c>
      <c r="U56" s="172">
        <f t="shared" si="7"/>
        <v>0</v>
      </c>
      <c r="V56" s="172">
        <f t="shared" si="7"/>
        <v>0</v>
      </c>
      <c r="W56" s="172">
        <f t="shared" si="7"/>
        <v>0</v>
      </c>
      <c r="X56" s="172">
        <f t="shared" si="7"/>
        <v>0</v>
      </c>
      <c r="Y56" s="172">
        <f t="shared" si="7"/>
        <v>0</v>
      </c>
      <c r="Z56" s="172">
        <f t="shared" si="7"/>
        <v>0</v>
      </c>
      <c r="AA56" s="172">
        <f t="shared" si="7"/>
        <v>0</v>
      </c>
      <c r="AB56" s="172">
        <f t="shared" si="7"/>
        <v>0</v>
      </c>
      <c r="AC56" s="172">
        <f t="shared" si="7"/>
        <v>0</v>
      </c>
      <c r="AD56" s="172">
        <f t="shared" si="7"/>
        <v>0</v>
      </c>
      <c r="AE56" s="172">
        <f t="shared" si="7"/>
        <v>0</v>
      </c>
      <c r="AF56" s="172">
        <f t="shared" si="7"/>
        <v>0</v>
      </c>
      <c r="AG56" s="172">
        <f t="shared" si="7"/>
        <v>0</v>
      </c>
      <c r="AH56" s="172">
        <f t="shared" si="7"/>
        <v>0</v>
      </c>
      <c r="AI56" s="172">
        <f t="shared" si="7"/>
        <v>0</v>
      </c>
      <c r="AJ56" s="172">
        <f t="shared" si="7"/>
        <v>0</v>
      </c>
      <c r="AK56" s="172">
        <f t="shared" si="7"/>
        <v>0</v>
      </c>
      <c r="AL56" s="172">
        <f t="shared" si="7"/>
        <v>0</v>
      </c>
      <c r="AM56" s="172">
        <f t="shared" si="7"/>
        <v>0</v>
      </c>
      <c r="AN56" s="172">
        <f t="shared" si="7"/>
        <v>0</v>
      </c>
      <c r="AO56" s="172">
        <f t="shared" si="7"/>
        <v>0</v>
      </c>
      <c r="AP56" s="172">
        <f t="shared" si="7"/>
        <v>0</v>
      </c>
    </row>
    <row r="57" spans="1:45" s="175" customFormat="1" ht="16.2" thickBot="1" x14ac:dyDescent="0.3">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24"/>
      <c r="AR57" s="124"/>
      <c r="AS57" s="124"/>
    </row>
    <row r="58" spans="1:45" x14ac:dyDescent="0.25">
      <c r="A58" s="168" t="s">
        <v>430</v>
      </c>
      <c r="B58" s="169">
        <v>1</v>
      </c>
      <c r="C58" s="169">
        <f>B58+1</f>
        <v>2</v>
      </c>
      <c r="D58" s="169">
        <f t="shared" ref="D58:AP58" si="8">C58+1</f>
        <v>3</v>
      </c>
      <c r="E58" s="169">
        <f t="shared" si="8"/>
        <v>4</v>
      </c>
      <c r="F58" s="169">
        <f t="shared" si="8"/>
        <v>5</v>
      </c>
      <c r="G58" s="169">
        <f t="shared" si="8"/>
        <v>6</v>
      </c>
      <c r="H58" s="169">
        <f t="shared" si="8"/>
        <v>7</v>
      </c>
      <c r="I58" s="169">
        <f t="shared" si="8"/>
        <v>8</v>
      </c>
      <c r="J58" s="169">
        <f t="shared" si="8"/>
        <v>9</v>
      </c>
      <c r="K58" s="169">
        <f t="shared" si="8"/>
        <v>10</v>
      </c>
      <c r="L58" s="169">
        <f t="shared" si="8"/>
        <v>11</v>
      </c>
      <c r="M58" s="169">
        <f t="shared" si="8"/>
        <v>12</v>
      </c>
      <c r="N58" s="169">
        <f t="shared" si="8"/>
        <v>13</v>
      </c>
      <c r="O58" s="169">
        <f t="shared" si="8"/>
        <v>14</v>
      </c>
      <c r="P58" s="169">
        <f t="shared" si="8"/>
        <v>15</v>
      </c>
      <c r="Q58" s="169">
        <f t="shared" si="8"/>
        <v>16</v>
      </c>
      <c r="R58" s="169">
        <f t="shared" si="8"/>
        <v>17</v>
      </c>
      <c r="S58" s="169">
        <f t="shared" si="8"/>
        <v>18</v>
      </c>
      <c r="T58" s="169">
        <f t="shared" si="8"/>
        <v>19</v>
      </c>
      <c r="U58" s="169">
        <f t="shared" si="8"/>
        <v>20</v>
      </c>
      <c r="V58" s="169">
        <f t="shared" si="8"/>
        <v>21</v>
      </c>
      <c r="W58" s="169">
        <f t="shared" si="8"/>
        <v>22</v>
      </c>
      <c r="X58" s="169">
        <f t="shared" si="8"/>
        <v>23</v>
      </c>
      <c r="Y58" s="169">
        <f t="shared" si="8"/>
        <v>24</v>
      </c>
      <c r="Z58" s="169">
        <f t="shared" si="8"/>
        <v>25</v>
      </c>
      <c r="AA58" s="169">
        <f t="shared" si="8"/>
        <v>26</v>
      </c>
      <c r="AB58" s="169">
        <f t="shared" si="8"/>
        <v>27</v>
      </c>
      <c r="AC58" s="169">
        <f t="shared" si="8"/>
        <v>28</v>
      </c>
      <c r="AD58" s="169">
        <f t="shared" si="8"/>
        <v>29</v>
      </c>
      <c r="AE58" s="169">
        <f t="shared" si="8"/>
        <v>30</v>
      </c>
      <c r="AF58" s="169">
        <f t="shared" si="8"/>
        <v>31</v>
      </c>
      <c r="AG58" s="169">
        <f t="shared" si="8"/>
        <v>32</v>
      </c>
      <c r="AH58" s="169">
        <f t="shared" si="8"/>
        <v>33</v>
      </c>
      <c r="AI58" s="169">
        <f t="shared" si="8"/>
        <v>34</v>
      </c>
      <c r="AJ58" s="169">
        <f t="shared" si="8"/>
        <v>35</v>
      </c>
      <c r="AK58" s="169">
        <f t="shared" si="8"/>
        <v>36</v>
      </c>
      <c r="AL58" s="169">
        <f t="shared" si="8"/>
        <v>37</v>
      </c>
      <c r="AM58" s="169">
        <f t="shared" si="8"/>
        <v>38</v>
      </c>
      <c r="AN58" s="169">
        <f t="shared" si="8"/>
        <v>39</v>
      </c>
      <c r="AO58" s="169">
        <f t="shared" si="8"/>
        <v>40</v>
      </c>
      <c r="AP58" s="169">
        <f t="shared" si="8"/>
        <v>41</v>
      </c>
    </row>
    <row r="59" spans="1:45" ht="13.8" x14ac:dyDescent="0.25">
      <c r="A59" s="176" t="s">
        <v>254</v>
      </c>
      <c r="B59" s="303">
        <f t="shared" ref="B59:AP59" si="9">B50*$B$28</f>
        <v>0</v>
      </c>
      <c r="C59" s="303">
        <f t="shared" si="9"/>
        <v>0</v>
      </c>
      <c r="D59" s="303">
        <f t="shared" si="9"/>
        <v>0</v>
      </c>
      <c r="E59" s="303">
        <f t="shared" si="9"/>
        <v>0</v>
      </c>
      <c r="F59" s="303">
        <f t="shared" si="9"/>
        <v>0</v>
      </c>
      <c r="G59" s="303">
        <f t="shared" si="9"/>
        <v>0</v>
      </c>
      <c r="H59" s="303">
        <f t="shared" si="9"/>
        <v>0</v>
      </c>
      <c r="I59" s="303">
        <f t="shared" si="9"/>
        <v>0</v>
      </c>
      <c r="J59" s="303">
        <f t="shared" si="9"/>
        <v>0</v>
      </c>
      <c r="K59" s="303">
        <f t="shared" si="9"/>
        <v>0</v>
      </c>
      <c r="L59" s="303">
        <f t="shared" si="9"/>
        <v>0</v>
      </c>
      <c r="M59" s="303">
        <f t="shared" si="9"/>
        <v>0</v>
      </c>
      <c r="N59" s="303">
        <f t="shared" si="9"/>
        <v>0</v>
      </c>
      <c r="O59" s="303">
        <f t="shared" si="9"/>
        <v>0</v>
      </c>
      <c r="P59" s="303">
        <f t="shared" si="9"/>
        <v>0</v>
      </c>
      <c r="Q59" s="303">
        <f t="shared" si="9"/>
        <v>0</v>
      </c>
      <c r="R59" s="303">
        <f t="shared" si="9"/>
        <v>0</v>
      </c>
      <c r="S59" s="303">
        <f t="shared" si="9"/>
        <v>0</v>
      </c>
      <c r="T59" s="303">
        <f t="shared" si="9"/>
        <v>0</v>
      </c>
      <c r="U59" s="303">
        <f t="shared" si="9"/>
        <v>0</v>
      </c>
      <c r="V59" s="303">
        <f t="shared" si="9"/>
        <v>0</v>
      </c>
      <c r="W59" s="303">
        <f t="shared" si="9"/>
        <v>0</v>
      </c>
      <c r="X59" s="303">
        <f t="shared" si="9"/>
        <v>0</v>
      </c>
      <c r="Y59" s="303">
        <f t="shared" si="9"/>
        <v>0</v>
      </c>
      <c r="Z59" s="303">
        <f t="shared" si="9"/>
        <v>0</v>
      </c>
      <c r="AA59" s="303">
        <f t="shared" si="9"/>
        <v>0</v>
      </c>
      <c r="AB59" s="303">
        <f t="shared" si="9"/>
        <v>0</v>
      </c>
      <c r="AC59" s="303">
        <f t="shared" si="9"/>
        <v>0</v>
      </c>
      <c r="AD59" s="303">
        <f t="shared" si="9"/>
        <v>0</v>
      </c>
      <c r="AE59" s="303">
        <f t="shared" si="9"/>
        <v>0</v>
      </c>
      <c r="AF59" s="303">
        <f t="shared" si="9"/>
        <v>0</v>
      </c>
      <c r="AG59" s="303">
        <f t="shared" si="9"/>
        <v>0</v>
      </c>
      <c r="AH59" s="303">
        <f t="shared" si="9"/>
        <v>0</v>
      </c>
      <c r="AI59" s="303">
        <f t="shared" si="9"/>
        <v>0</v>
      </c>
      <c r="AJ59" s="303">
        <f t="shared" si="9"/>
        <v>0</v>
      </c>
      <c r="AK59" s="303">
        <f t="shared" si="9"/>
        <v>0</v>
      </c>
      <c r="AL59" s="303">
        <f t="shared" si="9"/>
        <v>0</v>
      </c>
      <c r="AM59" s="303">
        <f t="shared" si="9"/>
        <v>0</v>
      </c>
      <c r="AN59" s="303">
        <f t="shared" si="9"/>
        <v>0</v>
      </c>
      <c r="AO59" s="303">
        <f t="shared" si="9"/>
        <v>0</v>
      </c>
      <c r="AP59" s="303">
        <f t="shared" si="9"/>
        <v>0</v>
      </c>
    </row>
    <row r="60" spans="1:45" x14ac:dyDescent="0.25">
      <c r="A60" s="170" t="s">
        <v>253</v>
      </c>
      <c r="B60" s="302">
        <f t="shared" ref="B60:Z60" si="10">SUM(B61:B65)</f>
        <v>0</v>
      </c>
      <c r="C60" s="302">
        <f t="shared" si="10"/>
        <v>-17233.300839850217</v>
      </c>
      <c r="D60" s="302">
        <f>SUM(D61:D65)</f>
        <v>-17957.099475123927</v>
      </c>
      <c r="E60" s="302">
        <f t="shared" si="10"/>
        <v>-18711.297653079131</v>
      </c>
      <c r="F60" s="302">
        <f t="shared" si="10"/>
        <v>-19497.172154508458</v>
      </c>
      <c r="G60" s="302">
        <f t="shared" si="10"/>
        <v>-20316.053384997816</v>
      </c>
      <c r="H60" s="302">
        <f t="shared" si="10"/>
        <v>-21169.327627167724</v>
      </c>
      <c r="I60" s="302">
        <f t="shared" si="10"/>
        <v>-22058.43938750877</v>
      </c>
      <c r="J60" s="302">
        <f t="shared" si="10"/>
        <v>-22984.893841784138</v>
      </c>
      <c r="K60" s="302">
        <f t="shared" si="10"/>
        <v>-23950.259383139077</v>
      </c>
      <c r="L60" s="302">
        <f t="shared" si="10"/>
        <v>-24956.170277230918</v>
      </c>
      <c r="M60" s="302">
        <f t="shared" si="10"/>
        <v>-26004.329428874615</v>
      </c>
      <c r="N60" s="302">
        <f t="shared" si="10"/>
        <v>-27096.511264887347</v>
      </c>
      <c r="O60" s="302">
        <f t="shared" si="10"/>
        <v>-28234.564738012621</v>
      </c>
      <c r="P60" s="302">
        <f t="shared" si="10"/>
        <v>-29420.416457009149</v>
      </c>
      <c r="Q60" s="302">
        <f t="shared" si="10"/>
        <v>-30656.073948203535</v>
      </c>
      <c r="R60" s="302">
        <f t="shared" si="10"/>
        <v>-31943.629054028082</v>
      </c>
      <c r="S60" s="302">
        <f t="shared" si="10"/>
        <v>-33285.261474297266</v>
      </c>
      <c r="T60" s="302">
        <f t="shared" si="10"/>
        <v>-34683.242456217755</v>
      </c>
      <c r="U60" s="302">
        <f t="shared" si="10"/>
        <v>-36139.938639378903</v>
      </c>
      <c r="V60" s="302">
        <f t="shared" si="10"/>
        <v>-37657.816062232814</v>
      </c>
      <c r="W60" s="302">
        <f t="shared" si="10"/>
        <v>-39239.444336846595</v>
      </c>
      <c r="X60" s="302">
        <f t="shared" si="10"/>
        <v>-40887.500998994154</v>
      </c>
      <c r="Y60" s="302">
        <f t="shared" si="10"/>
        <v>-42604.776040951911</v>
      </c>
      <c r="Z60" s="302">
        <f t="shared" si="10"/>
        <v>-44394.176634671894</v>
      </c>
      <c r="AA60" s="302">
        <f t="shared" ref="AA60:AP60" si="11">SUM(AA61:AA65)</f>
        <v>-46258.732053328116</v>
      </c>
      <c r="AB60" s="302">
        <f t="shared" si="11"/>
        <v>-48201.598799567902</v>
      </c>
      <c r="AC60" s="302">
        <f t="shared" si="11"/>
        <v>-50226.065949149757</v>
      </c>
      <c r="AD60" s="302">
        <f t="shared" si="11"/>
        <v>-52335.560719014051</v>
      </c>
      <c r="AE60" s="302">
        <f t="shared" si="11"/>
        <v>-54533.654269212639</v>
      </c>
      <c r="AF60" s="302">
        <f t="shared" si="11"/>
        <v>-56824.067748519563</v>
      </c>
      <c r="AG60" s="302">
        <f t="shared" si="11"/>
        <v>-59210.678593957389</v>
      </c>
      <c r="AH60" s="302">
        <f t="shared" si="11"/>
        <v>-61697.527094903598</v>
      </c>
      <c r="AI60" s="302">
        <f t="shared" si="11"/>
        <v>-64288.823232889546</v>
      </c>
      <c r="AJ60" s="302">
        <f t="shared" si="11"/>
        <v>-66988.953808670922</v>
      </c>
      <c r="AK60" s="302">
        <f t="shared" si="11"/>
        <v>-69802.489868635093</v>
      </c>
      <c r="AL60" s="302">
        <f t="shared" si="11"/>
        <v>-72734.194443117784</v>
      </c>
      <c r="AM60" s="302">
        <f t="shared" si="11"/>
        <v>-75789.030609728739</v>
      </c>
      <c r="AN60" s="302">
        <f t="shared" si="11"/>
        <v>-78972.169895337342</v>
      </c>
      <c r="AO60" s="302">
        <f t="shared" si="11"/>
        <v>-82289.001030941523</v>
      </c>
      <c r="AP60" s="302">
        <f t="shared" si="11"/>
        <v>-85745.139074241059</v>
      </c>
    </row>
    <row r="61" spans="1:45" x14ac:dyDescent="0.25">
      <c r="A61" s="177" t="s">
        <v>252</v>
      </c>
      <c r="B61" s="302"/>
      <c r="C61" s="302">
        <f>-IF(C$47&lt;=$B$30,0,$B$29*(1+C$49)*$B$28)</f>
        <v>-17233.300839850217</v>
      </c>
      <c r="D61" s="302">
        <f>-IF(D$47&lt;=$B$30,0,$B$29*(1+D$49)*$B$28)</f>
        <v>-17957.099475123927</v>
      </c>
      <c r="E61" s="302">
        <f t="shared" ref="E61:AP61" si="12">-IF(E$47&lt;=$B$30,0,$B$29*(1+E$49)*$B$28)</f>
        <v>-18711.297653079131</v>
      </c>
      <c r="F61" s="302">
        <f t="shared" si="12"/>
        <v>-19497.172154508458</v>
      </c>
      <c r="G61" s="302">
        <f t="shared" si="12"/>
        <v>-20316.053384997816</v>
      </c>
      <c r="H61" s="302">
        <f t="shared" si="12"/>
        <v>-21169.327627167724</v>
      </c>
      <c r="I61" s="302">
        <f t="shared" si="12"/>
        <v>-22058.43938750877</v>
      </c>
      <c r="J61" s="302">
        <f t="shared" si="12"/>
        <v>-22984.893841784138</v>
      </c>
      <c r="K61" s="302">
        <f t="shared" si="12"/>
        <v>-23950.259383139077</v>
      </c>
      <c r="L61" s="302">
        <f t="shared" si="12"/>
        <v>-24956.170277230918</v>
      </c>
      <c r="M61" s="302">
        <f t="shared" si="12"/>
        <v>-26004.329428874615</v>
      </c>
      <c r="N61" s="302">
        <f t="shared" si="12"/>
        <v>-27096.511264887347</v>
      </c>
      <c r="O61" s="302">
        <f t="shared" si="12"/>
        <v>-28234.564738012621</v>
      </c>
      <c r="P61" s="302">
        <f t="shared" si="12"/>
        <v>-29420.416457009149</v>
      </c>
      <c r="Q61" s="302">
        <f t="shared" si="12"/>
        <v>-30656.073948203535</v>
      </c>
      <c r="R61" s="302">
        <f t="shared" si="12"/>
        <v>-31943.629054028082</v>
      </c>
      <c r="S61" s="302">
        <f t="shared" si="12"/>
        <v>-33285.261474297266</v>
      </c>
      <c r="T61" s="302">
        <f t="shared" si="12"/>
        <v>-34683.242456217755</v>
      </c>
      <c r="U61" s="302">
        <f t="shared" si="12"/>
        <v>-36139.938639378903</v>
      </c>
      <c r="V61" s="302">
        <f t="shared" si="12"/>
        <v>-37657.816062232814</v>
      </c>
      <c r="W61" s="302">
        <f t="shared" si="12"/>
        <v>-39239.444336846595</v>
      </c>
      <c r="X61" s="302">
        <f t="shared" si="12"/>
        <v>-40887.500998994154</v>
      </c>
      <c r="Y61" s="302">
        <f t="shared" si="12"/>
        <v>-42604.776040951911</v>
      </c>
      <c r="Z61" s="302">
        <f t="shared" si="12"/>
        <v>-44394.176634671894</v>
      </c>
      <c r="AA61" s="302">
        <f t="shared" si="12"/>
        <v>-46258.732053328116</v>
      </c>
      <c r="AB61" s="302">
        <f t="shared" si="12"/>
        <v>-48201.598799567902</v>
      </c>
      <c r="AC61" s="302">
        <f t="shared" si="12"/>
        <v>-50226.065949149757</v>
      </c>
      <c r="AD61" s="302">
        <f t="shared" si="12"/>
        <v>-52335.560719014051</v>
      </c>
      <c r="AE61" s="302">
        <f t="shared" si="12"/>
        <v>-54533.654269212639</v>
      </c>
      <c r="AF61" s="302">
        <f t="shared" si="12"/>
        <v>-56824.067748519563</v>
      </c>
      <c r="AG61" s="302">
        <f t="shared" si="12"/>
        <v>-59210.678593957389</v>
      </c>
      <c r="AH61" s="302">
        <f t="shared" si="12"/>
        <v>-61697.527094903598</v>
      </c>
      <c r="AI61" s="302">
        <f t="shared" si="12"/>
        <v>-64288.823232889546</v>
      </c>
      <c r="AJ61" s="302">
        <f t="shared" si="12"/>
        <v>-66988.953808670922</v>
      </c>
      <c r="AK61" s="302">
        <f t="shared" si="12"/>
        <v>-69802.489868635093</v>
      </c>
      <c r="AL61" s="302">
        <f t="shared" si="12"/>
        <v>-72734.194443117784</v>
      </c>
      <c r="AM61" s="302">
        <f t="shared" si="12"/>
        <v>-75789.030609728739</v>
      </c>
      <c r="AN61" s="302">
        <f t="shared" si="12"/>
        <v>-78972.169895337342</v>
      </c>
      <c r="AO61" s="302">
        <f t="shared" si="12"/>
        <v>-82289.001030941523</v>
      </c>
      <c r="AP61" s="302">
        <f t="shared" si="12"/>
        <v>-85745.139074241059</v>
      </c>
    </row>
    <row r="62" spans="1:45" x14ac:dyDescent="0.25">
      <c r="A62" s="177" t="str">
        <f>A32</f>
        <v>Прочие расходы при эксплуатации объекта, руб. без НДС</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2"/>
      <c r="AL62" s="302"/>
      <c r="AM62" s="302"/>
      <c r="AN62" s="302"/>
      <c r="AO62" s="302"/>
      <c r="AP62" s="302"/>
    </row>
    <row r="63" spans="1:45" x14ac:dyDescent="0.25">
      <c r="A63" s="177" t="s">
        <v>427</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2"/>
      <c r="AL63" s="302"/>
      <c r="AM63" s="302"/>
      <c r="AN63" s="302"/>
      <c r="AO63" s="302"/>
      <c r="AP63" s="302"/>
    </row>
    <row r="64" spans="1:45" x14ac:dyDescent="0.25">
      <c r="A64" s="177" t="s">
        <v>427</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2"/>
      <c r="AL64" s="302"/>
      <c r="AM64" s="302"/>
      <c r="AN64" s="302"/>
      <c r="AO64" s="302"/>
      <c r="AP64" s="302"/>
    </row>
    <row r="65" spans="1:45" ht="31.2" x14ac:dyDescent="0.25">
      <c r="A65" s="177" t="s">
        <v>431</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2"/>
      <c r="AL65" s="302"/>
      <c r="AM65" s="302"/>
      <c r="AN65" s="302"/>
      <c r="AO65" s="302"/>
      <c r="AP65" s="302"/>
    </row>
    <row r="66" spans="1:45" ht="27.6" x14ac:dyDescent="0.25">
      <c r="A66" s="178" t="s">
        <v>250</v>
      </c>
      <c r="B66" s="303">
        <f t="shared" ref="B66:AO66" si="13">B59+B60</f>
        <v>0</v>
      </c>
      <c r="C66" s="303">
        <f t="shared" si="13"/>
        <v>-17233.300839850217</v>
      </c>
      <c r="D66" s="303">
        <f t="shared" si="13"/>
        <v>-17957.099475123927</v>
      </c>
      <c r="E66" s="303">
        <f t="shared" si="13"/>
        <v>-18711.297653079131</v>
      </c>
      <c r="F66" s="303">
        <f t="shared" si="13"/>
        <v>-19497.172154508458</v>
      </c>
      <c r="G66" s="303">
        <f t="shared" si="13"/>
        <v>-20316.053384997816</v>
      </c>
      <c r="H66" s="303">
        <f t="shared" si="13"/>
        <v>-21169.327627167724</v>
      </c>
      <c r="I66" s="303">
        <f t="shared" si="13"/>
        <v>-22058.43938750877</v>
      </c>
      <c r="J66" s="303">
        <f t="shared" si="13"/>
        <v>-22984.893841784138</v>
      </c>
      <c r="K66" s="303">
        <f t="shared" si="13"/>
        <v>-23950.259383139077</v>
      </c>
      <c r="L66" s="303">
        <f t="shared" si="13"/>
        <v>-24956.170277230918</v>
      </c>
      <c r="M66" s="303">
        <f t="shared" si="13"/>
        <v>-26004.329428874615</v>
      </c>
      <c r="N66" s="303">
        <f t="shared" si="13"/>
        <v>-27096.511264887347</v>
      </c>
      <c r="O66" s="303">
        <f t="shared" si="13"/>
        <v>-28234.564738012621</v>
      </c>
      <c r="P66" s="303">
        <f t="shared" si="13"/>
        <v>-29420.416457009149</v>
      </c>
      <c r="Q66" s="303">
        <f t="shared" si="13"/>
        <v>-30656.073948203535</v>
      </c>
      <c r="R66" s="303">
        <f t="shared" si="13"/>
        <v>-31943.629054028082</v>
      </c>
      <c r="S66" s="303">
        <f t="shared" si="13"/>
        <v>-33285.261474297266</v>
      </c>
      <c r="T66" s="303">
        <f t="shared" si="13"/>
        <v>-34683.242456217755</v>
      </c>
      <c r="U66" s="303">
        <f t="shared" si="13"/>
        <v>-36139.938639378903</v>
      </c>
      <c r="V66" s="303">
        <f t="shared" si="13"/>
        <v>-37657.816062232814</v>
      </c>
      <c r="W66" s="303">
        <f t="shared" si="13"/>
        <v>-39239.444336846595</v>
      </c>
      <c r="X66" s="303">
        <f t="shared" si="13"/>
        <v>-40887.500998994154</v>
      </c>
      <c r="Y66" s="303">
        <f t="shared" si="13"/>
        <v>-42604.776040951911</v>
      </c>
      <c r="Z66" s="303">
        <f t="shared" si="13"/>
        <v>-44394.176634671894</v>
      </c>
      <c r="AA66" s="303">
        <f t="shared" si="13"/>
        <v>-46258.732053328116</v>
      </c>
      <c r="AB66" s="303">
        <f t="shared" si="13"/>
        <v>-48201.598799567902</v>
      </c>
      <c r="AC66" s="303">
        <f t="shared" si="13"/>
        <v>-50226.065949149757</v>
      </c>
      <c r="AD66" s="303">
        <f t="shared" si="13"/>
        <v>-52335.560719014051</v>
      </c>
      <c r="AE66" s="303">
        <f t="shared" si="13"/>
        <v>-54533.654269212639</v>
      </c>
      <c r="AF66" s="303">
        <f t="shared" si="13"/>
        <v>-56824.067748519563</v>
      </c>
      <c r="AG66" s="303">
        <f t="shared" si="13"/>
        <v>-59210.678593957389</v>
      </c>
      <c r="AH66" s="303">
        <f t="shared" si="13"/>
        <v>-61697.527094903598</v>
      </c>
      <c r="AI66" s="303">
        <f t="shared" si="13"/>
        <v>-64288.823232889546</v>
      </c>
      <c r="AJ66" s="303">
        <f t="shared" si="13"/>
        <v>-66988.953808670922</v>
      </c>
      <c r="AK66" s="303">
        <f t="shared" si="13"/>
        <v>-69802.489868635093</v>
      </c>
      <c r="AL66" s="303">
        <f t="shared" si="13"/>
        <v>-72734.194443117784</v>
      </c>
      <c r="AM66" s="303">
        <f t="shared" si="13"/>
        <v>-75789.030609728739</v>
      </c>
      <c r="AN66" s="303">
        <f t="shared" si="13"/>
        <v>-78972.169895337342</v>
      </c>
      <c r="AO66" s="303">
        <f t="shared" si="13"/>
        <v>-82289.001030941523</v>
      </c>
      <c r="AP66" s="303">
        <f>AP59+AP60</f>
        <v>-85745.139074241059</v>
      </c>
    </row>
    <row r="67" spans="1:45" x14ac:dyDescent="0.25">
      <c r="A67" s="177" t="s">
        <v>245</v>
      </c>
      <c r="B67" s="179"/>
      <c r="C67" s="302">
        <f>-($B$25)*1.18*$B$28/$B$27</f>
        <v>-44549.358526666663</v>
      </c>
      <c r="D67" s="302">
        <f>C67</f>
        <v>-44549.358526666663</v>
      </c>
      <c r="E67" s="302">
        <f t="shared" ref="E67:AP67" si="14">D67</f>
        <v>-44549.358526666663</v>
      </c>
      <c r="F67" s="302">
        <f t="shared" si="14"/>
        <v>-44549.358526666663</v>
      </c>
      <c r="G67" s="302">
        <f t="shared" si="14"/>
        <v>-44549.358526666663</v>
      </c>
      <c r="H67" s="302">
        <f t="shared" si="14"/>
        <v>-44549.358526666663</v>
      </c>
      <c r="I67" s="302">
        <f t="shared" si="14"/>
        <v>-44549.358526666663</v>
      </c>
      <c r="J67" s="302">
        <f t="shared" si="14"/>
        <v>-44549.358526666663</v>
      </c>
      <c r="K67" s="302">
        <f t="shared" si="14"/>
        <v>-44549.358526666663</v>
      </c>
      <c r="L67" s="302">
        <f t="shared" si="14"/>
        <v>-44549.358526666663</v>
      </c>
      <c r="M67" s="302">
        <f t="shared" si="14"/>
        <v>-44549.358526666663</v>
      </c>
      <c r="N67" s="302">
        <f t="shared" si="14"/>
        <v>-44549.358526666663</v>
      </c>
      <c r="O67" s="302">
        <f t="shared" si="14"/>
        <v>-44549.358526666663</v>
      </c>
      <c r="P67" s="302">
        <f t="shared" si="14"/>
        <v>-44549.358526666663</v>
      </c>
      <c r="Q67" s="302">
        <f t="shared" si="14"/>
        <v>-44549.358526666663</v>
      </c>
      <c r="R67" s="302">
        <f t="shared" si="14"/>
        <v>-44549.358526666663</v>
      </c>
      <c r="S67" s="302">
        <f t="shared" si="14"/>
        <v>-44549.358526666663</v>
      </c>
      <c r="T67" s="302">
        <f t="shared" si="14"/>
        <v>-44549.358526666663</v>
      </c>
      <c r="U67" s="302">
        <f t="shared" si="14"/>
        <v>-44549.358526666663</v>
      </c>
      <c r="V67" s="302">
        <f t="shared" si="14"/>
        <v>-44549.358526666663</v>
      </c>
      <c r="W67" s="302">
        <f t="shared" si="14"/>
        <v>-44549.358526666663</v>
      </c>
      <c r="X67" s="302">
        <f t="shared" si="14"/>
        <v>-44549.358526666663</v>
      </c>
      <c r="Y67" s="302">
        <f t="shared" si="14"/>
        <v>-44549.358526666663</v>
      </c>
      <c r="Z67" s="302">
        <f t="shared" si="14"/>
        <v>-44549.358526666663</v>
      </c>
      <c r="AA67" s="302">
        <f t="shared" si="14"/>
        <v>-44549.358526666663</v>
      </c>
      <c r="AB67" s="302">
        <f t="shared" si="14"/>
        <v>-44549.358526666663</v>
      </c>
      <c r="AC67" s="302">
        <f t="shared" si="14"/>
        <v>-44549.358526666663</v>
      </c>
      <c r="AD67" s="302">
        <f t="shared" si="14"/>
        <v>-44549.358526666663</v>
      </c>
      <c r="AE67" s="302">
        <f t="shared" si="14"/>
        <v>-44549.358526666663</v>
      </c>
      <c r="AF67" s="302">
        <f t="shared" si="14"/>
        <v>-44549.358526666663</v>
      </c>
      <c r="AG67" s="302">
        <f t="shared" si="14"/>
        <v>-44549.358526666663</v>
      </c>
      <c r="AH67" s="302">
        <f t="shared" si="14"/>
        <v>-44549.358526666663</v>
      </c>
      <c r="AI67" s="302">
        <f t="shared" si="14"/>
        <v>-44549.358526666663</v>
      </c>
      <c r="AJ67" s="302">
        <f t="shared" si="14"/>
        <v>-44549.358526666663</v>
      </c>
      <c r="AK67" s="302">
        <f t="shared" si="14"/>
        <v>-44549.358526666663</v>
      </c>
      <c r="AL67" s="302">
        <f t="shared" si="14"/>
        <v>-44549.358526666663</v>
      </c>
      <c r="AM67" s="302">
        <f t="shared" si="14"/>
        <v>-44549.358526666663</v>
      </c>
      <c r="AN67" s="302">
        <f t="shared" si="14"/>
        <v>-44549.358526666663</v>
      </c>
      <c r="AO67" s="302">
        <f t="shared" si="14"/>
        <v>-44549.358526666663</v>
      </c>
      <c r="AP67" s="302">
        <f t="shared" si="14"/>
        <v>-44549.358526666663</v>
      </c>
      <c r="AQ67" s="180">
        <f>SUM(B67:AA67)/1.18</f>
        <v>-943842.34166666656</v>
      </c>
      <c r="AR67" s="181">
        <f>SUM(B67:AF67)/1.18</f>
        <v>-1132610.8099999998</v>
      </c>
      <c r="AS67" s="181">
        <f>SUM(B67:AP67)/1.18</f>
        <v>-1510147.7466666664</v>
      </c>
    </row>
    <row r="68" spans="1:45" ht="27.6" x14ac:dyDescent="0.25">
      <c r="A68" s="178" t="s">
        <v>246</v>
      </c>
      <c r="B68" s="303">
        <f t="shared" ref="B68:J68" si="15">B66+B67</f>
        <v>0</v>
      </c>
      <c r="C68" s="303">
        <f>C66+C67</f>
        <v>-61782.659366516877</v>
      </c>
      <c r="D68" s="303">
        <f>D66+D67</f>
        <v>-62506.45800179059</v>
      </c>
      <c r="E68" s="303">
        <f t="shared" si="15"/>
        <v>-63260.656179745798</v>
      </c>
      <c r="F68" s="303">
        <f>F66+C67</f>
        <v>-64046.530681175122</v>
      </c>
      <c r="G68" s="303">
        <f t="shared" si="15"/>
        <v>-64865.41191166448</v>
      </c>
      <c r="H68" s="303">
        <f t="shared" si="15"/>
        <v>-65718.686153834395</v>
      </c>
      <c r="I68" s="303">
        <f t="shared" si="15"/>
        <v>-66607.797914175433</v>
      </c>
      <c r="J68" s="303">
        <f t="shared" si="15"/>
        <v>-67534.252368450805</v>
      </c>
      <c r="K68" s="303">
        <f>K66+K67</f>
        <v>-68499.617909805733</v>
      </c>
      <c r="L68" s="303">
        <f>L66+L67</f>
        <v>-69505.528803897585</v>
      </c>
      <c r="M68" s="303">
        <f t="shared" ref="M68:AO68" si="16">M66+M67</f>
        <v>-70553.687955541274</v>
      </c>
      <c r="N68" s="303">
        <f t="shared" si="16"/>
        <v>-71645.869791554011</v>
      </c>
      <c r="O68" s="303">
        <f t="shared" si="16"/>
        <v>-72783.923264679281</v>
      </c>
      <c r="P68" s="303">
        <f t="shared" si="16"/>
        <v>-73969.774983675816</v>
      </c>
      <c r="Q68" s="303">
        <f t="shared" si="16"/>
        <v>-75205.432474870206</v>
      </c>
      <c r="R68" s="303">
        <f t="shared" si="16"/>
        <v>-76492.987580694753</v>
      </c>
      <c r="S68" s="303">
        <f t="shared" si="16"/>
        <v>-77834.620000963929</v>
      </c>
      <c r="T68" s="303">
        <f t="shared" si="16"/>
        <v>-79232.600982884411</v>
      </c>
      <c r="U68" s="303">
        <f t="shared" si="16"/>
        <v>-80689.297166045566</v>
      </c>
      <c r="V68" s="303">
        <f t="shared" si="16"/>
        <v>-82207.174588899477</v>
      </c>
      <c r="W68" s="303">
        <f t="shared" si="16"/>
        <v>-83788.802863513265</v>
      </c>
      <c r="X68" s="303">
        <f t="shared" si="16"/>
        <v>-85436.85952566081</v>
      </c>
      <c r="Y68" s="303">
        <f t="shared" si="16"/>
        <v>-87154.134567618574</v>
      </c>
      <c r="Z68" s="303">
        <f t="shared" si="16"/>
        <v>-88943.535161338557</v>
      </c>
      <c r="AA68" s="303">
        <f t="shared" si="16"/>
        <v>-90808.09057999478</v>
      </c>
      <c r="AB68" s="303">
        <f t="shared" si="16"/>
        <v>-92750.957326234566</v>
      </c>
      <c r="AC68" s="303">
        <f t="shared" si="16"/>
        <v>-94775.424475816428</v>
      </c>
      <c r="AD68" s="303">
        <f t="shared" si="16"/>
        <v>-96884.919245680707</v>
      </c>
      <c r="AE68" s="303">
        <f t="shared" si="16"/>
        <v>-99083.012795879302</v>
      </c>
      <c r="AF68" s="303">
        <f t="shared" si="16"/>
        <v>-101373.42627518623</v>
      </c>
      <c r="AG68" s="303">
        <f t="shared" si="16"/>
        <v>-103760.03712062405</v>
      </c>
      <c r="AH68" s="303">
        <f t="shared" si="16"/>
        <v>-106246.88562157025</v>
      </c>
      <c r="AI68" s="303">
        <f t="shared" si="16"/>
        <v>-108838.1817595562</v>
      </c>
      <c r="AJ68" s="303">
        <f t="shared" si="16"/>
        <v>-111538.31233533758</v>
      </c>
      <c r="AK68" s="303">
        <f t="shared" si="16"/>
        <v>-114351.84839530176</v>
      </c>
      <c r="AL68" s="303">
        <f t="shared" si="16"/>
        <v>-117283.55296978445</v>
      </c>
      <c r="AM68" s="303">
        <f t="shared" si="16"/>
        <v>-120338.3891363954</v>
      </c>
      <c r="AN68" s="303">
        <f t="shared" si="16"/>
        <v>-123521.528422004</v>
      </c>
      <c r="AO68" s="303">
        <f t="shared" si="16"/>
        <v>-126838.35955760819</v>
      </c>
      <c r="AP68" s="303">
        <f>AP66+AP67</f>
        <v>-130294.49760090772</v>
      </c>
      <c r="AQ68" s="124">
        <v>25</v>
      </c>
      <c r="AR68" s="124">
        <v>30</v>
      </c>
      <c r="AS68" s="124">
        <v>40</v>
      </c>
    </row>
    <row r="69" spans="1:45" x14ac:dyDescent="0.25">
      <c r="A69" s="177" t="s">
        <v>244</v>
      </c>
      <c r="B69" s="302">
        <f t="shared" ref="B69:AO69" si="17">-B56</f>
        <v>0</v>
      </c>
      <c r="C69" s="302">
        <f t="shared" si="17"/>
        <v>0</v>
      </c>
      <c r="D69" s="302">
        <f t="shared" si="17"/>
        <v>0</v>
      </c>
      <c r="E69" s="302">
        <f t="shared" si="17"/>
        <v>0</v>
      </c>
      <c r="F69" s="302">
        <f t="shared" si="17"/>
        <v>0</v>
      </c>
      <c r="G69" s="302">
        <f t="shared" si="17"/>
        <v>0</v>
      </c>
      <c r="H69" s="302">
        <f t="shared" si="17"/>
        <v>0</v>
      </c>
      <c r="I69" s="302">
        <f t="shared" si="17"/>
        <v>0</v>
      </c>
      <c r="J69" s="302">
        <f t="shared" si="17"/>
        <v>0</v>
      </c>
      <c r="K69" s="302">
        <f t="shared" si="17"/>
        <v>0</v>
      </c>
      <c r="L69" s="302">
        <f t="shared" si="17"/>
        <v>0</v>
      </c>
      <c r="M69" s="302">
        <f t="shared" si="17"/>
        <v>0</v>
      </c>
      <c r="N69" s="302">
        <f t="shared" si="17"/>
        <v>0</v>
      </c>
      <c r="O69" s="302">
        <f t="shared" si="17"/>
        <v>0</v>
      </c>
      <c r="P69" s="302">
        <f t="shared" si="17"/>
        <v>0</v>
      </c>
      <c r="Q69" s="302">
        <f t="shared" si="17"/>
        <v>0</v>
      </c>
      <c r="R69" s="302">
        <f t="shared" si="17"/>
        <v>0</v>
      </c>
      <c r="S69" s="302">
        <f t="shared" si="17"/>
        <v>0</v>
      </c>
      <c r="T69" s="302">
        <f t="shared" si="17"/>
        <v>0</v>
      </c>
      <c r="U69" s="302">
        <f t="shared" si="17"/>
        <v>0</v>
      </c>
      <c r="V69" s="302">
        <f t="shared" si="17"/>
        <v>0</v>
      </c>
      <c r="W69" s="302">
        <f t="shared" si="17"/>
        <v>0</v>
      </c>
      <c r="X69" s="302">
        <f t="shared" si="17"/>
        <v>0</v>
      </c>
      <c r="Y69" s="302">
        <f t="shared" si="17"/>
        <v>0</v>
      </c>
      <c r="Z69" s="302">
        <f t="shared" si="17"/>
        <v>0</v>
      </c>
      <c r="AA69" s="302">
        <f t="shared" si="17"/>
        <v>0</v>
      </c>
      <c r="AB69" s="302">
        <f t="shared" si="17"/>
        <v>0</v>
      </c>
      <c r="AC69" s="302">
        <f t="shared" si="17"/>
        <v>0</v>
      </c>
      <c r="AD69" s="302">
        <f t="shared" si="17"/>
        <v>0</v>
      </c>
      <c r="AE69" s="302">
        <f t="shared" si="17"/>
        <v>0</v>
      </c>
      <c r="AF69" s="302">
        <f t="shared" si="17"/>
        <v>0</v>
      </c>
      <c r="AG69" s="302">
        <f t="shared" si="17"/>
        <v>0</v>
      </c>
      <c r="AH69" s="302">
        <f t="shared" si="17"/>
        <v>0</v>
      </c>
      <c r="AI69" s="302">
        <f t="shared" si="17"/>
        <v>0</v>
      </c>
      <c r="AJ69" s="302">
        <f t="shared" si="17"/>
        <v>0</v>
      </c>
      <c r="AK69" s="302">
        <f t="shared" si="17"/>
        <v>0</v>
      </c>
      <c r="AL69" s="302">
        <f t="shared" si="17"/>
        <v>0</v>
      </c>
      <c r="AM69" s="302">
        <f t="shared" si="17"/>
        <v>0</v>
      </c>
      <c r="AN69" s="302">
        <f t="shared" si="17"/>
        <v>0</v>
      </c>
      <c r="AO69" s="302">
        <f t="shared" si="17"/>
        <v>0</v>
      </c>
      <c r="AP69" s="302">
        <f>-AP56</f>
        <v>0</v>
      </c>
    </row>
    <row r="70" spans="1:45" ht="13.8" x14ac:dyDescent="0.25">
      <c r="A70" s="178" t="s">
        <v>249</v>
      </c>
      <c r="B70" s="303">
        <f t="shared" ref="B70:AO70" si="18">B68+B69</f>
        <v>0</v>
      </c>
      <c r="C70" s="303">
        <f t="shared" si="18"/>
        <v>-61782.659366516877</v>
      </c>
      <c r="D70" s="303">
        <f t="shared" si="18"/>
        <v>-62506.45800179059</v>
      </c>
      <c r="E70" s="303">
        <f t="shared" si="18"/>
        <v>-63260.656179745798</v>
      </c>
      <c r="F70" s="303">
        <f t="shared" si="18"/>
        <v>-64046.530681175122</v>
      </c>
      <c r="G70" s="303">
        <f t="shared" si="18"/>
        <v>-64865.41191166448</v>
      </c>
      <c r="H70" s="303">
        <f t="shared" si="18"/>
        <v>-65718.686153834395</v>
      </c>
      <c r="I70" s="303">
        <f t="shared" si="18"/>
        <v>-66607.797914175433</v>
      </c>
      <c r="J70" s="303">
        <f t="shared" si="18"/>
        <v>-67534.252368450805</v>
      </c>
      <c r="K70" s="303">
        <f t="shared" si="18"/>
        <v>-68499.617909805733</v>
      </c>
      <c r="L70" s="303">
        <f t="shared" si="18"/>
        <v>-69505.528803897585</v>
      </c>
      <c r="M70" s="303">
        <f t="shared" si="18"/>
        <v>-70553.687955541274</v>
      </c>
      <c r="N70" s="303">
        <f t="shared" si="18"/>
        <v>-71645.869791554011</v>
      </c>
      <c r="O70" s="303">
        <f t="shared" si="18"/>
        <v>-72783.923264679281</v>
      </c>
      <c r="P70" s="303">
        <f t="shared" si="18"/>
        <v>-73969.774983675816</v>
      </c>
      <c r="Q70" s="303">
        <f t="shared" si="18"/>
        <v>-75205.432474870206</v>
      </c>
      <c r="R70" s="303">
        <f t="shared" si="18"/>
        <v>-76492.987580694753</v>
      </c>
      <c r="S70" s="303">
        <f t="shared" si="18"/>
        <v>-77834.620000963929</v>
      </c>
      <c r="T70" s="303">
        <f t="shared" si="18"/>
        <v>-79232.600982884411</v>
      </c>
      <c r="U70" s="303">
        <f t="shared" si="18"/>
        <v>-80689.297166045566</v>
      </c>
      <c r="V70" s="303">
        <f t="shared" si="18"/>
        <v>-82207.174588899477</v>
      </c>
      <c r="W70" s="303">
        <f t="shared" si="18"/>
        <v>-83788.802863513265</v>
      </c>
      <c r="X70" s="303">
        <f t="shared" si="18"/>
        <v>-85436.85952566081</v>
      </c>
      <c r="Y70" s="303">
        <f t="shared" si="18"/>
        <v>-87154.134567618574</v>
      </c>
      <c r="Z70" s="303">
        <f t="shared" si="18"/>
        <v>-88943.535161338557</v>
      </c>
      <c r="AA70" s="303">
        <f t="shared" si="18"/>
        <v>-90808.09057999478</v>
      </c>
      <c r="AB70" s="303">
        <f t="shared" si="18"/>
        <v>-92750.957326234566</v>
      </c>
      <c r="AC70" s="303">
        <f t="shared" si="18"/>
        <v>-94775.424475816428</v>
      </c>
      <c r="AD70" s="303">
        <f t="shared" si="18"/>
        <v>-96884.919245680707</v>
      </c>
      <c r="AE70" s="303">
        <f t="shared" si="18"/>
        <v>-99083.012795879302</v>
      </c>
      <c r="AF70" s="303">
        <f t="shared" si="18"/>
        <v>-101373.42627518623</v>
      </c>
      <c r="AG70" s="303">
        <f t="shared" si="18"/>
        <v>-103760.03712062405</v>
      </c>
      <c r="AH70" s="303">
        <f t="shared" si="18"/>
        <v>-106246.88562157025</v>
      </c>
      <c r="AI70" s="303">
        <f t="shared" si="18"/>
        <v>-108838.1817595562</v>
      </c>
      <c r="AJ70" s="303">
        <f t="shared" si="18"/>
        <v>-111538.31233533758</v>
      </c>
      <c r="AK70" s="303">
        <f t="shared" si="18"/>
        <v>-114351.84839530176</v>
      </c>
      <c r="AL70" s="303">
        <f t="shared" si="18"/>
        <v>-117283.55296978445</v>
      </c>
      <c r="AM70" s="303">
        <f t="shared" si="18"/>
        <v>-120338.3891363954</v>
      </c>
      <c r="AN70" s="303">
        <f t="shared" si="18"/>
        <v>-123521.528422004</v>
      </c>
      <c r="AO70" s="303">
        <f t="shared" si="18"/>
        <v>-126838.35955760819</v>
      </c>
      <c r="AP70" s="303">
        <f>AP68+AP69</f>
        <v>-130294.49760090772</v>
      </c>
    </row>
    <row r="71" spans="1:45" x14ac:dyDescent="0.25">
      <c r="A71" s="177" t="s">
        <v>243</v>
      </c>
      <c r="B71" s="302">
        <f t="shared" ref="B71:AP71" si="19">-B70*$B$36</f>
        <v>0</v>
      </c>
      <c r="C71" s="302">
        <f t="shared" si="19"/>
        <v>12356.531873303376</v>
      </c>
      <c r="D71" s="302">
        <f t="shared" si="19"/>
        <v>12501.291600358119</v>
      </c>
      <c r="E71" s="302">
        <f t="shared" si="19"/>
        <v>12652.13123594916</v>
      </c>
      <c r="F71" s="302">
        <f t="shared" si="19"/>
        <v>12809.306136235025</v>
      </c>
      <c r="G71" s="302">
        <f t="shared" si="19"/>
        <v>12973.082382332897</v>
      </c>
      <c r="H71" s="302">
        <f t="shared" si="19"/>
        <v>13143.737230766879</v>
      </c>
      <c r="I71" s="302">
        <f t="shared" si="19"/>
        <v>13321.559582835087</v>
      </c>
      <c r="J71" s="302">
        <f t="shared" si="19"/>
        <v>13506.850473690161</v>
      </c>
      <c r="K71" s="302">
        <f t="shared" si="19"/>
        <v>13699.923581961148</v>
      </c>
      <c r="L71" s="302">
        <f t="shared" si="19"/>
        <v>13901.105760779517</v>
      </c>
      <c r="M71" s="302">
        <f t="shared" si="19"/>
        <v>14110.737591108256</v>
      </c>
      <c r="N71" s="302">
        <f t="shared" si="19"/>
        <v>14329.173958310803</v>
      </c>
      <c r="O71" s="302">
        <f t="shared" si="19"/>
        <v>14556.784652935858</v>
      </c>
      <c r="P71" s="302">
        <f t="shared" si="19"/>
        <v>14793.954996735163</v>
      </c>
      <c r="Q71" s="302">
        <f t="shared" si="19"/>
        <v>15041.086494974043</v>
      </c>
      <c r="R71" s="302">
        <f t="shared" si="19"/>
        <v>15298.597516138951</v>
      </c>
      <c r="S71" s="302">
        <f t="shared" si="19"/>
        <v>15566.924000192786</v>
      </c>
      <c r="T71" s="302">
        <f t="shared" si="19"/>
        <v>15846.520196576883</v>
      </c>
      <c r="U71" s="302">
        <f t="shared" si="19"/>
        <v>16137.859433209114</v>
      </c>
      <c r="V71" s="302">
        <f t="shared" si="19"/>
        <v>16441.434917779898</v>
      </c>
      <c r="W71" s="302">
        <f t="shared" si="19"/>
        <v>16757.760572702653</v>
      </c>
      <c r="X71" s="302">
        <f t="shared" si="19"/>
        <v>17087.371905132164</v>
      </c>
      <c r="Y71" s="302">
        <f t="shared" si="19"/>
        <v>17430.826913523717</v>
      </c>
      <c r="Z71" s="302">
        <f t="shared" si="19"/>
        <v>17788.707032267714</v>
      </c>
      <c r="AA71" s="302">
        <f t="shared" si="19"/>
        <v>18161.618115998957</v>
      </c>
      <c r="AB71" s="302">
        <f t="shared" si="19"/>
        <v>18550.191465246913</v>
      </c>
      <c r="AC71" s="302">
        <f t="shared" si="19"/>
        <v>18955.084895163287</v>
      </c>
      <c r="AD71" s="302">
        <f t="shared" si="19"/>
        <v>19376.983849136141</v>
      </c>
      <c r="AE71" s="302">
        <f t="shared" si="19"/>
        <v>19816.602559175863</v>
      </c>
      <c r="AF71" s="302">
        <f t="shared" si="19"/>
        <v>20274.685255037246</v>
      </c>
      <c r="AG71" s="302">
        <f t="shared" si="19"/>
        <v>20752.007424124811</v>
      </c>
      <c r="AH71" s="302">
        <f t="shared" si="19"/>
        <v>21249.377124314051</v>
      </c>
      <c r="AI71" s="302">
        <f t="shared" si="19"/>
        <v>21767.636351911242</v>
      </c>
      <c r="AJ71" s="302">
        <f t="shared" si="19"/>
        <v>22307.662467067519</v>
      </c>
      <c r="AK71" s="302">
        <f t="shared" si="19"/>
        <v>22870.369679060354</v>
      </c>
      <c r="AL71" s="302">
        <f t="shared" si="19"/>
        <v>23456.71059395689</v>
      </c>
      <c r="AM71" s="302">
        <f t="shared" si="19"/>
        <v>24067.677827279083</v>
      </c>
      <c r="AN71" s="302">
        <f t="shared" si="19"/>
        <v>24704.305684400802</v>
      </c>
      <c r="AO71" s="302">
        <f t="shared" si="19"/>
        <v>25367.67191152164</v>
      </c>
      <c r="AP71" s="302">
        <f t="shared" si="19"/>
        <v>26058.899520181545</v>
      </c>
    </row>
    <row r="72" spans="1:45" ht="14.4" thickBot="1" x14ac:dyDescent="0.3">
      <c r="A72" s="182" t="s">
        <v>248</v>
      </c>
      <c r="B72" s="183">
        <f t="shared" ref="B72:AO72" si="20">B70+B71</f>
        <v>0</v>
      </c>
      <c r="C72" s="183">
        <f t="shared" si="20"/>
        <v>-49426.127493213498</v>
      </c>
      <c r="D72" s="183">
        <f t="shared" si="20"/>
        <v>-50005.166401432471</v>
      </c>
      <c r="E72" s="183">
        <f t="shared" si="20"/>
        <v>-50608.524943796641</v>
      </c>
      <c r="F72" s="183">
        <f t="shared" si="20"/>
        <v>-51237.224544940094</v>
      </c>
      <c r="G72" s="183">
        <f t="shared" si="20"/>
        <v>-51892.329529331582</v>
      </c>
      <c r="H72" s="183">
        <f t="shared" si="20"/>
        <v>-52574.948923067517</v>
      </c>
      <c r="I72" s="183">
        <f t="shared" si="20"/>
        <v>-53286.238331340348</v>
      </c>
      <c r="J72" s="183">
        <f t="shared" si="20"/>
        <v>-54027.401894760646</v>
      </c>
      <c r="K72" s="183">
        <f t="shared" si="20"/>
        <v>-54799.694327844583</v>
      </c>
      <c r="L72" s="183">
        <f t="shared" si="20"/>
        <v>-55604.423043118069</v>
      </c>
      <c r="M72" s="183">
        <f t="shared" si="20"/>
        <v>-56442.950364433018</v>
      </c>
      <c r="N72" s="183">
        <f t="shared" si="20"/>
        <v>-57316.695833243211</v>
      </c>
      <c r="O72" s="183">
        <f t="shared" si="20"/>
        <v>-58227.138611743423</v>
      </c>
      <c r="P72" s="183">
        <f t="shared" si="20"/>
        <v>-59175.819986940653</v>
      </c>
      <c r="Q72" s="183">
        <f t="shared" si="20"/>
        <v>-60164.345979896163</v>
      </c>
      <c r="R72" s="183">
        <f t="shared" si="20"/>
        <v>-61194.390064555802</v>
      </c>
      <c r="S72" s="183">
        <f t="shared" si="20"/>
        <v>-62267.696000771146</v>
      </c>
      <c r="T72" s="183">
        <f t="shared" si="20"/>
        <v>-63386.080786307532</v>
      </c>
      <c r="U72" s="183">
        <f t="shared" si="20"/>
        <v>-64551.43773283645</v>
      </c>
      <c r="V72" s="183">
        <f t="shared" si="20"/>
        <v>-65765.739671119576</v>
      </c>
      <c r="W72" s="183">
        <f t="shared" si="20"/>
        <v>-67031.042290810612</v>
      </c>
      <c r="X72" s="183">
        <f t="shared" si="20"/>
        <v>-68349.487620528642</v>
      </c>
      <c r="Y72" s="183">
        <f t="shared" si="20"/>
        <v>-69723.307654094853</v>
      </c>
      <c r="Z72" s="183">
        <f t="shared" si="20"/>
        <v>-71154.82812907084</v>
      </c>
      <c r="AA72" s="183">
        <f t="shared" si="20"/>
        <v>-72646.472463995829</v>
      </c>
      <c r="AB72" s="183">
        <f t="shared" si="20"/>
        <v>-74200.765860987653</v>
      </c>
      <c r="AC72" s="183">
        <f t="shared" si="20"/>
        <v>-75820.339580653148</v>
      </c>
      <c r="AD72" s="183">
        <f t="shared" si="20"/>
        <v>-77507.935396544563</v>
      </c>
      <c r="AE72" s="183">
        <f t="shared" si="20"/>
        <v>-79266.410236703436</v>
      </c>
      <c r="AF72" s="183">
        <f t="shared" si="20"/>
        <v>-81098.741020148984</v>
      </c>
      <c r="AG72" s="183">
        <f t="shared" si="20"/>
        <v>-83008.029696499245</v>
      </c>
      <c r="AH72" s="183">
        <f t="shared" si="20"/>
        <v>-84997.508497256204</v>
      </c>
      <c r="AI72" s="183">
        <f t="shared" si="20"/>
        <v>-87070.545407644968</v>
      </c>
      <c r="AJ72" s="183">
        <f t="shared" si="20"/>
        <v>-89230.649868270062</v>
      </c>
      <c r="AK72" s="183">
        <f t="shared" si="20"/>
        <v>-91481.4787162414</v>
      </c>
      <c r="AL72" s="183">
        <f t="shared" si="20"/>
        <v>-93826.84237582756</v>
      </c>
      <c r="AM72" s="183">
        <f t="shared" si="20"/>
        <v>-96270.711309116319</v>
      </c>
      <c r="AN72" s="183">
        <f t="shared" si="20"/>
        <v>-98817.22273760321</v>
      </c>
      <c r="AO72" s="183">
        <f t="shared" si="20"/>
        <v>-101470.68764608655</v>
      </c>
      <c r="AP72" s="183">
        <f>AP70+AP71</f>
        <v>-104235.59808072618</v>
      </c>
    </row>
    <row r="73" spans="1:45" s="185" customFormat="1" ht="16.2" thickBot="1" x14ac:dyDescent="0.3">
      <c r="A73" s="173"/>
      <c r="B73" s="184">
        <f>I141</f>
        <v>5.5</v>
      </c>
      <c r="C73" s="184">
        <f t="shared" ref="C73:AP73" si="21">J141</f>
        <v>6.5</v>
      </c>
      <c r="D73" s="184">
        <f t="shared" si="21"/>
        <v>7.5</v>
      </c>
      <c r="E73" s="184">
        <f t="shared" si="21"/>
        <v>8.5</v>
      </c>
      <c r="F73" s="184">
        <f t="shared" si="21"/>
        <v>9.5</v>
      </c>
      <c r="G73" s="184">
        <f t="shared" si="21"/>
        <v>10.5</v>
      </c>
      <c r="H73" s="184">
        <f t="shared" si="21"/>
        <v>11.5</v>
      </c>
      <c r="I73" s="184">
        <f t="shared" si="21"/>
        <v>12.5</v>
      </c>
      <c r="J73" s="184">
        <f t="shared" si="21"/>
        <v>13.5</v>
      </c>
      <c r="K73" s="184">
        <f t="shared" si="21"/>
        <v>14.5</v>
      </c>
      <c r="L73" s="184">
        <f t="shared" si="21"/>
        <v>15.5</v>
      </c>
      <c r="M73" s="184">
        <f t="shared" si="21"/>
        <v>16.5</v>
      </c>
      <c r="N73" s="184">
        <f t="shared" si="21"/>
        <v>17.5</v>
      </c>
      <c r="O73" s="184">
        <f t="shared" si="21"/>
        <v>18.5</v>
      </c>
      <c r="P73" s="184">
        <f t="shared" si="21"/>
        <v>19.5</v>
      </c>
      <c r="Q73" s="184">
        <f t="shared" si="21"/>
        <v>20.5</v>
      </c>
      <c r="R73" s="184">
        <f t="shared" si="21"/>
        <v>21.5</v>
      </c>
      <c r="S73" s="184">
        <f t="shared" si="21"/>
        <v>22.5</v>
      </c>
      <c r="T73" s="184">
        <f t="shared" si="21"/>
        <v>23.5</v>
      </c>
      <c r="U73" s="184">
        <f t="shared" si="21"/>
        <v>24.5</v>
      </c>
      <c r="V73" s="184">
        <f t="shared" si="21"/>
        <v>25.5</v>
      </c>
      <c r="W73" s="184">
        <f t="shared" si="21"/>
        <v>26.5</v>
      </c>
      <c r="X73" s="184">
        <f t="shared" si="21"/>
        <v>27.5</v>
      </c>
      <c r="Y73" s="184">
        <f t="shared" si="21"/>
        <v>28.5</v>
      </c>
      <c r="Z73" s="184">
        <f t="shared" si="21"/>
        <v>29.5</v>
      </c>
      <c r="AA73" s="184">
        <f t="shared" si="21"/>
        <v>30.5</v>
      </c>
      <c r="AB73" s="184">
        <f t="shared" si="21"/>
        <v>31.5</v>
      </c>
      <c r="AC73" s="184">
        <f t="shared" si="21"/>
        <v>32.5</v>
      </c>
      <c r="AD73" s="184">
        <f t="shared" si="21"/>
        <v>33.5</v>
      </c>
      <c r="AE73" s="184">
        <f t="shared" si="21"/>
        <v>34.5</v>
      </c>
      <c r="AF73" s="184">
        <f t="shared" si="21"/>
        <v>35.5</v>
      </c>
      <c r="AG73" s="184">
        <f t="shared" si="21"/>
        <v>36.5</v>
      </c>
      <c r="AH73" s="184">
        <f t="shared" si="21"/>
        <v>37.5</v>
      </c>
      <c r="AI73" s="184">
        <f t="shared" si="21"/>
        <v>38.5</v>
      </c>
      <c r="AJ73" s="184">
        <f t="shared" si="21"/>
        <v>39.5</v>
      </c>
      <c r="AK73" s="184">
        <f t="shared" si="21"/>
        <v>40.5</v>
      </c>
      <c r="AL73" s="184">
        <f t="shared" si="21"/>
        <v>41.5</v>
      </c>
      <c r="AM73" s="184">
        <f t="shared" si="21"/>
        <v>42.5</v>
      </c>
      <c r="AN73" s="184">
        <f t="shared" si="21"/>
        <v>43.5</v>
      </c>
      <c r="AO73" s="184">
        <f t="shared" si="21"/>
        <v>44.5</v>
      </c>
      <c r="AP73" s="184">
        <f t="shared" si="21"/>
        <v>45.5</v>
      </c>
      <c r="AQ73" s="124"/>
      <c r="AR73" s="124"/>
      <c r="AS73" s="124"/>
    </row>
    <row r="74" spans="1:45" x14ac:dyDescent="0.25">
      <c r="A74" s="168" t="s">
        <v>247</v>
      </c>
      <c r="B74" s="169">
        <f t="shared" ref="B74:AO74" si="22">B58</f>
        <v>1</v>
      </c>
      <c r="C74" s="169">
        <f t="shared" si="22"/>
        <v>2</v>
      </c>
      <c r="D74" s="169">
        <f t="shared" si="22"/>
        <v>3</v>
      </c>
      <c r="E74" s="169">
        <f t="shared" si="22"/>
        <v>4</v>
      </c>
      <c r="F74" s="169">
        <f t="shared" si="22"/>
        <v>5</v>
      </c>
      <c r="G74" s="169">
        <f t="shared" si="22"/>
        <v>6</v>
      </c>
      <c r="H74" s="169">
        <f t="shared" si="22"/>
        <v>7</v>
      </c>
      <c r="I74" s="169">
        <f t="shared" si="22"/>
        <v>8</v>
      </c>
      <c r="J74" s="169">
        <f t="shared" si="22"/>
        <v>9</v>
      </c>
      <c r="K74" s="169">
        <f t="shared" si="22"/>
        <v>10</v>
      </c>
      <c r="L74" s="169">
        <f t="shared" si="22"/>
        <v>11</v>
      </c>
      <c r="M74" s="169">
        <f t="shared" si="22"/>
        <v>12</v>
      </c>
      <c r="N74" s="169">
        <f t="shared" si="22"/>
        <v>13</v>
      </c>
      <c r="O74" s="169">
        <f t="shared" si="22"/>
        <v>14</v>
      </c>
      <c r="P74" s="169">
        <f t="shared" si="22"/>
        <v>15</v>
      </c>
      <c r="Q74" s="169">
        <f t="shared" si="22"/>
        <v>16</v>
      </c>
      <c r="R74" s="169">
        <f t="shared" si="22"/>
        <v>17</v>
      </c>
      <c r="S74" s="169">
        <f t="shared" si="22"/>
        <v>18</v>
      </c>
      <c r="T74" s="169">
        <f t="shared" si="22"/>
        <v>19</v>
      </c>
      <c r="U74" s="169">
        <f t="shared" si="22"/>
        <v>20</v>
      </c>
      <c r="V74" s="169">
        <f t="shared" si="22"/>
        <v>21</v>
      </c>
      <c r="W74" s="169">
        <f t="shared" si="22"/>
        <v>22</v>
      </c>
      <c r="X74" s="169">
        <f t="shared" si="22"/>
        <v>23</v>
      </c>
      <c r="Y74" s="169">
        <f t="shared" si="22"/>
        <v>24</v>
      </c>
      <c r="Z74" s="169">
        <f t="shared" si="22"/>
        <v>25</v>
      </c>
      <c r="AA74" s="169">
        <f t="shared" si="22"/>
        <v>26</v>
      </c>
      <c r="AB74" s="169">
        <f t="shared" si="22"/>
        <v>27</v>
      </c>
      <c r="AC74" s="169">
        <f t="shared" si="22"/>
        <v>28</v>
      </c>
      <c r="AD74" s="169">
        <f t="shared" si="22"/>
        <v>29</v>
      </c>
      <c r="AE74" s="169">
        <f t="shared" si="22"/>
        <v>30</v>
      </c>
      <c r="AF74" s="169">
        <f t="shared" si="22"/>
        <v>31</v>
      </c>
      <c r="AG74" s="169">
        <f t="shared" si="22"/>
        <v>32</v>
      </c>
      <c r="AH74" s="169">
        <f t="shared" si="22"/>
        <v>33</v>
      </c>
      <c r="AI74" s="169">
        <f t="shared" si="22"/>
        <v>34</v>
      </c>
      <c r="AJ74" s="169">
        <f t="shared" si="22"/>
        <v>35</v>
      </c>
      <c r="AK74" s="169">
        <f t="shared" si="22"/>
        <v>36</v>
      </c>
      <c r="AL74" s="169">
        <f t="shared" si="22"/>
        <v>37</v>
      </c>
      <c r="AM74" s="169">
        <f t="shared" si="22"/>
        <v>38</v>
      </c>
      <c r="AN74" s="169">
        <f t="shared" si="22"/>
        <v>39</v>
      </c>
      <c r="AO74" s="169">
        <f t="shared" si="22"/>
        <v>40</v>
      </c>
      <c r="AP74" s="169">
        <f>AP58</f>
        <v>41</v>
      </c>
    </row>
    <row r="75" spans="1:45" ht="27.6" x14ac:dyDescent="0.25">
      <c r="A75" s="176" t="s">
        <v>246</v>
      </c>
      <c r="B75" s="303">
        <f t="shared" ref="B75:AO75" si="23">B68</f>
        <v>0</v>
      </c>
      <c r="C75" s="303">
        <f t="shared" si="23"/>
        <v>-61782.659366516877</v>
      </c>
      <c r="D75" s="303">
        <f>D68</f>
        <v>-62506.45800179059</v>
      </c>
      <c r="E75" s="303">
        <f t="shared" si="23"/>
        <v>-63260.656179745798</v>
      </c>
      <c r="F75" s="303">
        <f t="shared" si="23"/>
        <v>-64046.530681175122</v>
      </c>
      <c r="G75" s="303">
        <f t="shared" si="23"/>
        <v>-64865.41191166448</v>
      </c>
      <c r="H75" s="303">
        <f t="shared" si="23"/>
        <v>-65718.686153834395</v>
      </c>
      <c r="I75" s="303">
        <f t="shared" si="23"/>
        <v>-66607.797914175433</v>
      </c>
      <c r="J75" s="303">
        <f t="shared" si="23"/>
        <v>-67534.252368450805</v>
      </c>
      <c r="K75" s="303">
        <f t="shared" si="23"/>
        <v>-68499.617909805733</v>
      </c>
      <c r="L75" s="303">
        <f t="shared" si="23"/>
        <v>-69505.528803897585</v>
      </c>
      <c r="M75" s="303">
        <f t="shared" si="23"/>
        <v>-70553.687955541274</v>
      </c>
      <c r="N75" s="303">
        <f t="shared" si="23"/>
        <v>-71645.869791554011</v>
      </c>
      <c r="O75" s="303">
        <f t="shared" si="23"/>
        <v>-72783.923264679281</v>
      </c>
      <c r="P75" s="303">
        <f t="shared" si="23"/>
        <v>-73969.774983675816</v>
      </c>
      <c r="Q75" s="303">
        <f t="shared" si="23"/>
        <v>-75205.432474870206</v>
      </c>
      <c r="R75" s="303">
        <f t="shared" si="23"/>
        <v>-76492.987580694753</v>
      </c>
      <c r="S75" s="303">
        <f t="shared" si="23"/>
        <v>-77834.620000963929</v>
      </c>
      <c r="T75" s="303">
        <f t="shared" si="23"/>
        <v>-79232.600982884411</v>
      </c>
      <c r="U75" s="303">
        <f t="shared" si="23"/>
        <v>-80689.297166045566</v>
      </c>
      <c r="V75" s="303">
        <f t="shared" si="23"/>
        <v>-82207.174588899477</v>
      </c>
      <c r="W75" s="303">
        <f t="shared" si="23"/>
        <v>-83788.802863513265</v>
      </c>
      <c r="X75" s="303">
        <f t="shared" si="23"/>
        <v>-85436.85952566081</v>
      </c>
      <c r="Y75" s="303">
        <f t="shared" si="23"/>
        <v>-87154.134567618574</v>
      </c>
      <c r="Z75" s="303">
        <f t="shared" si="23"/>
        <v>-88943.535161338557</v>
      </c>
      <c r="AA75" s="303">
        <f t="shared" si="23"/>
        <v>-90808.09057999478</v>
      </c>
      <c r="AB75" s="303">
        <f t="shared" si="23"/>
        <v>-92750.957326234566</v>
      </c>
      <c r="AC75" s="303">
        <f t="shared" si="23"/>
        <v>-94775.424475816428</v>
      </c>
      <c r="AD75" s="303">
        <f t="shared" si="23"/>
        <v>-96884.919245680707</v>
      </c>
      <c r="AE75" s="303">
        <f t="shared" si="23"/>
        <v>-99083.012795879302</v>
      </c>
      <c r="AF75" s="303">
        <f t="shared" si="23"/>
        <v>-101373.42627518623</v>
      </c>
      <c r="AG75" s="303">
        <f t="shared" si="23"/>
        <v>-103760.03712062405</v>
      </c>
      <c r="AH75" s="303">
        <f t="shared" si="23"/>
        <v>-106246.88562157025</v>
      </c>
      <c r="AI75" s="303">
        <f t="shared" si="23"/>
        <v>-108838.1817595562</v>
      </c>
      <c r="AJ75" s="303">
        <f t="shared" si="23"/>
        <v>-111538.31233533758</v>
      </c>
      <c r="AK75" s="303">
        <f t="shared" si="23"/>
        <v>-114351.84839530176</v>
      </c>
      <c r="AL75" s="303">
        <f t="shared" si="23"/>
        <v>-117283.55296978445</v>
      </c>
      <c r="AM75" s="303">
        <f t="shared" si="23"/>
        <v>-120338.3891363954</v>
      </c>
      <c r="AN75" s="303">
        <f t="shared" si="23"/>
        <v>-123521.528422004</v>
      </c>
      <c r="AO75" s="303">
        <f t="shared" si="23"/>
        <v>-126838.35955760819</v>
      </c>
      <c r="AP75" s="303">
        <f>AP68</f>
        <v>-130294.49760090772</v>
      </c>
    </row>
    <row r="76" spans="1:45" x14ac:dyDescent="0.25">
      <c r="A76" s="177" t="s">
        <v>245</v>
      </c>
      <c r="B76" s="302">
        <f t="shared" ref="B76:AO76" si="24">-B67</f>
        <v>0</v>
      </c>
      <c r="C76" s="302">
        <f>-C67</f>
        <v>44549.358526666663</v>
      </c>
      <c r="D76" s="302">
        <f t="shared" si="24"/>
        <v>44549.358526666663</v>
      </c>
      <c r="E76" s="302">
        <f t="shared" si="24"/>
        <v>44549.358526666663</v>
      </c>
      <c r="F76" s="302">
        <f>-C67</f>
        <v>44549.358526666663</v>
      </c>
      <c r="G76" s="302">
        <f t="shared" si="24"/>
        <v>44549.358526666663</v>
      </c>
      <c r="H76" s="302">
        <f t="shared" si="24"/>
        <v>44549.358526666663</v>
      </c>
      <c r="I76" s="302">
        <f t="shared" si="24"/>
        <v>44549.358526666663</v>
      </c>
      <c r="J76" s="302">
        <f t="shared" si="24"/>
        <v>44549.358526666663</v>
      </c>
      <c r="K76" s="302">
        <f t="shared" si="24"/>
        <v>44549.358526666663</v>
      </c>
      <c r="L76" s="302">
        <f>-L67</f>
        <v>44549.358526666663</v>
      </c>
      <c r="M76" s="302">
        <f>-M67</f>
        <v>44549.358526666663</v>
      </c>
      <c r="N76" s="302">
        <f t="shared" si="24"/>
        <v>44549.358526666663</v>
      </c>
      <c r="O76" s="302">
        <f t="shared" si="24"/>
        <v>44549.358526666663</v>
      </c>
      <c r="P76" s="302">
        <f t="shared" si="24"/>
        <v>44549.358526666663</v>
      </c>
      <c r="Q76" s="302">
        <f t="shared" si="24"/>
        <v>44549.358526666663</v>
      </c>
      <c r="R76" s="302">
        <f t="shared" si="24"/>
        <v>44549.358526666663</v>
      </c>
      <c r="S76" s="302">
        <f t="shared" si="24"/>
        <v>44549.358526666663</v>
      </c>
      <c r="T76" s="302">
        <f t="shared" si="24"/>
        <v>44549.358526666663</v>
      </c>
      <c r="U76" s="302">
        <f t="shared" si="24"/>
        <v>44549.358526666663</v>
      </c>
      <c r="V76" s="302">
        <f t="shared" si="24"/>
        <v>44549.358526666663</v>
      </c>
      <c r="W76" s="302">
        <f t="shared" si="24"/>
        <v>44549.358526666663</v>
      </c>
      <c r="X76" s="302">
        <f t="shared" si="24"/>
        <v>44549.358526666663</v>
      </c>
      <c r="Y76" s="302">
        <f t="shared" si="24"/>
        <v>44549.358526666663</v>
      </c>
      <c r="Z76" s="302">
        <f t="shared" si="24"/>
        <v>44549.358526666663</v>
      </c>
      <c r="AA76" s="302">
        <f t="shared" si="24"/>
        <v>44549.358526666663</v>
      </c>
      <c r="AB76" s="302">
        <f t="shared" si="24"/>
        <v>44549.358526666663</v>
      </c>
      <c r="AC76" s="302">
        <f t="shared" si="24"/>
        <v>44549.358526666663</v>
      </c>
      <c r="AD76" s="302">
        <f t="shared" si="24"/>
        <v>44549.358526666663</v>
      </c>
      <c r="AE76" s="302">
        <f t="shared" si="24"/>
        <v>44549.358526666663</v>
      </c>
      <c r="AF76" s="302">
        <f t="shared" si="24"/>
        <v>44549.358526666663</v>
      </c>
      <c r="AG76" s="302">
        <f t="shared" si="24"/>
        <v>44549.358526666663</v>
      </c>
      <c r="AH76" s="302">
        <f t="shared" si="24"/>
        <v>44549.358526666663</v>
      </c>
      <c r="AI76" s="302">
        <f t="shared" si="24"/>
        <v>44549.358526666663</v>
      </c>
      <c r="AJ76" s="302">
        <f t="shared" si="24"/>
        <v>44549.358526666663</v>
      </c>
      <c r="AK76" s="302">
        <f t="shared" si="24"/>
        <v>44549.358526666663</v>
      </c>
      <c r="AL76" s="302">
        <f t="shared" si="24"/>
        <v>44549.358526666663</v>
      </c>
      <c r="AM76" s="302">
        <f t="shared" si="24"/>
        <v>44549.358526666663</v>
      </c>
      <c r="AN76" s="302">
        <f t="shared" si="24"/>
        <v>44549.358526666663</v>
      </c>
      <c r="AO76" s="302">
        <f t="shared" si="24"/>
        <v>44549.358526666663</v>
      </c>
      <c r="AP76" s="302">
        <f>-AP67</f>
        <v>44549.358526666663</v>
      </c>
    </row>
    <row r="77" spans="1:45" x14ac:dyDescent="0.25">
      <c r="A77" s="177" t="s">
        <v>244</v>
      </c>
      <c r="B77" s="302">
        <f t="shared" ref="B77:AO77" si="25">B69</f>
        <v>0</v>
      </c>
      <c r="C77" s="302">
        <f t="shared" si="25"/>
        <v>0</v>
      </c>
      <c r="D77" s="302">
        <f t="shared" si="25"/>
        <v>0</v>
      </c>
      <c r="E77" s="302">
        <f t="shared" si="25"/>
        <v>0</v>
      </c>
      <c r="F77" s="302">
        <f t="shared" si="25"/>
        <v>0</v>
      </c>
      <c r="G77" s="302">
        <f t="shared" si="25"/>
        <v>0</v>
      </c>
      <c r="H77" s="302">
        <f t="shared" si="25"/>
        <v>0</v>
      </c>
      <c r="I77" s="302">
        <f t="shared" si="25"/>
        <v>0</v>
      </c>
      <c r="J77" s="302">
        <f t="shared" si="25"/>
        <v>0</v>
      </c>
      <c r="K77" s="302">
        <f t="shared" si="25"/>
        <v>0</v>
      </c>
      <c r="L77" s="302">
        <f t="shared" si="25"/>
        <v>0</v>
      </c>
      <c r="M77" s="302">
        <f t="shared" si="25"/>
        <v>0</v>
      </c>
      <c r="N77" s="302">
        <f t="shared" si="25"/>
        <v>0</v>
      </c>
      <c r="O77" s="302">
        <f t="shared" si="25"/>
        <v>0</v>
      </c>
      <c r="P77" s="302">
        <f t="shared" si="25"/>
        <v>0</v>
      </c>
      <c r="Q77" s="302">
        <f t="shared" si="25"/>
        <v>0</v>
      </c>
      <c r="R77" s="302">
        <f t="shared" si="25"/>
        <v>0</v>
      </c>
      <c r="S77" s="302">
        <f t="shared" si="25"/>
        <v>0</v>
      </c>
      <c r="T77" s="302">
        <f t="shared" si="25"/>
        <v>0</v>
      </c>
      <c r="U77" s="302">
        <f t="shared" si="25"/>
        <v>0</v>
      </c>
      <c r="V77" s="302">
        <f t="shared" si="25"/>
        <v>0</v>
      </c>
      <c r="W77" s="302">
        <f t="shared" si="25"/>
        <v>0</v>
      </c>
      <c r="X77" s="302">
        <f t="shared" si="25"/>
        <v>0</v>
      </c>
      <c r="Y77" s="302">
        <f t="shared" si="25"/>
        <v>0</v>
      </c>
      <c r="Z77" s="302">
        <f t="shared" si="25"/>
        <v>0</v>
      </c>
      <c r="AA77" s="302">
        <f t="shared" si="25"/>
        <v>0</v>
      </c>
      <c r="AB77" s="302">
        <f t="shared" si="25"/>
        <v>0</v>
      </c>
      <c r="AC77" s="302">
        <f t="shared" si="25"/>
        <v>0</v>
      </c>
      <c r="AD77" s="302">
        <f t="shared" si="25"/>
        <v>0</v>
      </c>
      <c r="AE77" s="302">
        <f t="shared" si="25"/>
        <v>0</v>
      </c>
      <c r="AF77" s="302">
        <f t="shared" si="25"/>
        <v>0</v>
      </c>
      <c r="AG77" s="302">
        <f t="shared" si="25"/>
        <v>0</v>
      </c>
      <c r="AH77" s="302">
        <f t="shared" si="25"/>
        <v>0</v>
      </c>
      <c r="AI77" s="302">
        <f t="shared" si="25"/>
        <v>0</v>
      </c>
      <c r="AJ77" s="302">
        <f t="shared" si="25"/>
        <v>0</v>
      </c>
      <c r="AK77" s="302">
        <f t="shared" si="25"/>
        <v>0</v>
      </c>
      <c r="AL77" s="302">
        <f t="shared" si="25"/>
        <v>0</v>
      </c>
      <c r="AM77" s="302">
        <f t="shared" si="25"/>
        <v>0</v>
      </c>
      <c r="AN77" s="302">
        <f t="shared" si="25"/>
        <v>0</v>
      </c>
      <c r="AO77" s="302">
        <f t="shared" si="25"/>
        <v>0</v>
      </c>
      <c r="AP77" s="302">
        <f>AP69</f>
        <v>0</v>
      </c>
    </row>
    <row r="78" spans="1:45" x14ac:dyDescent="0.25">
      <c r="A78" s="177" t="s">
        <v>243</v>
      </c>
      <c r="B78" s="302">
        <f>IF(SUM($B$71:B71)+SUM($A$78:A78)&gt;0,0,SUM($B$71:B71)-SUM($A$78:A78))</f>
        <v>0</v>
      </c>
      <c r="C78" s="302">
        <f>IF(SUM($B$71:C71)+SUM($A$78:B78)&gt;0,0,SUM($B$71:C71)-SUM($A$78:B78))</f>
        <v>0</v>
      </c>
      <c r="D78" s="302">
        <f>IF(SUM($B$71:D71)+SUM($A$78:C78)&gt;0,0,SUM($B$71:D71)-SUM($A$78:C78))</f>
        <v>0</v>
      </c>
      <c r="E78" s="302">
        <f>IF(SUM($B$71:E71)+SUM($A$78:D78)&gt;0,0,SUM($B$71:E71)-SUM($A$78:D78))</f>
        <v>0</v>
      </c>
      <c r="F78" s="302">
        <f>IF(SUM($B$71:F71)+SUM($A$78:E78)&gt;0,0,SUM($B$71:F71)-SUM($A$78:E78))</f>
        <v>0</v>
      </c>
      <c r="G78" s="302">
        <f>IF(SUM($B$71:G71)+SUM($A$78:F78)&gt;0,0,SUM($B$71:G71)-SUM($A$78:F78))</f>
        <v>0</v>
      </c>
      <c r="H78" s="302">
        <f>IF(SUM($B$71:H71)+SUM($A$78:G78)&gt;0,0,SUM($B$71:H71)-SUM($A$78:G78))</f>
        <v>0</v>
      </c>
      <c r="I78" s="302">
        <f>IF(SUM($B$71:I71)+SUM($A$78:H78)&gt;0,0,SUM($B$71:I71)-SUM($A$78:H78))</f>
        <v>0</v>
      </c>
      <c r="J78" s="302">
        <f>IF(SUM($B$71:J71)+SUM($A$78:I78)&gt;0,0,SUM($B$71:J71)-SUM($A$78:I78))</f>
        <v>0</v>
      </c>
      <c r="K78" s="302">
        <f>IF(SUM($B$71:K71)+SUM($A$78:J78)&gt;0,0,SUM($B$71:K71)-SUM($A$78:J78))</f>
        <v>0</v>
      </c>
      <c r="L78" s="302">
        <f>IF(SUM($B$71:L71)+SUM($A$78:K78)&gt;0,0,SUM($B$71:L71)-SUM($A$78:K78))</f>
        <v>0</v>
      </c>
      <c r="M78" s="302">
        <f>IF(SUM($B$71:M71)+SUM($A$78:L78)&gt;0,0,SUM($B$71:M71)-SUM($A$78:L78))</f>
        <v>0</v>
      </c>
      <c r="N78" s="302">
        <f>IF(SUM($B$71:N71)+SUM($A$78:M78)&gt;0,0,SUM($B$71:N71)-SUM($A$78:M78))</f>
        <v>0</v>
      </c>
      <c r="O78" s="302">
        <f>IF(SUM($B$71:O71)+SUM($A$78:N78)&gt;0,0,SUM($B$71:O71)-SUM($A$78:N78))</f>
        <v>0</v>
      </c>
      <c r="P78" s="302">
        <f>IF(SUM($B$71:P71)+SUM($A$78:O78)&gt;0,0,SUM($B$71:P71)-SUM($A$78:O78))</f>
        <v>0</v>
      </c>
      <c r="Q78" s="302">
        <f>IF(SUM($B$71:Q71)+SUM($A$78:P78)&gt;0,0,SUM($B$71:Q71)-SUM($A$78:P78))</f>
        <v>0</v>
      </c>
      <c r="R78" s="302">
        <f>IF(SUM($B$71:R71)+SUM($A$78:Q78)&gt;0,0,SUM($B$71:R71)-SUM($A$78:Q78))</f>
        <v>0</v>
      </c>
      <c r="S78" s="302">
        <f>IF(SUM($B$71:S71)+SUM($A$78:R78)&gt;0,0,SUM($B$71:S71)-SUM($A$78:R78))</f>
        <v>0</v>
      </c>
      <c r="T78" s="302">
        <f>IF(SUM($B$71:T71)+SUM($A$78:S78)&gt;0,0,SUM($B$71:T71)-SUM($A$78:S78))</f>
        <v>0</v>
      </c>
      <c r="U78" s="302">
        <f>IF(SUM($B$71:U71)+SUM($A$78:T78)&gt;0,0,SUM($B$71:U71)-SUM($A$78:T78))</f>
        <v>0</v>
      </c>
      <c r="V78" s="302">
        <f>IF(SUM($B$71:V71)+SUM($A$78:U78)&gt;0,0,SUM($B$71:V71)-SUM($A$78:U78))</f>
        <v>0</v>
      </c>
      <c r="W78" s="302">
        <f>IF(SUM($B$71:W71)+SUM($A$78:V78)&gt;0,0,SUM($B$71:W71)-SUM($A$78:V78))</f>
        <v>0</v>
      </c>
      <c r="X78" s="302">
        <f>IF(SUM($B$71:X71)+SUM($A$78:W78)&gt;0,0,SUM($B$71:X71)-SUM($A$78:W78))</f>
        <v>0</v>
      </c>
      <c r="Y78" s="302">
        <f>IF(SUM($B$71:Y71)+SUM($A$78:X78)&gt;0,0,SUM($B$71:Y71)-SUM($A$78:X78))</f>
        <v>0</v>
      </c>
      <c r="Z78" s="302">
        <f>IF(SUM($B$71:Z71)+SUM($A$78:Y78)&gt;0,0,SUM($B$71:Z71)-SUM($A$78:Y78))</f>
        <v>0</v>
      </c>
      <c r="AA78" s="302">
        <f>IF(SUM($B$71:AA71)+SUM($A$78:Z78)&gt;0,0,SUM($B$71:AA71)-SUM($A$78:Z78))</f>
        <v>0</v>
      </c>
      <c r="AB78" s="302">
        <f>IF(SUM($B$71:AB71)+SUM($A$78:AA78)&gt;0,0,SUM($B$71:AB71)-SUM($A$78:AA78))</f>
        <v>0</v>
      </c>
      <c r="AC78" s="302">
        <f>IF(SUM($B$71:AC71)+SUM($A$78:AB78)&gt;0,0,SUM($B$71:AC71)-SUM($A$78:AB78))</f>
        <v>0</v>
      </c>
      <c r="AD78" s="302">
        <f>IF(SUM($B$71:AD71)+SUM($A$78:AC78)&gt;0,0,SUM($B$71:AD71)-SUM($A$78:AC78))</f>
        <v>0</v>
      </c>
      <c r="AE78" s="302">
        <f>IF(SUM($B$71:AE71)+SUM($A$78:AD78)&gt;0,0,SUM($B$71:AE71)-SUM($A$78:AD78))</f>
        <v>0</v>
      </c>
      <c r="AF78" s="302">
        <f>IF(SUM($B$71:AF71)+SUM($A$78:AE78)&gt;0,0,SUM($B$71:AF71)-SUM($A$78:AE78))</f>
        <v>0</v>
      </c>
      <c r="AG78" s="302">
        <f>IF(SUM($B$71:AG71)+SUM($A$78:AF78)&gt;0,0,SUM($B$71:AG71)-SUM($A$78:AF78))</f>
        <v>0</v>
      </c>
      <c r="AH78" s="302">
        <f>IF(SUM($B$71:AH71)+SUM($A$78:AG78)&gt;0,0,SUM($B$71:AH71)-SUM($A$78:AG78))</f>
        <v>0</v>
      </c>
      <c r="AI78" s="302">
        <f>IF(SUM($B$71:AI71)+SUM($A$78:AH78)&gt;0,0,SUM($B$71:AI71)-SUM($A$78:AH78))</f>
        <v>0</v>
      </c>
      <c r="AJ78" s="302">
        <f>IF(SUM($B$71:AJ71)+SUM($A$78:AI78)&gt;0,0,SUM($B$71:AJ71)-SUM($A$78:AI78))</f>
        <v>0</v>
      </c>
      <c r="AK78" s="302">
        <f>IF(SUM($B$71:AK71)+SUM($A$78:AJ78)&gt;0,0,SUM($B$71:AK71)-SUM($A$78:AJ78))</f>
        <v>0</v>
      </c>
      <c r="AL78" s="302">
        <f>IF(SUM($B$71:AL71)+SUM($A$78:AK78)&gt;0,0,SUM($B$71:AL71)-SUM($A$78:AK78))</f>
        <v>0</v>
      </c>
      <c r="AM78" s="302">
        <f>IF(SUM($B$71:AM71)+SUM($A$78:AL78)&gt;0,0,SUM($B$71:AM71)-SUM($A$78:AL78))</f>
        <v>0</v>
      </c>
      <c r="AN78" s="302">
        <f>IF(SUM($B$71:AN71)+SUM($A$78:AM78)&gt;0,0,SUM($B$71:AN71)-SUM($A$78:AM78))</f>
        <v>0</v>
      </c>
      <c r="AO78" s="302">
        <f>IF(SUM($B$71:AO71)+SUM($A$78:AN78)&gt;0,0,SUM($B$71:AO71)-SUM($A$78:AN78))</f>
        <v>0</v>
      </c>
      <c r="AP78" s="302">
        <f>IF(SUM($B$71:AP71)+SUM($A$78:AO78)&gt;0,0,SUM($B$71:AP71)-SUM($A$78:AO78))</f>
        <v>0</v>
      </c>
    </row>
    <row r="79" spans="1:45" x14ac:dyDescent="0.25">
      <c r="A79" s="177" t="s">
        <v>242</v>
      </c>
      <c r="B79" s="302">
        <f>IF(((SUM($B$59:B59)+SUM($B$61:B64))+SUM($B$81:B81))&lt;0,((SUM($B$59:B59)+SUM($B$61:B64))+SUM($B$81:B81))*0.18-SUM($A$79:A79),IF(SUM(A$79:$B79)&lt;0,0-SUM(A$79:$B79),0))</f>
        <v>-240956.09459999998</v>
      </c>
      <c r="C79" s="302">
        <f>IF(((SUM($B$59:C59)+SUM($B$61:C64))+SUM($B$81:C81))&lt;0,((SUM($B$59:C59)+SUM($B$61:C64))+SUM($B$81:C81))*0.18-SUM($A$79:B79),IF(SUM($B$79:B79)&lt;0,0-SUM($B$79:B79),0))</f>
        <v>-3101.9941511730431</v>
      </c>
      <c r="D79" s="302">
        <f>IF(((SUM($B$59:D59)+SUM($B$61:D64))+SUM($B$81:D81))&lt;0,((SUM($B$59:D59)+SUM($B$61:D64))+SUM($B$81:D81))*0.18-SUM($A$79:C79),IF(SUM($B$79:C79)&lt;0,0-SUM($B$79:C79),0))</f>
        <v>-3232.2779055222927</v>
      </c>
      <c r="E79" s="302">
        <f>IF(((SUM($B$59:E59)+SUM($B$61:E64))+SUM($B$81:E81))&lt;0,((SUM($B$59:E59)+SUM($B$61:E64))+SUM($B$81:E81))*0.18-SUM($A$79:D79),IF(SUM($B$79:D79)&lt;0,0-SUM($B$79:D79),0))</f>
        <v>-3368.0335775542771</v>
      </c>
      <c r="F79" s="302">
        <f>IF(((SUM($B$59:F59)+SUM($B$61:F64))+SUM($B$81:F81))&lt;0,((SUM($B$59:F59)+SUM($B$61:F64))+SUM($B$81:F81))*0.18-SUM($A$79:E79),IF(SUM($B$79:E79)&lt;0,0-SUM($B$79:E79),0))</f>
        <v>-3509.4909878114995</v>
      </c>
      <c r="G79" s="302">
        <f>IF(((SUM($B$59:G59)+SUM($B$61:G64))+SUM($B$81:G81))&lt;0,((SUM($B$59:G59)+SUM($B$61:G64))+SUM($B$81:G81))*0.18-SUM($A$79:F79),IF(SUM($B$79:F79)&lt;0,0-SUM($B$79:F79),0))</f>
        <v>-3656.8896092996292</v>
      </c>
      <c r="H79" s="302">
        <f>IF(((SUM($B$59:H59)+SUM($B$61:H64))+SUM($B$81:H81))&lt;0,((SUM($B$59:H59)+SUM($B$61:H64))+SUM($B$81:H81))*0.18-SUM($A$79:G79),IF(SUM($B$79:G79)&lt;0,0-SUM($B$79:G79),0))</f>
        <v>-3810.4789728901815</v>
      </c>
      <c r="I79" s="302">
        <f>IF(((SUM($B$59:I59)+SUM($B$61:I64))+SUM($B$81:I81))&lt;0,((SUM($B$59:I59)+SUM($B$61:I64))+SUM($B$81:I81))*0.18-SUM($A$79:H79),IF(SUM($B$79:H79)&lt;0,0-SUM($B$79:H79),0))</f>
        <v>-3970.5190897515859</v>
      </c>
      <c r="J79" s="302">
        <f>IF(((SUM($B$59:J59)+SUM($B$61:J64))+SUM($B$81:J81))&lt;0,((SUM($B$59:J59)+SUM($B$61:J64))+SUM($B$81:J81))*0.18-SUM($A$79:I79),IF(SUM($B$79:I79)&lt;0,0-SUM($B$79:I79),0))</f>
        <v>-4137.2808915211353</v>
      </c>
      <c r="K79" s="302">
        <f>IF(((SUM($B$59:K59)+SUM($B$61:K64))+SUM($B$81:K81))&lt;0,((SUM($B$59:K59)+SUM($B$61:K64))+SUM($B$81:K81))*0.18-SUM($A$79:J79),IF(SUM($B$79:J79)&lt;0,0-SUM($B$79:J79),0))</f>
        <v>-4311.0466889649979</v>
      </c>
      <c r="L79" s="302">
        <f>IF(((SUM($B$59:L59)+SUM($B$61:L64))+SUM($B$81:L81))&lt;0,((SUM($B$59:L59)+SUM($B$61:L64))+SUM($B$81:L81))*0.18-SUM($A$79:K79),IF(SUM($B$79:K79)&lt;0,0-SUM($B$79:K79),0))</f>
        <v>-4492.1106499015586</v>
      </c>
      <c r="M79" s="302">
        <f>IF(((SUM($B$59:M59)+SUM($B$61:M64))+SUM($B$81:M81))&lt;0,((SUM($B$59:M59)+SUM($B$61:M64))+SUM($B$81:M81))*0.18-SUM($A$79:L79),IF(SUM($B$79:L79)&lt;0,0-SUM($B$79:L79),0))</f>
        <v>-4680.7792971974704</v>
      </c>
      <c r="N79" s="302">
        <f>IF(((SUM($B$59:N59)+SUM($B$61:N64))+SUM($B$81:N81))&lt;0,((SUM($B$59:N59)+SUM($B$61:N64))+SUM($B$81:N81))*0.18-SUM($A$79:M79),IF(SUM($B$79:M79)&lt;0,0-SUM($B$79:M79),0))</f>
        <v>-4877.372027679754</v>
      </c>
      <c r="O79" s="302">
        <f>IF(((SUM($B$59:O59)+SUM($B$61:O64))+SUM($B$81:O81))&lt;0,((SUM($B$59:O59)+SUM($B$61:O64))+SUM($B$81:O81))*0.18-SUM($A$79:N79),IF(SUM($B$79:N79)&lt;0,0-SUM($B$79:N79),0))</f>
        <v>-5082.2216528422432</v>
      </c>
      <c r="P79" s="302">
        <f>IF(((SUM($B$59:P59)+SUM($B$61:P64))+SUM($B$81:P81))&lt;0,((SUM($B$59:P59)+SUM($B$61:P64))+SUM($B$81:P81))*0.18-SUM($A$79:O79),IF(SUM($B$79:O79)&lt;0,0-SUM($B$79:O79),0))</f>
        <v>-5295.6749622616335</v>
      </c>
      <c r="Q79" s="302">
        <f>IF(((SUM($B$59:Q59)+SUM($B$61:Q64))+SUM($B$81:Q81))&lt;0,((SUM($B$59:Q59)+SUM($B$61:Q64))+SUM($B$81:Q81))*0.18-SUM($A$79:P79),IF(SUM($B$79:P79)&lt;0,0-SUM($B$79:P79),0))</f>
        <v>-5518.0933106766315</v>
      </c>
      <c r="R79" s="302">
        <f>IF(((SUM($B$59:R59)+SUM($B$61:R64))+SUM($B$81:R81))&lt;0,((SUM($B$59:R59)+SUM($B$61:R64))+SUM($B$81:R81))*0.18-SUM($A$79:Q79),IF(SUM($B$79:Q79)&lt;0,0-SUM($B$79:Q79),0))</f>
        <v>-5749.8532297250349</v>
      </c>
      <c r="S79" s="302">
        <f>IF(((SUM($B$59:S59)+SUM($B$61:S64))+SUM($B$81:S81))&lt;0,((SUM($B$59:S59)+SUM($B$61:S64))+SUM($B$81:S81))*0.18-SUM($A$79:R79),IF(SUM($B$79:R79)&lt;0,0-SUM($B$79:R79),0))</f>
        <v>-5991.3470653734985</v>
      </c>
      <c r="T79" s="302">
        <f>IF(((SUM($B$59:T59)+SUM($B$61:T64))+SUM($B$81:T81))&lt;0,((SUM($B$59:T59)+SUM($B$61:T64))+SUM($B$81:T81))*0.18-SUM($A$79:S79),IF(SUM($B$79:S79)&lt;0,0-SUM($B$79:S79),0))</f>
        <v>-6242.9836421192158</v>
      </c>
      <c r="U79" s="302">
        <f>IF(((SUM($B$59:U59)+SUM($B$61:U64))+SUM($B$81:U81))&lt;0,((SUM($B$59:U59)+SUM($B$61:U64))+SUM($B$81:U81))*0.18-SUM($A$79:T79),IF(SUM($B$79:T79)&lt;0,0-SUM($B$79:T79),0))</f>
        <v>-6505.1889550882624</v>
      </c>
      <c r="V79" s="302">
        <f>IF(((SUM($B$59:V59)+SUM($B$61:V64))+SUM($B$81:V81))&lt;0,((SUM($B$59:V59)+SUM($B$61:V64))+SUM($B$81:V81))*0.18-SUM($A$79:U79),IF(SUM($B$79:U79)&lt;0,0-SUM($B$79:U79),0))</f>
        <v>-6778.4068912018556</v>
      </c>
      <c r="W79" s="302">
        <f>IF(((SUM($B$59:W59)+SUM($B$61:W64))+SUM($B$81:W81))&lt;0,((SUM($B$59:W59)+SUM($B$61:W64))+SUM($B$81:W81))*0.18-SUM($A$79:V79),IF(SUM($B$79:V79)&lt;0,0-SUM($B$79:V79),0))</f>
        <v>-7063.0999806324253</v>
      </c>
      <c r="X79" s="302">
        <f>IF(((SUM($B$59:X59)+SUM($B$61:X64))+SUM($B$81:X81))&lt;0,((SUM($B$59:X59)+SUM($B$61:X64))+SUM($B$81:X81))*0.18-SUM($A$79:W79),IF(SUM($B$79:W79)&lt;0,0-SUM($B$79:W79),0))</f>
        <v>-7359.7501798188896</v>
      </c>
      <c r="Y79" s="302">
        <f>IF(((SUM($B$59:Y59)+SUM($B$61:Y64))+SUM($B$81:Y81))&lt;0,((SUM($B$59:Y59)+SUM($B$61:Y64))+SUM($B$81:Y81))*0.18-SUM($A$79:X79),IF(SUM($B$79:X79)&lt;0,0-SUM($B$79:X79),0))</f>
        <v>-7668.8596873714123</v>
      </c>
      <c r="Z79" s="302">
        <f>IF(((SUM($B$59:Z59)+SUM($B$61:Z64))+SUM($B$81:Z81))&lt;0,((SUM($B$59:Z59)+SUM($B$61:Z64))+SUM($B$81:Z81))*0.18-SUM($A$79:Y79),IF(SUM($B$79:Y79)&lt;0,0-SUM($B$79:Y79),0))</f>
        <v>-7990.9517942408565</v>
      </c>
      <c r="AA79" s="302">
        <f>IF(((SUM($B$59:AA59)+SUM($B$61:AA64))+SUM($B$81:AA81))&lt;0,((SUM($B$59:AA59)+SUM($B$61:AA64))+SUM($B$81:AA81))*0.18-SUM($A$79:Z79),IF(SUM($B$79:Z79)&lt;0,0-SUM($B$79:Z79),0))</f>
        <v>-8326.5717695991043</v>
      </c>
      <c r="AB79" s="302">
        <f>IF(((SUM($B$59:AB59)+SUM($B$61:AB64))+SUM($B$81:AB81))&lt;0,((SUM($B$59:AB59)+SUM($B$61:AB64))+SUM($B$81:AB81))*0.18-SUM($A$79:AA79),IF(SUM($B$79:AA79)&lt;0,0-SUM($B$79:AA79),0))</f>
        <v>-8676.2877839221619</v>
      </c>
      <c r="AC79" s="302">
        <f>IF(((SUM($B$59:AC59)+SUM($B$61:AC64))+SUM($B$81:AC81))&lt;0,((SUM($B$59:AC59)+SUM($B$61:AC64))+SUM($B$81:AC81))*0.18-SUM($A$79:AB79),IF(SUM($B$79:AB79)&lt;0,0-SUM($B$79:AB79),0))</f>
        <v>-9040.6918708470184</v>
      </c>
      <c r="AD79" s="302">
        <f>IF(((SUM($B$59:AD59)+SUM($B$61:AD64))+SUM($B$81:AD81))&lt;0,((SUM($B$59:AD59)+SUM($B$61:AD64))+SUM($B$81:AD81))*0.18-SUM($A$79:AC79),IF(SUM($B$79:AC79)&lt;0,0-SUM($B$79:AC79),0))</f>
        <v>-9420.4009294225252</v>
      </c>
      <c r="AE79" s="302">
        <f>IF(((SUM($B$59:AE59)+SUM($B$61:AE64))+SUM($B$81:AE81))&lt;0,((SUM($B$59:AE59)+SUM($B$61:AE64))+SUM($B$81:AE81))*0.18-SUM($A$79:AD79),IF(SUM($B$79:AD79)&lt;0,0-SUM($B$79:AD79),0))</f>
        <v>-9816.0577684582095</v>
      </c>
      <c r="AF79" s="302">
        <f>IF(((SUM($B$59:AF59)+SUM($B$61:AF64))+SUM($B$81:AF81))&lt;0,((SUM($B$59:AF59)+SUM($B$61:AF64))+SUM($B$81:AF81))*0.18-SUM($A$79:AE79),IF(SUM($B$79:AE79)&lt;0,0-SUM($B$79:AE79),0))</f>
        <v>-10228.33219473355</v>
      </c>
      <c r="AG79" s="302">
        <f>IF(((SUM($B$59:AG59)+SUM($B$61:AG64))+SUM($B$81:AG81))&lt;0,((SUM($B$59:AG59)+SUM($B$61:AG64))+SUM($B$81:AG81))*0.18-SUM($A$79:AF79),IF(SUM($B$79:AF79)&lt;0,0-SUM($B$79:AF79),0))</f>
        <v>-10657.922146912373</v>
      </c>
      <c r="AH79" s="302">
        <f>IF(((SUM($B$59:AH59)+SUM($B$61:AH64))+SUM($B$81:AH81))&lt;0,((SUM($B$59:AH59)+SUM($B$61:AH64))+SUM($B$81:AH81))*0.18-SUM($A$79:AG79),IF(SUM($B$79:AG79)&lt;0,0-SUM($B$79:AG79),0))</f>
        <v>-11105.554877082643</v>
      </c>
      <c r="AI79" s="302">
        <f>IF(((SUM($B$59:AI59)+SUM($B$61:AI64))+SUM($B$81:AI81))&lt;0,((SUM($B$59:AI59)+SUM($B$61:AI64))+SUM($B$81:AI81))*0.18-SUM($A$79:AH79),IF(SUM($B$79:AH79)&lt;0,0-SUM($B$79:AH79),0))</f>
        <v>-11571.98818192014</v>
      </c>
      <c r="AJ79" s="302">
        <f>IF(((SUM($B$59:AJ59)+SUM($B$61:AJ64))+SUM($B$81:AJ81))&lt;0,((SUM($B$59:AJ59)+SUM($B$61:AJ64))+SUM($B$81:AJ81))*0.18-SUM($A$79:AI79),IF(SUM($B$79:AI79)&lt;0,0-SUM($B$79:AI79),0))</f>
        <v>-12058.011685560748</v>
      </c>
      <c r="AK79" s="302">
        <f>IF(((SUM($B$59:AK59)+SUM($B$61:AK64))+SUM($B$81:AK81))&lt;0,((SUM($B$59:AK59)+SUM($B$61:AK64))+SUM($B$81:AK81))*0.18-SUM($A$79:AJ79),IF(SUM($B$79:AJ79)&lt;0,0-SUM($B$79:AJ79),0))</f>
        <v>-12564.448176354286</v>
      </c>
      <c r="AL79" s="302">
        <f>IF(((SUM($B$59:AL59)+SUM($B$61:AL64))+SUM($B$81:AL81))&lt;0,((SUM($B$59:AL59)+SUM($B$61:AL64))+SUM($B$81:AL81))*0.18-SUM($A$79:AK79),IF(SUM($B$79:AK79)&lt;0,0-SUM($B$79:AK79),0))</f>
        <v>-13092.154999761202</v>
      </c>
      <c r="AM79" s="302">
        <f>IF(((SUM($B$59:AM59)+SUM($B$61:AM64))+SUM($B$81:AM81))&lt;0,((SUM($B$59:AM59)+SUM($B$61:AM64))+SUM($B$81:AM81))*0.18-SUM($A$79:AL79),IF(SUM($B$79:AL79)&lt;0,0-SUM($B$79:AL79),0))</f>
        <v>-13642.025509751169</v>
      </c>
      <c r="AN79" s="302">
        <f>IF(((SUM($B$59:AN59)+SUM($B$61:AN64))+SUM($B$81:AN81))&lt;0,((SUM($B$59:AN59)+SUM($B$61:AN64))+SUM($B$81:AN81))*0.18-SUM($A$79:AM79),IF(SUM($B$79:AM79)&lt;0,0-SUM($B$79:AM79),0))</f>
        <v>-14214.990581160819</v>
      </c>
      <c r="AO79" s="302">
        <f>IF(((SUM($B$59:AO59)+SUM($B$61:AO64))+SUM($B$81:AO81))&lt;0,((SUM($B$59:AO59)+SUM($B$61:AO64))+SUM($B$81:AO81))*0.18-SUM($A$79:AN79),IF(SUM($B$79:AN79)&lt;0,0-SUM($B$79:AN79),0))</f>
        <v>-14812.020185569476</v>
      </c>
      <c r="AP79" s="302">
        <f>IF(((SUM($B$59:AP59)+SUM($B$61:AP64))+SUM($B$81:AP81))&lt;0,((SUM($B$59:AP59)+SUM($B$61:AP64))+SUM($B$81:AP81))*0.18-SUM($A$79:AO79),IF(SUM($B$79:AO79)&lt;0,0-SUM($B$79:AO79),0))</f>
        <v>-15434.125033363351</v>
      </c>
    </row>
    <row r="80" spans="1:45" x14ac:dyDescent="0.25">
      <c r="A80" s="177" t="s">
        <v>241</v>
      </c>
      <c r="B80" s="302">
        <f>-B59*(B39)</f>
        <v>0</v>
      </c>
      <c r="C80" s="302">
        <f t="shared" ref="C80:AP80" si="26">-(C59-B59)*$B$39</f>
        <v>0</v>
      </c>
      <c r="D80" s="302">
        <f t="shared" si="26"/>
        <v>0</v>
      </c>
      <c r="E80" s="302">
        <f t="shared" si="26"/>
        <v>0</v>
      </c>
      <c r="F80" s="302">
        <f t="shared" si="26"/>
        <v>0</v>
      </c>
      <c r="G80" s="302">
        <f t="shared" si="26"/>
        <v>0</v>
      </c>
      <c r="H80" s="302">
        <f t="shared" si="26"/>
        <v>0</v>
      </c>
      <c r="I80" s="302">
        <f t="shared" si="26"/>
        <v>0</v>
      </c>
      <c r="J80" s="302">
        <f t="shared" si="26"/>
        <v>0</v>
      </c>
      <c r="K80" s="302">
        <f t="shared" si="26"/>
        <v>0</v>
      </c>
      <c r="L80" s="302">
        <f t="shared" si="26"/>
        <v>0</v>
      </c>
      <c r="M80" s="302">
        <f t="shared" si="26"/>
        <v>0</v>
      </c>
      <c r="N80" s="302">
        <f t="shared" si="26"/>
        <v>0</v>
      </c>
      <c r="O80" s="302">
        <f t="shared" si="26"/>
        <v>0</v>
      </c>
      <c r="P80" s="302">
        <f t="shared" si="26"/>
        <v>0</v>
      </c>
      <c r="Q80" s="302">
        <f t="shared" si="26"/>
        <v>0</v>
      </c>
      <c r="R80" s="302">
        <f t="shared" si="26"/>
        <v>0</v>
      </c>
      <c r="S80" s="302">
        <f t="shared" si="26"/>
        <v>0</v>
      </c>
      <c r="T80" s="302">
        <f t="shared" si="26"/>
        <v>0</v>
      </c>
      <c r="U80" s="302">
        <f t="shared" si="26"/>
        <v>0</v>
      </c>
      <c r="V80" s="302">
        <f t="shared" si="26"/>
        <v>0</v>
      </c>
      <c r="W80" s="302">
        <f t="shared" si="26"/>
        <v>0</v>
      </c>
      <c r="X80" s="302">
        <f t="shared" si="26"/>
        <v>0</v>
      </c>
      <c r="Y80" s="302">
        <f t="shared" si="26"/>
        <v>0</v>
      </c>
      <c r="Z80" s="302">
        <f t="shared" si="26"/>
        <v>0</v>
      </c>
      <c r="AA80" s="302">
        <f t="shared" si="26"/>
        <v>0</v>
      </c>
      <c r="AB80" s="302">
        <f t="shared" si="26"/>
        <v>0</v>
      </c>
      <c r="AC80" s="302">
        <f t="shared" si="26"/>
        <v>0</v>
      </c>
      <c r="AD80" s="302">
        <f t="shared" si="26"/>
        <v>0</v>
      </c>
      <c r="AE80" s="302">
        <f t="shared" si="26"/>
        <v>0</v>
      </c>
      <c r="AF80" s="302">
        <f t="shared" si="26"/>
        <v>0</v>
      </c>
      <c r="AG80" s="302">
        <f t="shared" si="26"/>
        <v>0</v>
      </c>
      <c r="AH80" s="302">
        <f t="shared" si="26"/>
        <v>0</v>
      </c>
      <c r="AI80" s="302">
        <f t="shared" si="26"/>
        <v>0</v>
      </c>
      <c r="AJ80" s="302">
        <f t="shared" si="26"/>
        <v>0</v>
      </c>
      <c r="AK80" s="302">
        <f t="shared" si="26"/>
        <v>0</v>
      </c>
      <c r="AL80" s="302">
        <f t="shared" si="26"/>
        <v>0</v>
      </c>
      <c r="AM80" s="302">
        <f t="shared" si="26"/>
        <v>0</v>
      </c>
      <c r="AN80" s="302">
        <f t="shared" si="26"/>
        <v>0</v>
      </c>
      <c r="AO80" s="302">
        <f t="shared" si="26"/>
        <v>0</v>
      </c>
      <c r="AP80" s="302">
        <f t="shared" si="26"/>
        <v>0</v>
      </c>
    </row>
    <row r="81" spans="1:45" x14ac:dyDescent="0.25">
      <c r="A81" s="177" t="s">
        <v>432</v>
      </c>
      <c r="B81" s="302">
        <f>-$B$126</f>
        <v>-1338644.97</v>
      </c>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c r="AM81" s="302"/>
      <c r="AN81" s="302"/>
      <c r="AO81" s="302"/>
      <c r="AP81" s="302"/>
      <c r="AQ81" s="180">
        <f>SUM(B81:AP81)</f>
        <v>-1338644.97</v>
      </c>
      <c r="AR81" s="181"/>
    </row>
    <row r="82" spans="1:45" x14ac:dyDescent="0.25">
      <c r="A82" s="177" t="s">
        <v>240</v>
      </c>
      <c r="B82" s="302">
        <f t="shared" ref="B82:AO82" si="27">B54-B55</f>
        <v>0</v>
      </c>
      <c r="C82" s="302">
        <f t="shared" si="27"/>
        <v>0</v>
      </c>
      <c r="D82" s="302">
        <f t="shared" si="27"/>
        <v>0</v>
      </c>
      <c r="E82" s="302">
        <f t="shared" si="27"/>
        <v>0</v>
      </c>
      <c r="F82" s="302">
        <f t="shared" si="27"/>
        <v>0</v>
      </c>
      <c r="G82" s="302">
        <f t="shared" si="27"/>
        <v>0</v>
      </c>
      <c r="H82" s="302">
        <f t="shared" si="27"/>
        <v>0</v>
      </c>
      <c r="I82" s="302">
        <f t="shared" si="27"/>
        <v>0</v>
      </c>
      <c r="J82" s="302">
        <f t="shared" si="27"/>
        <v>0</v>
      </c>
      <c r="K82" s="302">
        <f t="shared" si="27"/>
        <v>0</v>
      </c>
      <c r="L82" s="302">
        <f t="shared" si="27"/>
        <v>0</v>
      </c>
      <c r="M82" s="302">
        <f t="shared" si="27"/>
        <v>0</v>
      </c>
      <c r="N82" s="302">
        <f t="shared" si="27"/>
        <v>0</v>
      </c>
      <c r="O82" s="302">
        <f t="shared" si="27"/>
        <v>0</v>
      </c>
      <c r="P82" s="302">
        <f t="shared" si="27"/>
        <v>0</v>
      </c>
      <c r="Q82" s="302">
        <f t="shared" si="27"/>
        <v>0</v>
      </c>
      <c r="R82" s="302">
        <f t="shared" si="27"/>
        <v>0</v>
      </c>
      <c r="S82" s="302">
        <f t="shared" si="27"/>
        <v>0</v>
      </c>
      <c r="T82" s="302">
        <f t="shared" si="27"/>
        <v>0</v>
      </c>
      <c r="U82" s="302">
        <f t="shared" si="27"/>
        <v>0</v>
      </c>
      <c r="V82" s="302">
        <f t="shared" si="27"/>
        <v>0</v>
      </c>
      <c r="W82" s="302">
        <f t="shared" si="27"/>
        <v>0</v>
      </c>
      <c r="X82" s="302">
        <f t="shared" si="27"/>
        <v>0</v>
      </c>
      <c r="Y82" s="302">
        <f t="shared" si="27"/>
        <v>0</v>
      </c>
      <c r="Z82" s="302">
        <f t="shared" si="27"/>
        <v>0</v>
      </c>
      <c r="AA82" s="302">
        <f t="shared" si="27"/>
        <v>0</v>
      </c>
      <c r="AB82" s="302">
        <f t="shared" si="27"/>
        <v>0</v>
      </c>
      <c r="AC82" s="302">
        <f t="shared" si="27"/>
        <v>0</v>
      </c>
      <c r="AD82" s="302">
        <f t="shared" si="27"/>
        <v>0</v>
      </c>
      <c r="AE82" s="302">
        <f t="shared" si="27"/>
        <v>0</v>
      </c>
      <c r="AF82" s="302">
        <f t="shared" si="27"/>
        <v>0</v>
      </c>
      <c r="AG82" s="302">
        <f t="shared" si="27"/>
        <v>0</v>
      </c>
      <c r="AH82" s="302">
        <f t="shared" si="27"/>
        <v>0</v>
      </c>
      <c r="AI82" s="302">
        <f t="shared" si="27"/>
        <v>0</v>
      </c>
      <c r="AJ82" s="302">
        <f t="shared" si="27"/>
        <v>0</v>
      </c>
      <c r="AK82" s="302">
        <f t="shared" si="27"/>
        <v>0</v>
      </c>
      <c r="AL82" s="302">
        <f t="shared" si="27"/>
        <v>0</v>
      </c>
      <c r="AM82" s="302">
        <f t="shared" si="27"/>
        <v>0</v>
      </c>
      <c r="AN82" s="302">
        <f t="shared" si="27"/>
        <v>0</v>
      </c>
      <c r="AO82" s="302">
        <f t="shared" si="27"/>
        <v>0</v>
      </c>
      <c r="AP82" s="302">
        <f>AP54-AP55</f>
        <v>0</v>
      </c>
    </row>
    <row r="83" spans="1:45" ht="13.8" x14ac:dyDescent="0.25">
      <c r="A83" s="178" t="s">
        <v>239</v>
      </c>
      <c r="B83" s="303">
        <f>SUM(B75:B82)</f>
        <v>-1579601.0645999999</v>
      </c>
      <c r="C83" s="303">
        <f t="shared" ref="C83:V83" si="28">SUM(C75:C82)</f>
        <v>-20335.294991023256</v>
      </c>
      <c r="D83" s="303">
        <f t="shared" si="28"/>
        <v>-21189.37738064622</v>
      </c>
      <c r="E83" s="303">
        <f t="shared" si="28"/>
        <v>-22079.331230633412</v>
      </c>
      <c r="F83" s="303">
        <f t="shared" si="28"/>
        <v>-23006.663142319958</v>
      </c>
      <c r="G83" s="303">
        <f t="shared" si="28"/>
        <v>-23972.942994297446</v>
      </c>
      <c r="H83" s="303">
        <f t="shared" si="28"/>
        <v>-24979.806600057913</v>
      </c>
      <c r="I83" s="303">
        <f t="shared" si="28"/>
        <v>-26028.958477260356</v>
      </c>
      <c r="J83" s="303">
        <f t="shared" si="28"/>
        <v>-27122.174733305277</v>
      </c>
      <c r="K83" s="303">
        <f t="shared" si="28"/>
        <v>-28261.306072104067</v>
      </c>
      <c r="L83" s="303">
        <f t="shared" si="28"/>
        <v>-29448.28092713248</v>
      </c>
      <c r="M83" s="303">
        <f t="shared" si="28"/>
        <v>-30685.108726072081</v>
      </c>
      <c r="N83" s="303">
        <f t="shared" si="28"/>
        <v>-31973.883292567101</v>
      </c>
      <c r="O83" s="303">
        <f t="shared" si="28"/>
        <v>-33316.786390854861</v>
      </c>
      <c r="P83" s="303">
        <f t="shared" si="28"/>
        <v>-34716.091419270786</v>
      </c>
      <c r="Q83" s="303">
        <f t="shared" si="28"/>
        <v>-36174.167258880174</v>
      </c>
      <c r="R83" s="303">
        <f t="shared" si="28"/>
        <v>-37693.482283753125</v>
      </c>
      <c r="S83" s="303">
        <f t="shared" si="28"/>
        <v>-39276.608539670764</v>
      </c>
      <c r="T83" s="303">
        <f t="shared" si="28"/>
        <v>-40926.226098336963</v>
      </c>
      <c r="U83" s="303">
        <f t="shared" si="28"/>
        <v>-42645.127594467165</v>
      </c>
      <c r="V83" s="303">
        <f t="shared" si="28"/>
        <v>-44436.22295343467</v>
      </c>
      <c r="W83" s="303">
        <f>SUM(W75:W82)</f>
        <v>-46302.544317479027</v>
      </c>
      <c r="X83" s="303">
        <f>SUM(X75:X82)</f>
        <v>-48247.251178813036</v>
      </c>
      <c r="Y83" s="303">
        <f>SUM(Y75:Y82)</f>
        <v>-50273.635728323323</v>
      </c>
      <c r="Z83" s="303">
        <f>SUM(Z75:Z82)</f>
        <v>-52385.128428912751</v>
      </c>
      <c r="AA83" s="303">
        <f t="shared" ref="AA83:AP83" si="29">SUM(AA75:AA82)</f>
        <v>-54585.303822927221</v>
      </c>
      <c r="AB83" s="303">
        <f t="shared" si="29"/>
        <v>-56877.886583490064</v>
      </c>
      <c r="AC83" s="303">
        <f t="shared" si="29"/>
        <v>-59266.757819996783</v>
      </c>
      <c r="AD83" s="303">
        <f t="shared" si="29"/>
        <v>-61755.961648436569</v>
      </c>
      <c r="AE83" s="303">
        <f t="shared" si="29"/>
        <v>-64349.712037670848</v>
      </c>
      <c r="AF83" s="303">
        <f t="shared" si="29"/>
        <v>-67052.399943253113</v>
      </c>
      <c r="AG83" s="303">
        <f t="shared" si="29"/>
        <v>-69868.600740869762</v>
      </c>
      <c r="AH83" s="303">
        <f t="shared" si="29"/>
        <v>-72803.081971986234</v>
      </c>
      <c r="AI83" s="303">
        <f t="shared" si="29"/>
        <v>-75860.811414809679</v>
      </c>
      <c r="AJ83" s="303">
        <f t="shared" si="29"/>
        <v>-79046.96549423167</v>
      </c>
      <c r="AK83" s="303">
        <f t="shared" si="29"/>
        <v>-82366.93804498938</v>
      </c>
      <c r="AL83" s="303">
        <f t="shared" si="29"/>
        <v>-85826.349442878985</v>
      </c>
      <c r="AM83" s="303">
        <f t="shared" si="29"/>
        <v>-89431.056119479908</v>
      </c>
      <c r="AN83" s="303">
        <f t="shared" si="29"/>
        <v>-93187.16047649816</v>
      </c>
      <c r="AO83" s="303">
        <f t="shared" si="29"/>
        <v>-97101.021216510999</v>
      </c>
      <c r="AP83" s="303">
        <f t="shared" si="29"/>
        <v>-101179.26410760441</v>
      </c>
    </row>
    <row r="84" spans="1:45" ht="13.8" x14ac:dyDescent="0.25">
      <c r="A84" s="178" t="s">
        <v>238</v>
      </c>
      <c r="B84" s="303">
        <f>SUM($B$83:B83)</f>
        <v>-1579601.0645999999</v>
      </c>
      <c r="C84" s="303">
        <f>SUM($B$83:C83)</f>
        <v>-1599936.3595910231</v>
      </c>
      <c r="D84" s="303">
        <f>SUM($B$83:D83)</f>
        <v>-1621125.7369716694</v>
      </c>
      <c r="E84" s="303">
        <f>SUM($B$83:E83)</f>
        <v>-1643205.0682023028</v>
      </c>
      <c r="F84" s="303">
        <f>SUM($B$83:F83)</f>
        <v>-1666211.7313446228</v>
      </c>
      <c r="G84" s="303">
        <f>SUM($B$83:G83)</f>
        <v>-1690184.6743389203</v>
      </c>
      <c r="H84" s="303">
        <f>SUM($B$83:H83)</f>
        <v>-1715164.4809389783</v>
      </c>
      <c r="I84" s="303">
        <f>SUM($B$83:I83)</f>
        <v>-1741193.4394162386</v>
      </c>
      <c r="J84" s="303">
        <f>SUM($B$83:J83)</f>
        <v>-1768315.6141495439</v>
      </c>
      <c r="K84" s="303">
        <f>SUM($B$83:K83)</f>
        <v>-1796576.9202216479</v>
      </c>
      <c r="L84" s="303">
        <f>SUM($B$83:L83)</f>
        <v>-1826025.2011487805</v>
      </c>
      <c r="M84" s="303">
        <f>SUM($B$83:M83)</f>
        <v>-1856710.3098748527</v>
      </c>
      <c r="N84" s="303">
        <f>SUM($B$83:N83)</f>
        <v>-1888684.1931674196</v>
      </c>
      <c r="O84" s="303">
        <f>SUM($B$83:O83)</f>
        <v>-1922000.9795582746</v>
      </c>
      <c r="P84" s="303">
        <f>SUM($B$83:P83)</f>
        <v>-1956717.0709775453</v>
      </c>
      <c r="Q84" s="303">
        <f>SUM($B$83:Q83)</f>
        <v>-1992891.2382364254</v>
      </c>
      <c r="R84" s="303">
        <f>SUM($B$83:R83)</f>
        <v>-2030584.7205201786</v>
      </c>
      <c r="S84" s="303">
        <f>SUM($B$83:S83)</f>
        <v>-2069861.3290598493</v>
      </c>
      <c r="T84" s="303">
        <f>SUM($B$83:T83)</f>
        <v>-2110787.5551581862</v>
      </c>
      <c r="U84" s="303">
        <f>SUM($B$83:U83)</f>
        <v>-2153432.6827526535</v>
      </c>
      <c r="V84" s="303">
        <f>SUM($B$83:V83)</f>
        <v>-2197868.9057060881</v>
      </c>
      <c r="W84" s="303">
        <f>SUM($B$83:W83)</f>
        <v>-2244171.4500235673</v>
      </c>
      <c r="X84" s="303">
        <f>SUM($B$83:X83)</f>
        <v>-2292418.7012023805</v>
      </c>
      <c r="Y84" s="303">
        <f>SUM($B$83:Y83)</f>
        <v>-2342692.3369307038</v>
      </c>
      <c r="Z84" s="303">
        <f>SUM($B$83:Z83)</f>
        <v>-2395077.4653596166</v>
      </c>
      <c r="AA84" s="303">
        <f>SUM($B$83:AA83)</f>
        <v>-2449662.7691825437</v>
      </c>
      <c r="AB84" s="303">
        <f>SUM($B$83:AB83)</f>
        <v>-2506540.6557660336</v>
      </c>
      <c r="AC84" s="303">
        <f>SUM($B$83:AC83)</f>
        <v>-2565807.4135860302</v>
      </c>
      <c r="AD84" s="303">
        <f>SUM($B$83:AD83)</f>
        <v>-2627563.375234467</v>
      </c>
      <c r="AE84" s="303">
        <f>SUM($B$83:AE83)</f>
        <v>-2691913.0872721379</v>
      </c>
      <c r="AF84" s="303">
        <f>SUM($B$83:AF83)</f>
        <v>-2758965.4872153909</v>
      </c>
      <c r="AG84" s="303">
        <f>SUM($B$83:AG83)</f>
        <v>-2828834.0879562609</v>
      </c>
      <c r="AH84" s="303">
        <f>SUM($B$83:AH83)</f>
        <v>-2901637.1699282471</v>
      </c>
      <c r="AI84" s="303">
        <f>SUM($B$83:AI83)</f>
        <v>-2977497.981343057</v>
      </c>
      <c r="AJ84" s="303">
        <f>SUM($B$83:AJ83)</f>
        <v>-3056544.9468372888</v>
      </c>
      <c r="AK84" s="303">
        <f>SUM($B$83:AK83)</f>
        <v>-3138911.8848822783</v>
      </c>
      <c r="AL84" s="303">
        <f>SUM($B$83:AL83)</f>
        <v>-3224738.2343251575</v>
      </c>
      <c r="AM84" s="303">
        <f>SUM($B$83:AM83)</f>
        <v>-3314169.2904446372</v>
      </c>
      <c r="AN84" s="303">
        <f>SUM($B$83:AN83)</f>
        <v>-3407356.4509211355</v>
      </c>
      <c r="AO84" s="303">
        <f>SUM($B$83:AO83)</f>
        <v>-3504457.4721376463</v>
      </c>
      <c r="AP84" s="303">
        <f>SUM($B$83:AP83)</f>
        <v>-3605636.7362452508</v>
      </c>
    </row>
    <row r="85" spans="1:45" x14ac:dyDescent="0.25">
      <c r="A85" s="177" t="s">
        <v>433</v>
      </c>
      <c r="B85" s="304">
        <f t="shared" ref="B85:AP85" si="30">1/POWER((1+$B$44),B73)</f>
        <v>0.35856776317520883</v>
      </c>
      <c r="C85" s="304">
        <f t="shared" si="30"/>
        <v>0.29756660844415667</v>
      </c>
      <c r="D85" s="304">
        <f t="shared" si="30"/>
        <v>0.24694324352212174</v>
      </c>
      <c r="E85" s="304">
        <f t="shared" si="30"/>
        <v>0.20493215230051592</v>
      </c>
      <c r="F85" s="304">
        <f t="shared" si="30"/>
        <v>0.1700681761830008</v>
      </c>
      <c r="G85" s="304">
        <f t="shared" si="30"/>
        <v>0.14113541591950271</v>
      </c>
      <c r="H85" s="304">
        <f t="shared" si="30"/>
        <v>0.11712482648921385</v>
      </c>
      <c r="I85" s="304">
        <f t="shared" si="30"/>
        <v>9.719902613212765E-2</v>
      </c>
      <c r="J85" s="304">
        <f t="shared" si="30"/>
        <v>8.0663092225832109E-2</v>
      </c>
      <c r="K85" s="304">
        <f t="shared" si="30"/>
        <v>6.6940325498615838E-2</v>
      </c>
      <c r="L85" s="304">
        <f t="shared" si="30"/>
        <v>5.5552137343249659E-2</v>
      </c>
      <c r="M85" s="304">
        <f t="shared" si="30"/>
        <v>4.6101358791078552E-2</v>
      </c>
      <c r="N85" s="304">
        <f t="shared" si="30"/>
        <v>3.825838903823945E-2</v>
      </c>
      <c r="O85" s="304">
        <f t="shared" si="30"/>
        <v>3.174970044667174E-2</v>
      </c>
      <c r="P85" s="304">
        <f t="shared" si="30"/>
        <v>2.6348299125868668E-2</v>
      </c>
      <c r="Q85" s="304">
        <f t="shared" si="30"/>
        <v>2.1865808403210511E-2</v>
      </c>
      <c r="R85" s="304">
        <f t="shared" si="30"/>
        <v>1.814589908980126E-2</v>
      </c>
      <c r="S85" s="304">
        <f t="shared" si="30"/>
        <v>1.5058837418922204E-2</v>
      </c>
      <c r="T85" s="304">
        <f t="shared" si="30"/>
        <v>1.2496960513628384E-2</v>
      </c>
      <c r="U85" s="304">
        <f t="shared" si="30"/>
        <v>1.0370921588073345E-2</v>
      </c>
      <c r="V85" s="304">
        <f t="shared" si="30"/>
        <v>8.6065739320110735E-3</v>
      </c>
      <c r="W85" s="304">
        <f t="shared" si="30"/>
        <v>7.1423850058183183E-3</v>
      </c>
      <c r="X85" s="304">
        <f t="shared" si="30"/>
        <v>5.9272904612600145E-3</v>
      </c>
      <c r="Y85" s="304">
        <f t="shared" si="30"/>
        <v>4.9189132458589318E-3</v>
      </c>
      <c r="Z85" s="304">
        <f t="shared" si="30"/>
        <v>4.082085681210732E-3</v>
      </c>
      <c r="AA85" s="304">
        <f t="shared" si="30"/>
        <v>3.3876229719591129E-3</v>
      </c>
      <c r="AB85" s="304">
        <f t="shared" si="30"/>
        <v>2.8113053709204251E-3</v>
      </c>
      <c r="AC85" s="304">
        <f t="shared" si="30"/>
        <v>2.3330335028385286E-3</v>
      </c>
      <c r="AD85" s="304">
        <f t="shared" si="30"/>
        <v>1.9361273882477412E-3</v>
      </c>
      <c r="AE85" s="304">
        <f t="shared" si="30"/>
        <v>1.6067447205375444E-3</v>
      </c>
      <c r="AF85" s="304">
        <f t="shared" si="30"/>
        <v>1.3333981083299121E-3</v>
      </c>
      <c r="AG85" s="304">
        <f t="shared" si="30"/>
        <v>1.1065544467468149E-3</v>
      </c>
      <c r="AH85" s="304">
        <f t="shared" si="30"/>
        <v>9.1830244543304122E-4</v>
      </c>
      <c r="AI85" s="304">
        <f t="shared" si="30"/>
        <v>7.6207671820169396E-4</v>
      </c>
      <c r="AJ85" s="304">
        <f t="shared" si="30"/>
        <v>6.3242881178563804E-4</v>
      </c>
      <c r="AK85" s="304">
        <f t="shared" si="30"/>
        <v>5.2483718820384888E-4</v>
      </c>
      <c r="AL85" s="304">
        <f t="shared" si="30"/>
        <v>4.3554953377912764E-4</v>
      </c>
      <c r="AM85" s="304">
        <f t="shared" si="30"/>
        <v>3.6145189525238806E-4</v>
      </c>
      <c r="AN85" s="304">
        <f t="shared" si="30"/>
        <v>2.9996007904762516E-4</v>
      </c>
      <c r="AO85" s="304">
        <f t="shared" si="30"/>
        <v>2.4892952618060153E-4</v>
      </c>
      <c r="AP85" s="304">
        <f t="shared" si="30"/>
        <v>2.0658051965195164E-4</v>
      </c>
    </row>
    <row r="86" spans="1:45" ht="13.8" x14ac:dyDescent="0.25">
      <c r="A86" s="176" t="s">
        <v>237</v>
      </c>
      <c r="B86" s="303">
        <f>B83*B85</f>
        <v>-566394.02044280048</v>
      </c>
      <c r="C86" s="303">
        <f>C83*C85</f>
        <v>-6051.104762190238</v>
      </c>
      <c r="D86" s="303">
        <f t="shared" ref="D86:AO86" si="31">D83*D85</f>
        <v>-5232.5735785910574</v>
      </c>
      <c r="E86" s="303">
        <f t="shared" si="31"/>
        <v>-4524.7648704497042</v>
      </c>
      <c r="F86" s="303">
        <f t="shared" si="31"/>
        <v>-3912.7012406710214</v>
      </c>
      <c r="G86" s="303">
        <f t="shared" si="31"/>
        <v>-3383.4312803146986</v>
      </c>
      <c r="H86" s="303">
        <f t="shared" si="31"/>
        <v>-2925.7555137659019</v>
      </c>
      <c r="I86" s="303">
        <f t="shared" si="31"/>
        <v>-2529.9894152232951</v>
      </c>
      <c r="J86" s="303">
        <f t="shared" si="31"/>
        <v>-2187.7584818777368</v>
      </c>
      <c r="K86" s="303">
        <f t="shared" si="31"/>
        <v>-1891.8210274826545</v>
      </c>
      <c r="L86" s="303">
        <f t="shared" si="31"/>
        <v>-1635.9149465866631</v>
      </c>
      <c r="M86" s="303">
        <f t="shared" si="31"/>
        <v>-1414.6252069239044</v>
      </c>
      <c r="N86" s="303">
        <f t="shared" si="31"/>
        <v>-1223.2692660702967</v>
      </c>
      <c r="O86" s="303">
        <f t="shared" si="31"/>
        <v>-1057.7979877553914</v>
      </c>
      <c r="P86" s="303">
        <f t="shared" si="31"/>
        <v>-914.70996119594918</v>
      </c>
      <c r="Q86" s="303">
        <f t="shared" si="31"/>
        <v>-790.97741042836458</v>
      </c>
      <c r="R86" s="303">
        <f t="shared" si="31"/>
        <v>-683.98212586419572</v>
      </c>
      <c r="S86" s="303">
        <f t="shared" si="31"/>
        <v>-591.46006236555354</v>
      </c>
      <c r="T86" s="303">
        <f t="shared" si="31"/>
        <v>-511.45343152274449</v>
      </c>
      <c r="U86" s="303">
        <f t="shared" si="31"/>
        <v>-442.26927439560183</v>
      </c>
      <c r="V86" s="303">
        <f t="shared" si="31"/>
        <v>-382.44363810806294</v>
      </c>
      <c r="W86" s="303">
        <f t="shared" si="31"/>
        <v>-330.7105982644004</v>
      </c>
      <c r="X86" s="303">
        <f t="shared" si="31"/>
        <v>-285.97547169419448</v>
      </c>
      <c r="Y86" s="303">
        <f t="shared" si="31"/>
        <v>-247.29165270153644</v>
      </c>
      <c r="Z86" s="303">
        <f t="shared" si="31"/>
        <v>-213.84058266804999</v>
      </c>
      <c r="AA86" s="303">
        <f t="shared" si="31"/>
        <v>-184.91442916191585</v>
      </c>
      <c r="AB86" s="303">
        <f t="shared" si="31"/>
        <v>-159.9011080387684</v>
      </c>
      <c r="AC86" s="303">
        <f t="shared" si="31"/>
        <v>-138.27133159866986</v>
      </c>
      <c r="AD86" s="303">
        <f t="shared" si="31"/>
        <v>-119.56740873511517</v>
      </c>
      <c r="AE86" s="303">
        <f t="shared" si="31"/>
        <v>-103.39356008463891</v>
      </c>
      <c r="AF86" s="303">
        <f t="shared" si="31"/>
        <v>-89.407543243314407</v>
      </c>
      <c r="AG86" s="303">
        <f t="shared" si="31"/>
        <v>-77.313410837787245</v>
      </c>
      <c r="AH86" s="303">
        <f t="shared" si="31"/>
        <v>-66.855248209937116</v>
      </c>
      <c r="AI86" s="303">
        <f t="shared" si="31"/>
        <v>-57.811758203115765</v>
      </c>
      <c r="AJ86" s="303">
        <f t="shared" si="31"/>
        <v>-49.991578462777262</v>
      </c>
      <c r="AK86" s="303">
        <f t="shared" si="31"/>
        <v>-43.229232164492849</v>
      </c>
      <c r="AL86" s="303">
        <f t="shared" si="31"/>
        <v>-37.381626485810436</v>
      </c>
      <c r="AM86" s="303">
        <f t="shared" si="31"/>
        <v>-32.325024728808692</v>
      </c>
      <c r="AN86" s="303">
        <f t="shared" si="31"/>
        <v>-27.95242802275412</v>
      </c>
      <c r="AO86" s="303">
        <f t="shared" si="31"/>
        <v>-24.17131120307862</v>
      </c>
      <c r="AP86" s="303">
        <f>AP83*AP85</f>
        <v>-20.901664957350977</v>
      </c>
    </row>
    <row r="87" spans="1:45" ht="13.8" x14ac:dyDescent="0.25">
      <c r="A87" s="176" t="s">
        <v>236</v>
      </c>
      <c r="B87" s="303">
        <f>SUM($B$86:B86)</f>
        <v>-566394.02044280048</v>
      </c>
      <c r="C87" s="303">
        <f>SUM($B$86:C86)</f>
        <v>-572445.12520499073</v>
      </c>
      <c r="D87" s="303">
        <f>SUM($B$86:D86)</f>
        <v>-577677.69878358184</v>
      </c>
      <c r="E87" s="303">
        <f>SUM($B$86:E86)</f>
        <v>-582202.46365403151</v>
      </c>
      <c r="F87" s="303">
        <f>SUM($B$86:F86)</f>
        <v>-586115.1648947025</v>
      </c>
      <c r="G87" s="303">
        <f>SUM($B$86:G86)</f>
        <v>-589498.59617501718</v>
      </c>
      <c r="H87" s="303">
        <f>SUM($B$86:H86)</f>
        <v>-592424.35168878303</v>
      </c>
      <c r="I87" s="303">
        <f>SUM($B$86:I86)</f>
        <v>-594954.34110400628</v>
      </c>
      <c r="J87" s="303">
        <f>SUM($B$86:J86)</f>
        <v>-597142.09958588402</v>
      </c>
      <c r="K87" s="303">
        <f>SUM($B$86:K86)</f>
        <v>-599033.92061336664</v>
      </c>
      <c r="L87" s="303">
        <f>SUM($B$86:L86)</f>
        <v>-600669.83555995335</v>
      </c>
      <c r="M87" s="303">
        <f>SUM($B$86:M86)</f>
        <v>-602084.46076687728</v>
      </c>
      <c r="N87" s="303">
        <f>SUM($B$86:N86)</f>
        <v>-603307.73003294761</v>
      </c>
      <c r="O87" s="303">
        <f>SUM($B$86:O86)</f>
        <v>-604365.528020703</v>
      </c>
      <c r="P87" s="303">
        <f>SUM($B$86:P86)</f>
        <v>-605280.23798189894</v>
      </c>
      <c r="Q87" s="303">
        <f>SUM($B$86:Q86)</f>
        <v>-606071.21539232729</v>
      </c>
      <c r="R87" s="303">
        <f>SUM($B$86:R86)</f>
        <v>-606755.19751819153</v>
      </c>
      <c r="S87" s="303">
        <f>SUM($B$86:S86)</f>
        <v>-607346.65758055705</v>
      </c>
      <c r="T87" s="303">
        <f>SUM($B$86:T86)</f>
        <v>-607858.11101207975</v>
      </c>
      <c r="U87" s="303">
        <f>SUM($B$86:U86)</f>
        <v>-608300.38028647541</v>
      </c>
      <c r="V87" s="303">
        <f>SUM($B$86:V86)</f>
        <v>-608682.8239245835</v>
      </c>
      <c r="W87" s="303">
        <f>SUM($B$86:W86)</f>
        <v>-609013.53452284785</v>
      </c>
      <c r="X87" s="303">
        <f>SUM($B$86:X86)</f>
        <v>-609299.50999454199</v>
      </c>
      <c r="Y87" s="303">
        <f>SUM($B$86:Y86)</f>
        <v>-609546.80164724356</v>
      </c>
      <c r="Z87" s="303">
        <f>SUM($B$86:Z86)</f>
        <v>-609760.64222991164</v>
      </c>
      <c r="AA87" s="303">
        <f>SUM($B$86:AA86)</f>
        <v>-609945.55665907357</v>
      </c>
      <c r="AB87" s="303">
        <f>SUM($B$86:AB86)</f>
        <v>-610105.4577671123</v>
      </c>
      <c r="AC87" s="303">
        <f>SUM($B$86:AC86)</f>
        <v>-610243.72909871093</v>
      </c>
      <c r="AD87" s="303">
        <f>SUM($B$86:AD86)</f>
        <v>-610363.2965074461</v>
      </c>
      <c r="AE87" s="303">
        <f>SUM($B$86:AE86)</f>
        <v>-610466.69006753073</v>
      </c>
      <c r="AF87" s="303">
        <f>SUM($B$86:AF86)</f>
        <v>-610556.09761077398</v>
      </c>
      <c r="AG87" s="303">
        <f>SUM($B$86:AG86)</f>
        <v>-610633.41102161177</v>
      </c>
      <c r="AH87" s="303">
        <f>SUM($B$86:AH86)</f>
        <v>-610700.26626982167</v>
      </c>
      <c r="AI87" s="303">
        <f>SUM($B$86:AI86)</f>
        <v>-610758.07802802476</v>
      </c>
      <c r="AJ87" s="303">
        <f>SUM($B$86:AJ86)</f>
        <v>-610808.06960648752</v>
      </c>
      <c r="AK87" s="303">
        <f>SUM($B$86:AK86)</f>
        <v>-610851.29883865197</v>
      </c>
      <c r="AL87" s="303">
        <f>SUM($B$86:AL86)</f>
        <v>-610888.68046513782</v>
      </c>
      <c r="AM87" s="303">
        <f>SUM($B$86:AM86)</f>
        <v>-610921.0054898666</v>
      </c>
      <c r="AN87" s="303">
        <f>SUM($B$86:AN86)</f>
        <v>-610948.95791788935</v>
      </c>
      <c r="AO87" s="303">
        <f>SUM($B$86:AO86)</f>
        <v>-610973.12922909239</v>
      </c>
      <c r="AP87" s="303">
        <f>SUM($B$86:AP86)</f>
        <v>-610994.03089404979</v>
      </c>
    </row>
    <row r="88" spans="1:45" ht="13.8" x14ac:dyDescent="0.25">
      <c r="A88" s="176" t="s">
        <v>235</v>
      </c>
      <c r="B88" s="305">
        <f>IF((ISERR(IRR($B$83:B83))),0,IF(IRR($B$83:B83)&lt;0,0,IRR($B$83:B83)))</f>
        <v>0</v>
      </c>
      <c r="C88" s="305">
        <f>IF((ISERR(IRR($B$83:C83))),0,IF(IRR($B$83:C83)&lt;0,0,IRR($B$83:C83)))</f>
        <v>0</v>
      </c>
      <c r="D88" s="305">
        <f>IF((ISERR(IRR($B$83:D83))),0,IF(IRR($B$83:D83)&lt;0,0,IRR($B$83:D83)))</f>
        <v>0</v>
      </c>
      <c r="E88" s="305">
        <f>IF((ISERR(IRR($B$83:E83))),0,IF(IRR($B$83:E83)&lt;0,0,IRR($B$83:E83)))</f>
        <v>0</v>
      </c>
      <c r="F88" s="305">
        <f>IF((ISERR(IRR($B$83:F83))),0,IF(IRR($B$83:F83)&lt;0,0,IRR($B$83:F83)))</f>
        <v>0</v>
      </c>
      <c r="G88" s="305">
        <f>IF((ISERR(IRR($B$83:G83))),0,IF(IRR($B$83:G83)&lt;0,0,IRR($B$83:G83)))</f>
        <v>0</v>
      </c>
      <c r="H88" s="305">
        <f>IF((ISERR(IRR($B$83:H83))),0,IF(IRR($B$83:H83)&lt;0,0,IRR($B$83:H83)))</f>
        <v>0</v>
      </c>
      <c r="I88" s="305">
        <f>IF((ISERR(IRR($B$83:I83))),0,IF(IRR($B$83:I83)&lt;0,0,IRR($B$83:I83)))</f>
        <v>0</v>
      </c>
      <c r="J88" s="305">
        <f>IF((ISERR(IRR($B$83:J83))),0,IF(IRR($B$83:J83)&lt;0,0,IRR($B$83:J83)))</f>
        <v>0</v>
      </c>
      <c r="K88" s="305">
        <f>IF((ISERR(IRR($B$83:K83))),0,IF(IRR($B$83:K83)&lt;0,0,IRR($B$83:K83)))</f>
        <v>0</v>
      </c>
      <c r="L88" s="305">
        <f>IF((ISERR(IRR($B$83:L83))),0,IF(IRR($B$83:L83)&lt;0,0,IRR($B$83:L83)))</f>
        <v>0</v>
      </c>
      <c r="M88" s="305">
        <f>IF((ISERR(IRR($B$83:M83))),0,IF(IRR($B$83:M83)&lt;0,0,IRR($B$83:M83)))</f>
        <v>0</v>
      </c>
      <c r="N88" s="305">
        <f>IF((ISERR(IRR($B$83:N83))),0,IF(IRR($B$83:N83)&lt;0,0,IRR($B$83:N83)))</f>
        <v>0</v>
      </c>
      <c r="O88" s="305">
        <f>IF((ISERR(IRR($B$83:O83))),0,IF(IRR($B$83:O83)&lt;0,0,IRR($B$83:O83)))</f>
        <v>0</v>
      </c>
      <c r="P88" s="305">
        <f>IF((ISERR(IRR($B$83:P83))),0,IF(IRR($B$83:P83)&lt;0,0,IRR($B$83:P83)))</f>
        <v>0</v>
      </c>
      <c r="Q88" s="305">
        <f>IF((ISERR(IRR($B$83:Q83))),0,IF(IRR($B$83:Q83)&lt;0,0,IRR($B$83:Q83)))</f>
        <v>0</v>
      </c>
      <c r="R88" s="305">
        <f>IF((ISERR(IRR($B$83:R83))),0,IF(IRR($B$83:R83)&lt;0,0,IRR($B$83:R83)))</f>
        <v>0</v>
      </c>
      <c r="S88" s="305">
        <f>IF((ISERR(IRR($B$83:S83))),0,IF(IRR($B$83:S83)&lt;0,0,IRR($B$83:S83)))</f>
        <v>0</v>
      </c>
      <c r="T88" s="305">
        <f>IF((ISERR(IRR($B$83:T83))),0,IF(IRR($B$83:T83)&lt;0,0,IRR($B$83:T83)))</f>
        <v>0</v>
      </c>
      <c r="U88" s="305">
        <f>IF((ISERR(IRR($B$83:U83))),0,IF(IRR($B$83:U83)&lt;0,0,IRR($B$83:U83)))</f>
        <v>0</v>
      </c>
      <c r="V88" s="305">
        <f>IF((ISERR(IRR($B$83:V83))),0,IF(IRR($B$83:V83)&lt;0,0,IRR($B$83:V83)))</f>
        <v>0</v>
      </c>
      <c r="W88" s="305">
        <f>IF((ISERR(IRR($B$83:W83))),0,IF(IRR($B$83:W83)&lt;0,0,IRR($B$83:W83)))</f>
        <v>0</v>
      </c>
      <c r="X88" s="305">
        <f>IF((ISERR(IRR($B$83:X83))),0,IF(IRR($B$83:X83)&lt;0,0,IRR($B$83:X83)))</f>
        <v>0</v>
      </c>
      <c r="Y88" s="305">
        <f>IF((ISERR(IRR($B$83:Y83))),0,IF(IRR($B$83:Y83)&lt;0,0,IRR($B$83:Y83)))</f>
        <v>0</v>
      </c>
      <c r="Z88" s="305">
        <f>IF((ISERR(IRR($B$83:Z83))),0,IF(IRR($B$83:Z83)&lt;0,0,IRR($B$83:Z83)))</f>
        <v>0</v>
      </c>
      <c r="AA88" s="305">
        <f>IF((ISERR(IRR($B$83:AA83))),0,IF(IRR($B$83:AA83)&lt;0,0,IRR($B$83:AA83)))</f>
        <v>0</v>
      </c>
      <c r="AB88" s="305">
        <f>IF((ISERR(IRR($B$83:AB83))),0,IF(IRR($B$83:AB83)&lt;0,0,IRR($B$83:AB83)))</f>
        <v>0</v>
      </c>
      <c r="AC88" s="305">
        <f>IF((ISERR(IRR($B$83:AC83))),0,IF(IRR($B$83:AC83)&lt;0,0,IRR($B$83:AC83)))</f>
        <v>0</v>
      </c>
      <c r="AD88" s="305">
        <f>IF((ISERR(IRR($B$83:AD83))),0,IF(IRR($B$83:AD83)&lt;0,0,IRR($B$83:AD83)))</f>
        <v>0</v>
      </c>
      <c r="AE88" s="305">
        <f>IF((ISERR(IRR($B$83:AE83))),0,IF(IRR($B$83:AE83)&lt;0,0,IRR($B$83:AE83)))</f>
        <v>0</v>
      </c>
      <c r="AF88" s="305">
        <f>IF((ISERR(IRR($B$83:AF83))),0,IF(IRR($B$83:AF83)&lt;0,0,IRR($B$83:AF83)))</f>
        <v>0</v>
      </c>
      <c r="AG88" s="305">
        <f>IF((ISERR(IRR($B$83:AG83))),0,IF(IRR($B$83:AG83)&lt;0,0,IRR($B$83:AG83)))</f>
        <v>0</v>
      </c>
      <c r="AH88" s="305">
        <f>IF((ISERR(IRR($B$83:AH83))),0,IF(IRR($B$83:AH83)&lt;0,0,IRR($B$83:AH83)))</f>
        <v>0</v>
      </c>
      <c r="AI88" s="305">
        <f>IF((ISERR(IRR($B$83:AI83))),0,IF(IRR($B$83:AI83)&lt;0,0,IRR($B$83:AI83)))</f>
        <v>0</v>
      </c>
      <c r="AJ88" s="305">
        <f>IF((ISERR(IRR($B$83:AJ83))),0,IF(IRR($B$83:AJ83)&lt;0,0,IRR($B$83:AJ83)))</f>
        <v>0</v>
      </c>
      <c r="AK88" s="305">
        <f>IF((ISERR(IRR($B$83:AK83))),0,IF(IRR($B$83:AK83)&lt;0,0,IRR($B$83:AK83)))</f>
        <v>0</v>
      </c>
      <c r="AL88" s="305">
        <f>IF((ISERR(IRR($B$83:AL83))),0,IF(IRR($B$83:AL83)&lt;0,0,IRR($B$83:AL83)))</f>
        <v>0</v>
      </c>
      <c r="AM88" s="305">
        <f>IF((ISERR(IRR($B$83:AM83))),0,IF(IRR($B$83:AM83)&lt;0,0,IRR($B$83:AM83)))</f>
        <v>0</v>
      </c>
      <c r="AN88" s="305">
        <f>IF((ISERR(IRR($B$83:AN83))),0,IF(IRR($B$83:AN83)&lt;0,0,IRR($B$83:AN83)))</f>
        <v>0</v>
      </c>
      <c r="AO88" s="305">
        <f>IF((ISERR(IRR($B$83:AO83))),0,IF(IRR($B$83:AO83)&lt;0,0,IRR($B$83:AO83)))</f>
        <v>0</v>
      </c>
      <c r="AP88" s="305">
        <f>IF((ISERR(IRR($B$83:AP83))),0,IF(IRR($B$83:AP83)&lt;0,0,IRR($B$83:AP83)))</f>
        <v>0</v>
      </c>
    </row>
    <row r="89" spans="1:45" ht="13.8" x14ac:dyDescent="0.25">
      <c r="A89" s="176" t="s">
        <v>234</v>
      </c>
      <c r="B89" s="306">
        <f>IF(AND(B84&gt;0,A84&lt;0),(B74-(B84/(B84-A84))),0)</f>
        <v>0</v>
      </c>
      <c r="C89" s="306">
        <f t="shared" ref="C89:AP89" si="32">IF(AND(C84&gt;0,B84&lt;0),(C74-(C84/(C84-B84))),0)</f>
        <v>0</v>
      </c>
      <c r="D89" s="306">
        <f t="shared" si="32"/>
        <v>0</v>
      </c>
      <c r="E89" s="306">
        <f t="shared" si="32"/>
        <v>0</v>
      </c>
      <c r="F89" s="306">
        <f t="shared" si="32"/>
        <v>0</v>
      </c>
      <c r="G89" s="306">
        <f t="shared" si="32"/>
        <v>0</v>
      </c>
      <c r="H89" s="306">
        <f>IF(AND(H84&gt;0,G84&lt;0),(H74-(H84/(H84-G84))),0)</f>
        <v>0</v>
      </c>
      <c r="I89" s="306">
        <f t="shared" si="32"/>
        <v>0</v>
      </c>
      <c r="J89" s="306">
        <f t="shared" si="32"/>
        <v>0</v>
      </c>
      <c r="K89" s="306">
        <f t="shared" si="32"/>
        <v>0</v>
      </c>
      <c r="L89" s="306">
        <f t="shared" si="32"/>
        <v>0</v>
      </c>
      <c r="M89" s="306">
        <f t="shared" si="32"/>
        <v>0</v>
      </c>
      <c r="N89" s="306">
        <f t="shared" si="32"/>
        <v>0</v>
      </c>
      <c r="O89" s="306">
        <f t="shared" si="32"/>
        <v>0</v>
      </c>
      <c r="P89" s="306">
        <f t="shared" si="32"/>
        <v>0</v>
      </c>
      <c r="Q89" s="306">
        <f t="shared" si="32"/>
        <v>0</v>
      </c>
      <c r="R89" s="306">
        <f t="shared" si="32"/>
        <v>0</v>
      </c>
      <c r="S89" s="306">
        <f t="shared" si="32"/>
        <v>0</v>
      </c>
      <c r="T89" s="306">
        <f t="shared" si="32"/>
        <v>0</v>
      </c>
      <c r="U89" s="306">
        <f t="shared" si="32"/>
        <v>0</v>
      </c>
      <c r="V89" s="306">
        <f t="shared" si="32"/>
        <v>0</v>
      </c>
      <c r="W89" s="306">
        <f t="shared" si="32"/>
        <v>0</v>
      </c>
      <c r="X89" s="306">
        <f t="shared" si="32"/>
        <v>0</v>
      </c>
      <c r="Y89" s="306">
        <f t="shared" si="32"/>
        <v>0</v>
      </c>
      <c r="Z89" s="306">
        <f t="shared" si="32"/>
        <v>0</v>
      </c>
      <c r="AA89" s="306">
        <f t="shared" si="32"/>
        <v>0</v>
      </c>
      <c r="AB89" s="306">
        <f t="shared" si="32"/>
        <v>0</v>
      </c>
      <c r="AC89" s="306">
        <f t="shared" si="32"/>
        <v>0</v>
      </c>
      <c r="AD89" s="306">
        <f t="shared" si="32"/>
        <v>0</v>
      </c>
      <c r="AE89" s="306">
        <f t="shared" si="32"/>
        <v>0</v>
      </c>
      <c r="AF89" s="306">
        <f t="shared" si="32"/>
        <v>0</v>
      </c>
      <c r="AG89" s="306">
        <f t="shared" si="32"/>
        <v>0</v>
      </c>
      <c r="AH89" s="306">
        <f t="shared" si="32"/>
        <v>0</v>
      </c>
      <c r="AI89" s="306">
        <f t="shared" si="32"/>
        <v>0</v>
      </c>
      <c r="AJ89" s="306">
        <f t="shared" si="32"/>
        <v>0</v>
      </c>
      <c r="AK89" s="306">
        <f t="shared" si="32"/>
        <v>0</v>
      </c>
      <c r="AL89" s="306">
        <f t="shared" si="32"/>
        <v>0</v>
      </c>
      <c r="AM89" s="306">
        <f t="shared" si="32"/>
        <v>0</v>
      </c>
      <c r="AN89" s="306">
        <f t="shared" si="32"/>
        <v>0</v>
      </c>
      <c r="AO89" s="306">
        <f t="shared" si="32"/>
        <v>0</v>
      </c>
      <c r="AP89" s="306">
        <f t="shared" si="32"/>
        <v>0</v>
      </c>
    </row>
    <row r="90" spans="1:45" ht="14.4" thickBot="1" x14ac:dyDescent="0.3">
      <c r="A90" s="186" t="s">
        <v>233</v>
      </c>
      <c r="B90" s="187">
        <f t="shared" ref="B90:AP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87">
        <f t="shared" si="33"/>
        <v>0</v>
      </c>
      <c r="AH90" s="187">
        <f t="shared" si="33"/>
        <v>0</v>
      </c>
      <c r="AI90" s="187">
        <f t="shared" si="33"/>
        <v>0</v>
      </c>
      <c r="AJ90" s="187">
        <f t="shared" si="33"/>
        <v>0</v>
      </c>
      <c r="AK90" s="187">
        <f t="shared" si="33"/>
        <v>0</v>
      </c>
      <c r="AL90" s="187">
        <f t="shared" si="33"/>
        <v>0</v>
      </c>
      <c r="AM90" s="187">
        <f t="shared" si="33"/>
        <v>0</v>
      </c>
      <c r="AN90" s="187">
        <f t="shared" si="33"/>
        <v>0</v>
      </c>
      <c r="AO90" s="187">
        <f t="shared" si="33"/>
        <v>0</v>
      </c>
      <c r="AP90" s="187">
        <f t="shared" si="33"/>
        <v>0</v>
      </c>
    </row>
    <row r="91" spans="1:45" s="164" customFormat="1" x14ac:dyDescent="0.25">
      <c r="A91" s="138"/>
      <c r="B91" s="188">
        <v>2023</v>
      </c>
      <c r="C91" s="188">
        <f>B91+1</f>
        <v>2024</v>
      </c>
      <c r="D91" s="123">
        <f t="shared" ref="D91:AP91" si="34">C91+1</f>
        <v>2025</v>
      </c>
      <c r="E91" s="123">
        <f t="shared" si="34"/>
        <v>2026</v>
      </c>
      <c r="F91" s="123">
        <f t="shared" si="34"/>
        <v>2027</v>
      </c>
      <c r="G91" s="123">
        <f t="shared" si="34"/>
        <v>2028</v>
      </c>
      <c r="H91" s="123">
        <f t="shared" si="34"/>
        <v>2029</v>
      </c>
      <c r="I91" s="123">
        <f t="shared" si="34"/>
        <v>2030</v>
      </c>
      <c r="J91" s="123">
        <f t="shared" si="34"/>
        <v>2031</v>
      </c>
      <c r="K91" s="123">
        <f t="shared" si="34"/>
        <v>2032</v>
      </c>
      <c r="L91" s="123">
        <f t="shared" si="34"/>
        <v>2033</v>
      </c>
      <c r="M91" s="123">
        <f t="shared" si="34"/>
        <v>2034</v>
      </c>
      <c r="N91" s="123">
        <f t="shared" si="34"/>
        <v>2035</v>
      </c>
      <c r="O91" s="123">
        <f t="shared" si="34"/>
        <v>2036</v>
      </c>
      <c r="P91" s="123">
        <f t="shared" si="34"/>
        <v>2037</v>
      </c>
      <c r="Q91" s="123">
        <f t="shared" si="34"/>
        <v>2038</v>
      </c>
      <c r="R91" s="123">
        <f t="shared" si="34"/>
        <v>2039</v>
      </c>
      <c r="S91" s="123">
        <f t="shared" si="34"/>
        <v>2040</v>
      </c>
      <c r="T91" s="123">
        <f t="shared" si="34"/>
        <v>2041</v>
      </c>
      <c r="U91" s="123">
        <f t="shared" si="34"/>
        <v>2042</v>
      </c>
      <c r="V91" s="123">
        <f t="shared" si="34"/>
        <v>2043</v>
      </c>
      <c r="W91" s="123">
        <f t="shared" si="34"/>
        <v>2044</v>
      </c>
      <c r="X91" s="123">
        <f t="shared" si="34"/>
        <v>2045</v>
      </c>
      <c r="Y91" s="123">
        <f t="shared" si="34"/>
        <v>2046</v>
      </c>
      <c r="Z91" s="123">
        <f t="shared" si="34"/>
        <v>2047</v>
      </c>
      <c r="AA91" s="123">
        <f t="shared" si="34"/>
        <v>2048</v>
      </c>
      <c r="AB91" s="123">
        <f t="shared" si="34"/>
        <v>2049</v>
      </c>
      <c r="AC91" s="123">
        <f t="shared" si="34"/>
        <v>2050</v>
      </c>
      <c r="AD91" s="123">
        <f t="shared" si="34"/>
        <v>2051</v>
      </c>
      <c r="AE91" s="123">
        <f t="shared" si="34"/>
        <v>2052</v>
      </c>
      <c r="AF91" s="123">
        <f t="shared" si="34"/>
        <v>2053</v>
      </c>
      <c r="AG91" s="123">
        <f t="shared" si="34"/>
        <v>2054</v>
      </c>
      <c r="AH91" s="123">
        <f t="shared" si="34"/>
        <v>2055</v>
      </c>
      <c r="AI91" s="123">
        <f t="shared" si="34"/>
        <v>2056</v>
      </c>
      <c r="AJ91" s="123">
        <f t="shared" si="34"/>
        <v>2057</v>
      </c>
      <c r="AK91" s="123">
        <f t="shared" si="34"/>
        <v>2058</v>
      </c>
      <c r="AL91" s="123">
        <f t="shared" si="34"/>
        <v>2059</v>
      </c>
      <c r="AM91" s="123">
        <f t="shared" si="34"/>
        <v>2060</v>
      </c>
      <c r="AN91" s="123">
        <f t="shared" si="34"/>
        <v>2061</v>
      </c>
      <c r="AO91" s="123">
        <f t="shared" si="34"/>
        <v>2062</v>
      </c>
      <c r="AP91" s="123">
        <f t="shared" si="34"/>
        <v>2063</v>
      </c>
      <c r="AQ91" s="124"/>
      <c r="AR91" s="124"/>
      <c r="AS91" s="124"/>
    </row>
    <row r="92" spans="1:45" ht="15.6" customHeight="1" x14ac:dyDescent="0.25">
      <c r="A92" s="189" t="s">
        <v>232</v>
      </c>
      <c r="B92" s="86"/>
      <c r="C92" s="86"/>
      <c r="D92" s="86"/>
      <c r="E92" s="86"/>
      <c r="F92" s="86"/>
      <c r="G92" s="86"/>
      <c r="H92" s="86"/>
      <c r="I92" s="86"/>
      <c r="J92" s="86"/>
      <c r="K92" s="86"/>
      <c r="L92" s="190">
        <v>10</v>
      </c>
      <c r="M92" s="86"/>
      <c r="N92" s="86"/>
      <c r="O92" s="86"/>
      <c r="P92" s="86"/>
      <c r="Q92" s="86"/>
      <c r="R92" s="86"/>
      <c r="S92" s="86"/>
      <c r="T92" s="86"/>
      <c r="U92" s="86"/>
      <c r="V92" s="86"/>
      <c r="W92" s="86"/>
      <c r="X92" s="86"/>
      <c r="Y92" s="86"/>
      <c r="Z92" s="86"/>
      <c r="AA92" s="86">
        <v>25</v>
      </c>
      <c r="AB92" s="86"/>
      <c r="AC92" s="86"/>
      <c r="AD92" s="86"/>
      <c r="AE92" s="86"/>
      <c r="AF92" s="86">
        <v>30</v>
      </c>
      <c r="AG92" s="86"/>
      <c r="AH92" s="86"/>
      <c r="AI92" s="86"/>
      <c r="AJ92" s="86"/>
      <c r="AK92" s="86"/>
      <c r="AL92" s="86"/>
      <c r="AM92" s="86"/>
      <c r="AN92" s="86"/>
      <c r="AO92" s="86"/>
      <c r="AP92" s="86">
        <v>40</v>
      </c>
    </row>
    <row r="93" spans="1:45" ht="13.2" x14ac:dyDescent="0.25">
      <c r="A93" s="87" t="s">
        <v>231</v>
      </c>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row>
    <row r="94" spans="1:45" ht="13.2" x14ac:dyDescent="0.25">
      <c r="A94" s="87" t="s">
        <v>230</v>
      </c>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row>
    <row r="95" spans="1:45" ht="13.2" x14ac:dyDescent="0.25">
      <c r="A95" s="87" t="s">
        <v>229</v>
      </c>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row>
    <row r="96" spans="1:45" ht="13.2" x14ac:dyDescent="0.25">
      <c r="A96" s="88" t="s">
        <v>228</v>
      </c>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row>
    <row r="97" spans="1:71" ht="33" customHeight="1" x14ac:dyDescent="0.25">
      <c r="A97" s="500" t="s">
        <v>434</v>
      </c>
      <c r="B97" s="500"/>
      <c r="C97" s="500"/>
      <c r="D97" s="500"/>
      <c r="E97" s="500"/>
      <c r="F97" s="500"/>
      <c r="G97" s="500"/>
      <c r="H97" s="500"/>
      <c r="I97" s="500"/>
      <c r="J97" s="500"/>
      <c r="K97" s="500"/>
      <c r="L97" s="500"/>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row>
    <row r="98" spans="1:71" ht="16.2" thickBot="1" x14ac:dyDescent="0.3">
      <c r="C98" s="191"/>
    </row>
    <row r="99" spans="1:71" s="197" customFormat="1" ht="16.2" thickTop="1" x14ac:dyDescent="0.25">
      <c r="A99" s="192" t="s">
        <v>435</v>
      </c>
      <c r="B99" s="193">
        <f>B81*B85</f>
        <v>-479994.93257864454</v>
      </c>
      <c r="C99" s="194">
        <f>C81*C85</f>
        <v>0</v>
      </c>
      <c r="D99" s="194">
        <f t="shared" ref="D99:AP99" si="35">D81*D85</f>
        <v>0</v>
      </c>
      <c r="E99" s="194">
        <f t="shared" si="35"/>
        <v>0</v>
      </c>
      <c r="F99" s="194">
        <f t="shared" si="35"/>
        <v>0</v>
      </c>
      <c r="G99" s="194">
        <f t="shared" si="35"/>
        <v>0</v>
      </c>
      <c r="H99" s="194">
        <f t="shared" si="35"/>
        <v>0</v>
      </c>
      <c r="I99" s="194">
        <f t="shared" si="35"/>
        <v>0</v>
      </c>
      <c r="J99" s="194">
        <f>J81*J85</f>
        <v>0</v>
      </c>
      <c r="K99" s="194">
        <f t="shared" si="35"/>
        <v>0</v>
      </c>
      <c r="L99" s="194">
        <f>L81*L85</f>
        <v>0</v>
      </c>
      <c r="M99" s="194">
        <f t="shared" si="35"/>
        <v>0</v>
      </c>
      <c r="N99" s="194">
        <f t="shared" si="35"/>
        <v>0</v>
      </c>
      <c r="O99" s="194">
        <f t="shared" si="35"/>
        <v>0</v>
      </c>
      <c r="P99" s="194">
        <f t="shared" si="35"/>
        <v>0</v>
      </c>
      <c r="Q99" s="194">
        <f t="shared" si="35"/>
        <v>0</v>
      </c>
      <c r="R99" s="194">
        <f t="shared" si="35"/>
        <v>0</v>
      </c>
      <c r="S99" s="194">
        <f t="shared" si="35"/>
        <v>0</v>
      </c>
      <c r="T99" s="194">
        <f t="shared" si="35"/>
        <v>0</v>
      </c>
      <c r="U99" s="194">
        <f t="shared" si="35"/>
        <v>0</v>
      </c>
      <c r="V99" s="194">
        <f t="shared" si="35"/>
        <v>0</v>
      </c>
      <c r="W99" s="194">
        <f t="shared" si="35"/>
        <v>0</v>
      </c>
      <c r="X99" s="194">
        <f t="shared" si="35"/>
        <v>0</v>
      </c>
      <c r="Y99" s="194">
        <f t="shared" si="35"/>
        <v>0</v>
      </c>
      <c r="Z99" s="194">
        <f t="shared" si="35"/>
        <v>0</v>
      </c>
      <c r="AA99" s="194">
        <f t="shared" si="35"/>
        <v>0</v>
      </c>
      <c r="AB99" s="194">
        <f t="shared" si="35"/>
        <v>0</v>
      </c>
      <c r="AC99" s="194">
        <f t="shared" si="35"/>
        <v>0</v>
      </c>
      <c r="AD99" s="194">
        <f t="shared" si="35"/>
        <v>0</v>
      </c>
      <c r="AE99" s="194">
        <f t="shared" si="35"/>
        <v>0</v>
      </c>
      <c r="AF99" s="194">
        <f t="shared" si="35"/>
        <v>0</v>
      </c>
      <c r="AG99" s="194">
        <f t="shared" si="35"/>
        <v>0</v>
      </c>
      <c r="AH99" s="194">
        <f t="shared" si="35"/>
        <v>0</v>
      </c>
      <c r="AI99" s="194">
        <f t="shared" si="35"/>
        <v>0</v>
      </c>
      <c r="AJ99" s="194">
        <f t="shared" si="35"/>
        <v>0</v>
      </c>
      <c r="AK99" s="194">
        <f t="shared" si="35"/>
        <v>0</v>
      </c>
      <c r="AL99" s="194">
        <f t="shared" si="35"/>
        <v>0</v>
      </c>
      <c r="AM99" s="194">
        <f t="shared" si="35"/>
        <v>0</v>
      </c>
      <c r="AN99" s="194">
        <f t="shared" si="35"/>
        <v>0</v>
      </c>
      <c r="AO99" s="194">
        <f t="shared" si="35"/>
        <v>0</v>
      </c>
      <c r="AP99" s="194">
        <f t="shared" si="35"/>
        <v>0</v>
      </c>
      <c r="AQ99" s="195">
        <f>SUM(B99:AP99)</f>
        <v>-479994.93257864454</v>
      </c>
      <c r="AR99" s="196"/>
      <c r="AS99" s="196"/>
    </row>
    <row r="100" spans="1:71" s="200" customFormat="1" x14ac:dyDescent="0.25">
      <c r="A100" s="198">
        <f>AQ99</f>
        <v>-479994.93257864454</v>
      </c>
      <c r="B100" s="199"/>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24"/>
      <c r="AR100" s="124"/>
      <c r="AS100" s="124"/>
    </row>
    <row r="101" spans="1:71" s="200" customFormat="1" x14ac:dyDescent="0.25">
      <c r="A101" s="198">
        <f>AP87</f>
        <v>-610994.03089404979</v>
      </c>
      <c r="B101" s="199"/>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24"/>
      <c r="AR101" s="124"/>
      <c r="AS101" s="124"/>
    </row>
    <row r="102" spans="1:71" s="200" customFormat="1" x14ac:dyDescent="0.25">
      <c r="A102" s="201" t="s">
        <v>436</v>
      </c>
      <c r="B102" s="307">
        <f>(A101+-A100)/-A100</f>
        <v>-0.27291766938381534</v>
      </c>
      <c r="C102" s="161"/>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24"/>
      <c r="AR102" s="124"/>
      <c r="AS102" s="124"/>
    </row>
    <row r="103" spans="1:71" s="200" customFormat="1" x14ac:dyDescent="0.25">
      <c r="A103" s="202"/>
      <c r="B103" s="161"/>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24"/>
      <c r="AR103" s="124"/>
      <c r="AS103" s="124"/>
    </row>
    <row r="104" spans="1:71" ht="13.2" x14ac:dyDescent="0.25">
      <c r="A104" s="308" t="s">
        <v>437</v>
      </c>
      <c r="B104" s="308" t="s">
        <v>438</v>
      </c>
      <c r="C104" s="308" t="s">
        <v>439</v>
      </c>
      <c r="D104" s="308" t="s">
        <v>440</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4"/>
      <c r="AR104" s="204"/>
      <c r="AS104" s="204"/>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203"/>
      <c r="BS104" s="203"/>
    </row>
    <row r="105" spans="1:71" ht="13.2" x14ac:dyDescent="0.25">
      <c r="A105" s="309">
        <f>G30/1000/1000</f>
        <v>-0.60066983555995335</v>
      </c>
      <c r="B105" s="310">
        <f>L88</f>
        <v>0</v>
      </c>
      <c r="C105" s="311" t="str">
        <f>G28</f>
        <v>не окупается</v>
      </c>
      <c r="D105" s="311" t="str">
        <f>G29</f>
        <v>не окупается</v>
      </c>
      <c r="E105" s="205" t="s">
        <v>441</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row>
    <row r="106" spans="1:71" ht="13.2" x14ac:dyDescent="0.25">
      <c r="A106" s="206"/>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4"/>
      <c r="AR106" s="204"/>
      <c r="AS106" s="204"/>
      <c r="AT106" s="203"/>
      <c r="AU106" s="203"/>
      <c r="AV106" s="203"/>
      <c r="AW106" s="203"/>
      <c r="AX106" s="203"/>
      <c r="AY106" s="203"/>
      <c r="AZ106" s="203"/>
      <c r="BA106" s="203"/>
      <c r="BB106" s="203"/>
      <c r="BC106" s="203"/>
      <c r="BD106" s="203"/>
      <c r="BE106" s="203"/>
      <c r="BF106" s="203"/>
      <c r="BG106" s="203"/>
      <c r="BH106" s="203"/>
      <c r="BI106" s="203"/>
      <c r="BJ106" s="203"/>
      <c r="BK106" s="203"/>
      <c r="BL106" s="203"/>
      <c r="BM106" s="203"/>
      <c r="BN106" s="203"/>
      <c r="BO106" s="203"/>
      <c r="BP106" s="203"/>
      <c r="BQ106" s="203"/>
      <c r="BR106" s="203"/>
      <c r="BS106" s="203"/>
    </row>
    <row r="107" spans="1:71" ht="13.2" x14ac:dyDescent="0.25">
      <c r="A107" s="312"/>
      <c r="B107" s="313">
        <v>2016</v>
      </c>
      <c r="C107" s="313">
        <v>2017</v>
      </c>
      <c r="D107" s="314">
        <f t="shared" ref="D107:AP107" si="36">C107+1</f>
        <v>2018</v>
      </c>
      <c r="E107" s="314">
        <f t="shared" si="36"/>
        <v>2019</v>
      </c>
      <c r="F107" s="314">
        <f t="shared" si="36"/>
        <v>2020</v>
      </c>
      <c r="G107" s="314">
        <f t="shared" si="36"/>
        <v>2021</v>
      </c>
      <c r="H107" s="314">
        <f t="shared" si="36"/>
        <v>2022</v>
      </c>
      <c r="I107" s="314">
        <f t="shared" si="36"/>
        <v>2023</v>
      </c>
      <c r="J107" s="314">
        <f t="shared" si="36"/>
        <v>2024</v>
      </c>
      <c r="K107" s="314">
        <f t="shared" si="36"/>
        <v>2025</v>
      </c>
      <c r="L107" s="314">
        <f t="shared" si="36"/>
        <v>2026</v>
      </c>
      <c r="M107" s="314">
        <f t="shared" si="36"/>
        <v>2027</v>
      </c>
      <c r="N107" s="314">
        <f t="shared" si="36"/>
        <v>2028</v>
      </c>
      <c r="O107" s="314">
        <f t="shared" si="36"/>
        <v>2029</v>
      </c>
      <c r="P107" s="314">
        <f t="shared" si="36"/>
        <v>2030</v>
      </c>
      <c r="Q107" s="314">
        <f t="shared" si="36"/>
        <v>2031</v>
      </c>
      <c r="R107" s="314">
        <f t="shared" si="36"/>
        <v>2032</v>
      </c>
      <c r="S107" s="314">
        <f t="shared" si="36"/>
        <v>2033</v>
      </c>
      <c r="T107" s="314">
        <f t="shared" si="36"/>
        <v>2034</v>
      </c>
      <c r="U107" s="314">
        <f t="shared" si="36"/>
        <v>2035</v>
      </c>
      <c r="V107" s="314">
        <f t="shared" si="36"/>
        <v>2036</v>
      </c>
      <c r="W107" s="314">
        <f t="shared" si="36"/>
        <v>2037</v>
      </c>
      <c r="X107" s="314">
        <f t="shared" si="36"/>
        <v>2038</v>
      </c>
      <c r="Y107" s="314">
        <f t="shared" si="36"/>
        <v>2039</v>
      </c>
      <c r="Z107" s="314">
        <f t="shared" si="36"/>
        <v>2040</v>
      </c>
      <c r="AA107" s="314">
        <f t="shared" si="36"/>
        <v>2041</v>
      </c>
      <c r="AB107" s="314">
        <f t="shared" si="36"/>
        <v>2042</v>
      </c>
      <c r="AC107" s="314">
        <f t="shared" si="36"/>
        <v>2043</v>
      </c>
      <c r="AD107" s="314">
        <f t="shared" si="36"/>
        <v>2044</v>
      </c>
      <c r="AE107" s="314">
        <f t="shared" si="36"/>
        <v>2045</v>
      </c>
      <c r="AF107" s="314">
        <f t="shared" si="36"/>
        <v>2046</v>
      </c>
      <c r="AG107" s="314">
        <f t="shared" si="36"/>
        <v>2047</v>
      </c>
      <c r="AH107" s="314">
        <f t="shared" si="36"/>
        <v>2048</v>
      </c>
      <c r="AI107" s="314">
        <f t="shared" si="36"/>
        <v>2049</v>
      </c>
      <c r="AJ107" s="314">
        <f t="shared" si="36"/>
        <v>2050</v>
      </c>
      <c r="AK107" s="314">
        <f t="shared" si="36"/>
        <v>2051</v>
      </c>
      <c r="AL107" s="314">
        <f t="shared" si="36"/>
        <v>2052</v>
      </c>
      <c r="AM107" s="314">
        <f t="shared" si="36"/>
        <v>2053</v>
      </c>
      <c r="AN107" s="314">
        <f t="shared" si="36"/>
        <v>2054</v>
      </c>
      <c r="AO107" s="314">
        <f t="shared" si="36"/>
        <v>2055</v>
      </c>
      <c r="AP107" s="314">
        <f t="shared" si="36"/>
        <v>2056</v>
      </c>
      <c r="AT107" s="200"/>
      <c r="AU107" s="200"/>
      <c r="AV107" s="200"/>
      <c r="AW107" s="200"/>
      <c r="AX107" s="200"/>
      <c r="AY107" s="200"/>
      <c r="AZ107" s="200"/>
      <c r="BA107" s="200"/>
      <c r="BB107" s="200"/>
      <c r="BC107" s="200"/>
      <c r="BD107" s="200"/>
      <c r="BE107" s="200"/>
      <c r="BF107" s="200"/>
      <c r="BG107" s="200"/>
    </row>
    <row r="108" spans="1:71" ht="13.2" x14ac:dyDescent="0.25">
      <c r="A108" s="315" t="s">
        <v>442</v>
      </c>
      <c r="B108" s="316"/>
      <c r="C108" s="316">
        <f>C109*$B$111*$B$112*1000</f>
        <v>0</v>
      </c>
      <c r="D108" s="316">
        <f t="shared" ref="D108:AP108" si="37">D109*$B$111*$B$112*1000</f>
        <v>0</v>
      </c>
      <c r="E108" s="316">
        <f>E109*$B$111*$B$112*1000</f>
        <v>0</v>
      </c>
      <c r="F108" s="316">
        <f t="shared" si="37"/>
        <v>0</v>
      </c>
      <c r="G108" s="316">
        <f t="shared" si="37"/>
        <v>0</v>
      </c>
      <c r="H108" s="316">
        <f t="shared" si="37"/>
        <v>0</v>
      </c>
      <c r="I108" s="316">
        <f t="shared" si="37"/>
        <v>0</v>
      </c>
      <c r="J108" s="316">
        <f t="shared" si="37"/>
        <v>0</v>
      </c>
      <c r="K108" s="316">
        <f t="shared" si="37"/>
        <v>0</v>
      </c>
      <c r="L108" s="316">
        <f t="shared" si="37"/>
        <v>0</v>
      </c>
      <c r="M108" s="316">
        <f t="shared" si="37"/>
        <v>0</v>
      </c>
      <c r="N108" s="316">
        <f t="shared" si="37"/>
        <v>0</v>
      </c>
      <c r="O108" s="316">
        <f t="shared" si="37"/>
        <v>0</v>
      </c>
      <c r="P108" s="316">
        <f t="shared" si="37"/>
        <v>0</v>
      </c>
      <c r="Q108" s="316">
        <f t="shared" si="37"/>
        <v>0</v>
      </c>
      <c r="R108" s="316">
        <f t="shared" si="37"/>
        <v>0</v>
      </c>
      <c r="S108" s="316">
        <f t="shared" si="37"/>
        <v>0</v>
      </c>
      <c r="T108" s="316">
        <f t="shared" si="37"/>
        <v>0</v>
      </c>
      <c r="U108" s="316">
        <f t="shared" si="37"/>
        <v>0</v>
      </c>
      <c r="V108" s="316">
        <f t="shared" si="37"/>
        <v>0</v>
      </c>
      <c r="W108" s="316">
        <f t="shared" si="37"/>
        <v>0</v>
      </c>
      <c r="X108" s="316">
        <f t="shared" si="37"/>
        <v>0</v>
      </c>
      <c r="Y108" s="316">
        <f t="shared" si="37"/>
        <v>0</v>
      </c>
      <c r="Z108" s="316">
        <f t="shared" si="37"/>
        <v>0</v>
      </c>
      <c r="AA108" s="316">
        <f t="shared" si="37"/>
        <v>0</v>
      </c>
      <c r="AB108" s="316">
        <f t="shared" si="37"/>
        <v>0</v>
      </c>
      <c r="AC108" s="316">
        <f t="shared" si="37"/>
        <v>0</v>
      </c>
      <c r="AD108" s="316">
        <f t="shared" si="37"/>
        <v>0</v>
      </c>
      <c r="AE108" s="316">
        <f t="shared" si="37"/>
        <v>0</v>
      </c>
      <c r="AF108" s="316">
        <f t="shared" si="37"/>
        <v>0</v>
      </c>
      <c r="AG108" s="316">
        <f t="shared" si="37"/>
        <v>0</v>
      </c>
      <c r="AH108" s="316">
        <f t="shared" si="37"/>
        <v>0</v>
      </c>
      <c r="AI108" s="316">
        <f t="shared" si="37"/>
        <v>0</v>
      </c>
      <c r="AJ108" s="316">
        <f t="shared" si="37"/>
        <v>0</v>
      </c>
      <c r="AK108" s="316">
        <f t="shared" si="37"/>
        <v>0</v>
      </c>
      <c r="AL108" s="316">
        <f t="shared" si="37"/>
        <v>0</v>
      </c>
      <c r="AM108" s="316">
        <f t="shared" si="37"/>
        <v>0</v>
      </c>
      <c r="AN108" s="316">
        <f t="shared" si="37"/>
        <v>0</v>
      </c>
      <c r="AO108" s="316">
        <f t="shared" si="37"/>
        <v>0</v>
      </c>
      <c r="AP108" s="316">
        <f t="shared" si="37"/>
        <v>0</v>
      </c>
      <c r="AT108" s="200"/>
      <c r="AU108" s="200"/>
      <c r="AV108" s="200"/>
      <c r="AW108" s="200"/>
      <c r="AX108" s="200"/>
      <c r="AY108" s="200"/>
      <c r="AZ108" s="200"/>
      <c r="BA108" s="200"/>
      <c r="BB108" s="200"/>
      <c r="BC108" s="200"/>
      <c r="BD108" s="200"/>
      <c r="BE108" s="200"/>
      <c r="BF108" s="200"/>
      <c r="BG108" s="200"/>
    </row>
    <row r="109" spans="1:71" ht="13.2" x14ac:dyDescent="0.25">
      <c r="A109" s="315" t="s">
        <v>443</v>
      </c>
      <c r="B109" s="314"/>
      <c r="C109" s="314">
        <f>B109+$I$120*C113</f>
        <v>0</v>
      </c>
      <c r="D109" s="314">
        <f>C109+$I$120*D113</f>
        <v>0</v>
      </c>
      <c r="E109" s="314">
        <f t="shared" ref="E109:AP109" si="38">D109+$I$120*E113</f>
        <v>0</v>
      </c>
      <c r="F109" s="314">
        <f t="shared" si="38"/>
        <v>0</v>
      </c>
      <c r="G109" s="314">
        <f t="shared" si="38"/>
        <v>0</v>
      </c>
      <c r="H109" s="314">
        <f t="shared" si="38"/>
        <v>0</v>
      </c>
      <c r="I109" s="314">
        <f t="shared" si="38"/>
        <v>0</v>
      </c>
      <c r="J109" s="314">
        <f t="shared" si="38"/>
        <v>0</v>
      </c>
      <c r="K109" s="314">
        <f t="shared" si="38"/>
        <v>0</v>
      </c>
      <c r="L109" s="314">
        <f t="shared" si="38"/>
        <v>0</v>
      </c>
      <c r="M109" s="314">
        <f t="shared" si="38"/>
        <v>0</v>
      </c>
      <c r="N109" s="314">
        <f t="shared" si="38"/>
        <v>0</v>
      </c>
      <c r="O109" s="314">
        <f t="shared" si="38"/>
        <v>0</v>
      </c>
      <c r="P109" s="314">
        <f t="shared" si="38"/>
        <v>0</v>
      </c>
      <c r="Q109" s="314">
        <f t="shared" si="38"/>
        <v>0</v>
      </c>
      <c r="R109" s="314">
        <f t="shared" si="38"/>
        <v>0</v>
      </c>
      <c r="S109" s="314">
        <f t="shared" si="38"/>
        <v>0</v>
      </c>
      <c r="T109" s="314">
        <f t="shared" si="38"/>
        <v>0</v>
      </c>
      <c r="U109" s="314">
        <f t="shared" si="38"/>
        <v>0</v>
      </c>
      <c r="V109" s="314">
        <f t="shared" si="38"/>
        <v>0</v>
      </c>
      <c r="W109" s="314">
        <f t="shared" si="38"/>
        <v>0</v>
      </c>
      <c r="X109" s="314">
        <f t="shared" si="38"/>
        <v>0</v>
      </c>
      <c r="Y109" s="314">
        <f t="shared" si="38"/>
        <v>0</v>
      </c>
      <c r="Z109" s="314">
        <f t="shared" si="38"/>
        <v>0</v>
      </c>
      <c r="AA109" s="314">
        <f t="shared" si="38"/>
        <v>0</v>
      </c>
      <c r="AB109" s="314">
        <f t="shared" si="38"/>
        <v>0</v>
      </c>
      <c r="AC109" s="314">
        <f t="shared" si="38"/>
        <v>0</v>
      </c>
      <c r="AD109" s="314">
        <f t="shared" si="38"/>
        <v>0</v>
      </c>
      <c r="AE109" s="314">
        <f t="shared" si="38"/>
        <v>0</v>
      </c>
      <c r="AF109" s="314">
        <f t="shared" si="38"/>
        <v>0</v>
      </c>
      <c r="AG109" s="314">
        <f t="shared" si="38"/>
        <v>0</v>
      </c>
      <c r="AH109" s="314">
        <f t="shared" si="38"/>
        <v>0</v>
      </c>
      <c r="AI109" s="314">
        <f t="shared" si="38"/>
        <v>0</v>
      </c>
      <c r="AJ109" s="314">
        <f t="shared" si="38"/>
        <v>0</v>
      </c>
      <c r="AK109" s="314">
        <f t="shared" si="38"/>
        <v>0</v>
      </c>
      <c r="AL109" s="314">
        <f t="shared" si="38"/>
        <v>0</v>
      </c>
      <c r="AM109" s="314">
        <f t="shared" si="38"/>
        <v>0</v>
      </c>
      <c r="AN109" s="314">
        <f t="shared" si="38"/>
        <v>0</v>
      </c>
      <c r="AO109" s="314">
        <f t="shared" si="38"/>
        <v>0</v>
      </c>
      <c r="AP109" s="314">
        <f t="shared" si="38"/>
        <v>0</v>
      </c>
      <c r="AT109" s="200"/>
      <c r="AU109" s="200"/>
      <c r="AV109" s="200"/>
      <c r="AW109" s="200"/>
      <c r="AX109" s="200"/>
      <c r="AY109" s="200"/>
      <c r="AZ109" s="200"/>
      <c r="BA109" s="200"/>
      <c r="BB109" s="200"/>
      <c r="BC109" s="200"/>
      <c r="BD109" s="200"/>
      <c r="BE109" s="200"/>
      <c r="BF109" s="200"/>
      <c r="BG109" s="200"/>
    </row>
    <row r="110" spans="1:71" ht="13.2" x14ac:dyDescent="0.25">
      <c r="A110" s="315" t="s">
        <v>444</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c r="AH110" s="314"/>
      <c r="AI110" s="314"/>
      <c r="AJ110" s="314"/>
      <c r="AK110" s="314"/>
      <c r="AL110" s="314"/>
      <c r="AM110" s="314"/>
      <c r="AN110" s="314"/>
      <c r="AO110" s="314"/>
      <c r="AP110" s="314"/>
      <c r="AT110" s="200"/>
      <c r="AU110" s="200"/>
      <c r="AV110" s="200"/>
      <c r="AW110" s="200"/>
      <c r="AX110" s="200"/>
      <c r="AY110" s="200"/>
      <c r="AZ110" s="200"/>
      <c r="BA110" s="200"/>
      <c r="BB110" s="200"/>
      <c r="BC110" s="200"/>
      <c r="BD110" s="200"/>
      <c r="BE110" s="200"/>
      <c r="BF110" s="200"/>
      <c r="BG110" s="200"/>
    </row>
    <row r="111" spans="1:71" ht="13.2" x14ac:dyDescent="0.25">
      <c r="A111" s="315" t="s">
        <v>445</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c r="AH111" s="314"/>
      <c r="AI111" s="314"/>
      <c r="AJ111" s="314"/>
      <c r="AK111" s="314"/>
      <c r="AL111" s="314"/>
      <c r="AM111" s="314"/>
      <c r="AN111" s="314"/>
      <c r="AO111" s="314"/>
      <c r="AP111" s="314"/>
      <c r="AT111" s="200"/>
      <c r="AU111" s="200"/>
      <c r="AV111" s="200"/>
      <c r="AW111" s="200"/>
      <c r="AX111" s="200"/>
      <c r="AY111" s="200"/>
      <c r="AZ111" s="200"/>
      <c r="BA111" s="200"/>
      <c r="BB111" s="200"/>
      <c r="BC111" s="200"/>
      <c r="BD111" s="200"/>
      <c r="BE111" s="200"/>
      <c r="BF111" s="200"/>
      <c r="BG111" s="200"/>
    </row>
    <row r="112" spans="1:71" ht="13.2" x14ac:dyDescent="0.25">
      <c r="A112" s="315" t="s">
        <v>446</v>
      </c>
      <c r="B112" s="313">
        <f>$B$131</f>
        <v>1.4332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c r="AH112" s="314"/>
      <c r="AI112" s="314"/>
      <c r="AJ112" s="314"/>
      <c r="AK112" s="314"/>
      <c r="AL112" s="314"/>
      <c r="AM112" s="314"/>
      <c r="AN112" s="314"/>
      <c r="AO112" s="314"/>
      <c r="AP112" s="314"/>
      <c r="AT112" s="200"/>
      <c r="AU112" s="200"/>
      <c r="AV112" s="200"/>
      <c r="AW112" s="200"/>
      <c r="AX112" s="200"/>
      <c r="AY112" s="200"/>
      <c r="AZ112" s="200"/>
      <c r="BA112" s="200"/>
      <c r="BB112" s="200"/>
      <c r="BC112" s="200"/>
      <c r="BD112" s="200"/>
      <c r="BE112" s="200"/>
      <c r="BF112" s="200"/>
      <c r="BG112" s="200"/>
    </row>
    <row r="113" spans="1:71" ht="14.4" x14ac:dyDescent="0.25">
      <c r="A113" s="318" t="s">
        <v>447</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c r="AH113" s="319">
        <v>0</v>
      </c>
      <c r="AI113" s="319">
        <v>0</v>
      </c>
      <c r="AJ113" s="319">
        <v>0</v>
      </c>
      <c r="AK113" s="319">
        <v>0</v>
      </c>
      <c r="AL113" s="319">
        <v>0</v>
      </c>
      <c r="AM113" s="319">
        <v>0</v>
      </c>
      <c r="AN113" s="319">
        <v>0</v>
      </c>
      <c r="AO113" s="319">
        <v>0</v>
      </c>
      <c r="AP113" s="319">
        <v>0</v>
      </c>
      <c r="AT113" s="200"/>
      <c r="AU113" s="200"/>
      <c r="AV113" s="200"/>
      <c r="AW113" s="200"/>
      <c r="AX113" s="200"/>
      <c r="AY113" s="200"/>
      <c r="AZ113" s="200"/>
      <c r="BA113" s="200"/>
      <c r="BB113" s="200"/>
      <c r="BC113" s="200"/>
      <c r="BD113" s="200"/>
      <c r="BE113" s="200"/>
      <c r="BF113" s="200"/>
      <c r="BG113" s="200"/>
    </row>
    <row r="114" spans="1:71" ht="13.2" x14ac:dyDescent="0.25">
      <c r="A114" s="206"/>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4"/>
      <c r="AR114" s="204"/>
      <c r="AS114" s="204"/>
      <c r="AT114" s="203"/>
      <c r="AU114" s="203"/>
      <c r="AV114" s="203"/>
      <c r="AW114" s="203"/>
      <c r="AX114" s="203"/>
      <c r="AY114" s="203"/>
      <c r="AZ114" s="203"/>
      <c r="BA114" s="203"/>
      <c r="BB114" s="203"/>
      <c r="BC114" s="203"/>
      <c r="BD114" s="203"/>
      <c r="BE114" s="203"/>
      <c r="BF114" s="203"/>
      <c r="BG114" s="203"/>
      <c r="BH114" s="203"/>
      <c r="BI114" s="203"/>
      <c r="BJ114" s="203"/>
      <c r="BK114" s="203"/>
      <c r="BL114" s="203"/>
      <c r="BM114" s="203"/>
      <c r="BN114" s="203"/>
      <c r="BO114" s="203"/>
      <c r="BP114" s="203"/>
      <c r="BQ114" s="203"/>
      <c r="BR114" s="203"/>
      <c r="BS114" s="203"/>
    </row>
    <row r="115" spans="1:71" ht="13.2" x14ac:dyDescent="0.25">
      <c r="A115" s="206"/>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4"/>
      <c r="AR115" s="204"/>
      <c r="AS115" s="204"/>
      <c r="AT115" s="203"/>
      <c r="AU115" s="203"/>
      <c r="AV115" s="203"/>
      <c r="AW115" s="203"/>
      <c r="AX115" s="203"/>
      <c r="AY115" s="203"/>
      <c r="AZ115" s="203"/>
      <c r="BA115" s="203"/>
      <c r="BB115" s="203"/>
      <c r="BC115" s="203"/>
      <c r="BD115" s="203"/>
      <c r="BE115" s="203"/>
      <c r="BF115" s="203"/>
      <c r="BG115" s="203"/>
      <c r="BH115" s="203"/>
      <c r="BI115" s="203"/>
      <c r="BJ115" s="203"/>
      <c r="BK115" s="203"/>
      <c r="BL115" s="203"/>
      <c r="BM115" s="203"/>
      <c r="BN115" s="203"/>
      <c r="BO115" s="203"/>
      <c r="BP115" s="203"/>
      <c r="BQ115" s="203"/>
      <c r="BR115" s="203"/>
      <c r="BS115" s="203"/>
    </row>
    <row r="116" spans="1:71" ht="13.2" x14ac:dyDescent="0.25">
      <c r="A116" s="312"/>
      <c r="B116" s="501" t="s">
        <v>448</v>
      </c>
      <c r="C116" s="502"/>
      <c r="D116" s="501" t="s">
        <v>449</v>
      </c>
      <c r="E116" s="502"/>
      <c r="F116" s="312"/>
      <c r="G116" s="312"/>
      <c r="H116" s="312"/>
      <c r="I116" s="312"/>
      <c r="J116" s="312"/>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4"/>
      <c r="AR116" s="204"/>
      <c r="AS116" s="204"/>
      <c r="AT116" s="203"/>
      <c r="AU116" s="203"/>
      <c r="AV116" s="203"/>
      <c r="AW116" s="203"/>
      <c r="AX116" s="203"/>
      <c r="AY116" s="203"/>
      <c r="AZ116" s="203"/>
      <c r="BA116" s="203"/>
      <c r="BB116" s="203"/>
      <c r="BC116" s="203"/>
      <c r="BD116" s="203"/>
      <c r="BE116" s="203"/>
      <c r="BF116" s="203"/>
      <c r="BG116" s="203"/>
      <c r="BH116" s="203"/>
      <c r="BI116" s="203"/>
      <c r="BJ116" s="203"/>
      <c r="BK116" s="203"/>
      <c r="BL116" s="203"/>
      <c r="BM116" s="203"/>
      <c r="BN116" s="203"/>
      <c r="BO116" s="203"/>
      <c r="BP116" s="203"/>
      <c r="BQ116" s="203"/>
      <c r="BR116" s="203"/>
      <c r="BS116" s="203"/>
    </row>
    <row r="117" spans="1:71" ht="13.2" x14ac:dyDescent="0.25">
      <c r="A117" s="315" t="s">
        <v>450</v>
      </c>
      <c r="B117" s="321">
        <f>'3.1. паспорт Техсостояние ПС'!N27</f>
        <v>2</v>
      </c>
      <c r="C117" s="312" t="s">
        <v>451</v>
      </c>
      <c r="D117" s="321">
        <f>'3.1. паспорт Техсостояние ПС'!O27</f>
        <v>2</v>
      </c>
      <c r="E117" s="312" t="s">
        <v>451</v>
      </c>
      <c r="F117" s="312"/>
      <c r="G117" s="312"/>
      <c r="H117" s="312"/>
      <c r="I117" s="312"/>
      <c r="J117" s="312"/>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4"/>
      <c r="AR117" s="204"/>
      <c r="AS117" s="204"/>
      <c r="AT117" s="203"/>
      <c r="AU117" s="203"/>
      <c r="AV117" s="203"/>
      <c r="AW117" s="203"/>
      <c r="AX117" s="203"/>
      <c r="AY117" s="203"/>
      <c r="AZ117" s="203"/>
      <c r="BA117" s="203"/>
      <c r="BB117" s="203"/>
      <c r="BC117" s="203"/>
      <c r="BD117" s="203"/>
      <c r="BE117" s="203"/>
      <c r="BF117" s="203"/>
      <c r="BG117" s="203"/>
      <c r="BH117" s="203"/>
      <c r="BI117" s="203"/>
      <c r="BJ117" s="203"/>
      <c r="BK117" s="203"/>
      <c r="BL117" s="203"/>
      <c r="BM117" s="203"/>
      <c r="BN117" s="203"/>
      <c r="BO117" s="203"/>
      <c r="BP117" s="203"/>
      <c r="BQ117" s="203"/>
      <c r="BR117" s="203"/>
      <c r="BS117" s="203"/>
    </row>
    <row r="118" spans="1:71" ht="26.4" x14ac:dyDescent="0.25">
      <c r="A118" s="315" t="s">
        <v>450</v>
      </c>
      <c r="B118" s="312">
        <f>$B$110*B117</f>
        <v>1.86</v>
      </c>
      <c r="C118" s="312" t="s">
        <v>124</v>
      </c>
      <c r="D118" s="312">
        <f>$B$110*D117</f>
        <v>1.86</v>
      </c>
      <c r="E118" s="312" t="s">
        <v>124</v>
      </c>
      <c r="F118" s="315" t="s">
        <v>452</v>
      </c>
      <c r="G118" s="312">
        <f>D117-B117</f>
        <v>0</v>
      </c>
      <c r="H118" s="312" t="s">
        <v>451</v>
      </c>
      <c r="I118" s="322">
        <f>$B$110*G118</f>
        <v>0</v>
      </c>
      <c r="J118" s="312" t="s">
        <v>124</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4"/>
      <c r="AR118" s="204"/>
      <c r="AS118" s="204"/>
      <c r="AT118" s="203"/>
      <c r="AU118" s="203"/>
      <c r="AV118" s="203"/>
      <c r="AW118" s="203"/>
      <c r="AX118" s="203"/>
      <c r="AY118" s="203"/>
      <c r="AZ118" s="203"/>
      <c r="BA118" s="203"/>
      <c r="BB118" s="203"/>
      <c r="BC118" s="203"/>
      <c r="BD118" s="203"/>
      <c r="BE118" s="203"/>
      <c r="BF118" s="203"/>
      <c r="BG118" s="203"/>
      <c r="BH118" s="203"/>
      <c r="BI118" s="203"/>
      <c r="BJ118" s="203"/>
      <c r="BK118" s="203"/>
      <c r="BL118" s="203"/>
      <c r="BM118" s="203"/>
      <c r="BN118" s="203"/>
      <c r="BO118" s="203"/>
      <c r="BP118" s="203"/>
      <c r="BQ118" s="203"/>
      <c r="BR118" s="203"/>
      <c r="BS118" s="203"/>
    </row>
    <row r="119" spans="1:71" ht="26.4" x14ac:dyDescent="0.25">
      <c r="A119" s="312"/>
      <c r="B119" s="312"/>
      <c r="C119" s="312"/>
      <c r="D119" s="312"/>
      <c r="E119" s="312"/>
      <c r="F119" s="315" t="s">
        <v>453</v>
      </c>
      <c r="G119" s="312">
        <f>I119/$B$110</f>
        <v>0</v>
      </c>
      <c r="H119" s="312" t="s">
        <v>451</v>
      </c>
      <c r="I119" s="321"/>
      <c r="J119" s="312" t="s">
        <v>124</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4"/>
      <c r="AR119" s="204"/>
      <c r="AS119" s="204"/>
      <c r="AT119" s="203"/>
      <c r="AU119" s="203"/>
      <c r="AV119" s="203"/>
      <c r="AW119" s="203"/>
      <c r="AX119" s="203"/>
      <c r="AY119" s="203"/>
      <c r="AZ119" s="203"/>
      <c r="BA119" s="203"/>
      <c r="BB119" s="203"/>
      <c r="BC119" s="203"/>
      <c r="BD119" s="203"/>
      <c r="BE119" s="203"/>
      <c r="BF119" s="203"/>
      <c r="BG119" s="203"/>
      <c r="BH119" s="203"/>
      <c r="BI119" s="203"/>
      <c r="BJ119" s="203"/>
      <c r="BK119" s="203"/>
      <c r="BL119" s="203"/>
      <c r="BM119" s="203"/>
      <c r="BN119" s="203"/>
      <c r="BO119" s="203"/>
      <c r="BP119" s="203"/>
      <c r="BQ119" s="203"/>
      <c r="BR119" s="203"/>
      <c r="BS119" s="203"/>
    </row>
    <row r="120" spans="1:71" ht="39.6" x14ac:dyDescent="0.25">
      <c r="A120" s="323"/>
      <c r="B120" s="324"/>
      <c r="C120" s="324"/>
      <c r="D120" s="324"/>
      <c r="E120" s="324"/>
      <c r="F120" s="325" t="s">
        <v>454</v>
      </c>
      <c r="G120" s="322">
        <f>G118</f>
        <v>0</v>
      </c>
      <c r="H120" s="312" t="s">
        <v>451</v>
      </c>
      <c r="I120" s="317">
        <f>I118</f>
        <v>0</v>
      </c>
      <c r="J120" s="312" t="s">
        <v>124</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4"/>
      <c r="AR120" s="204"/>
      <c r="AS120" s="204"/>
      <c r="AT120" s="203"/>
      <c r="AU120" s="203"/>
      <c r="AV120" s="203"/>
      <c r="AW120" s="203"/>
      <c r="AX120" s="203"/>
      <c r="AY120" s="203"/>
      <c r="AZ120" s="203"/>
      <c r="BA120" s="203"/>
      <c r="BB120" s="203"/>
      <c r="BC120" s="203"/>
      <c r="BD120" s="203"/>
      <c r="BE120" s="203"/>
      <c r="BF120" s="203"/>
      <c r="BG120" s="203"/>
      <c r="BH120" s="203"/>
      <c r="BI120" s="203"/>
      <c r="BJ120" s="203"/>
      <c r="BK120" s="203"/>
      <c r="BL120" s="203"/>
      <c r="BM120" s="203"/>
      <c r="BN120" s="203"/>
      <c r="BO120" s="203"/>
      <c r="BP120" s="203"/>
      <c r="BQ120" s="203"/>
      <c r="BR120" s="203"/>
      <c r="BS120" s="203"/>
    </row>
    <row r="121" spans="1:71" ht="13.2" x14ac:dyDescent="0.25">
      <c r="A121" s="207"/>
      <c r="B121" s="205"/>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4"/>
      <c r="AR121" s="204"/>
      <c r="AS121" s="204"/>
      <c r="AT121" s="203"/>
      <c r="AU121" s="203"/>
      <c r="AV121" s="203"/>
      <c r="AW121" s="203"/>
      <c r="AX121" s="203"/>
      <c r="AY121" s="203"/>
      <c r="AZ121" s="203"/>
      <c r="BA121" s="203"/>
      <c r="BB121" s="203"/>
      <c r="BC121" s="203"/>
      <c r="BD121" s="203"/>
      <c r="BE121" s="203"/>
      <c r="BF121" s="203"/>
      <c r="BG121" s="203"/>
      <c r="BH121" s="203"/>
      <c r="BI121" s="203"/>
      <c r="BJ121" s="203"/>
      <c r="BK121" s="203"/>
      <c r="BL121" s="203"/>
      <c r="BM121" s="203"/>
      <c r="BN121" s="203"/>
      <c r="BO121" s="203"/>
      <c r="BP121" s="203"/>
      <c r="BQ121" s="203"/>
      <c r="BR121" s="203"/>
      <c r="BS121" s="203"/>
    </row>
    <row r="122" spans="1:71" x14ac:dyDescent="0.25">
      <c r="A122" s="326" t="s">
        <v>455</v>
      </c>
      <c r="B122" s="327">
        <f>'8. Общие сведения'!B100</f>
        <v>1.33864497</v>
      </c>
      <c r="C122" s="205"/>
      <c r="D122" s="493" t="s">
        <v>278</v>
      </c>
      <c r="E122" s="258" t="s">
        <v>519</v>
      </c>
      <c r="F122" s="259">
        <v>35</v>
      </c>
      <c r="G122" s="494" t="s">
        <v>520</v>
      </c>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row>
    <row r="123" spans="1:71" x14ac:dyDescent="0.25">
      <c r="A123" s="326" t="s">
        <v>278</v>
      </c>
      <c r="B123" s="328">
        <v>30</v>
      </c>
      <c r="C123" s="205"/>
      <c r="D123" s="493"/>
      <c r="E123" s="258" t="s">
        <v>521</v>
      </c>
      <c r="F123" s="259">
        <v>30</v>
      </c>
      <c r="G123" s="494"/>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row>
    <row r="124" spans="1:71" x14ac:dyDescent="0.25">
      <c r="A124" s="326" t="s">
        <v>456</v>
      </c>
      <c r="B124" s="328"/>
      <c r="C124" s="208" t="s">
        <v>457</v>
      </c>
      <c r="D124" s="493"/>
      <c r="E124" s="258" t="s">
        <v>522</v>
      </c>
      <c r="F124" s="259">
        <v>30</v>
      </c>
      <c r="G124" s="494"/>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row>
    <row r="125" spans="1:71" s="164" customFormat="1" x14ac:dyDescent="0.25">
      <c r="A125" s="329"/>
      <c r="B125" s="330"/>
      <c r="C125" s="209"/>
      <c r="D125" s="493"/>
      <c r="E125" s="258" t="s">
        <v>523</v>
      </c>
      <c r="F125" s="259">
        <v>30</v>
      </c>
      <c r="G125" s="494"/>
      <c r="H125" s="210"/>
      <c r="I125" s="210"/>
      <c r="J125" s="210"/>
      <c r="K125" s="210"/>
      <c r="L125" s="210"/>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c r="BI125" s="210"/>
      <c r="BJ125" s="210"/>
      <c r="BK125" s="210"/>
      <c r="BL125" s="210"/>
      <c r="BM125" s="210"/>
      <c r="BN125" s="210"/>
      <c r="BO125" s="210"/>
      <c r="BP125" s="210"/>
      <c r="BQ125" s="210"/>
      <c r="BR125" s="210"/>
      <c r="BS125" s="210"/>
    </row>
    <row r="126" spans="1:71" ht="13.2" x14ac:dyDescent="0.25">
      <c r="A126" s="326" t="s">
        <v>458</v>
      </c>
      <c r="B126" s="331">
        <f>$B$122*1000*1000</f>
        <v>1338644.97</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c r="BI126" s="205"/>
      <c r="BJ126" s="205"/>
      <c r="BK126" s="205"/>
      <c r="BL126" s="205"/>
      <c r="BM126" s="205"/>
      <c r="BN126" s="205"/>
      <c r="BO126" s="205"/>
      <c r="BP126" s="205"/>
      <c r="BQ126" s="205"/>
      <c r="BR126" s="205"/>
      <c r="BS126" s="205"/>
    </row>
    <row r="127" spans="1:71" ht="13.2" x14ac:dyDescent="0.25">
      <c r="A127" s="326" t="s">
        <v>459</v>
      </c>
      <c r="B127" s="332">
        <v>0.01</v>
      </c>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c r="BI127" s="205"/>
      <c r="BJ127" s="205"/>
      <c r="BK127" s="205"/>
      <c r="BL127" s="205"/>
      <c r="BM127" s="205"/>
      <c r="BN127" s="205"/>
      <c r="BO127" s="205"/>
      <c r="BP127" s="205"/>
      <c r="BQ127" s="205"/>
      <c r="BR127" s="205"/>
      <c r="BS127" s="205"/>
    </row>
    <row r="128" spans="1:71" ht="13.2" x14ac:dyDescent="0.25">
      <c r="A128" s="207"/>
      <c r="B128" s="211"/>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c r="BI128" s="205"/>
      <c r="BJ128" s="205"/>
      <c r="BK128" s="205"/>
      <c r="BL128" s="205"/>
      <c r="BM128" s="205"/>
      <c r="BN128" s="205"/>
      <c r="BO128" s="205"/>
      <c r="BP128" s="205"/>
      <c r="BQ128" s="205"/>
      <c r="BR128" s="205"/>
      <c r="BS128" s="205"/>
    </row>
    <row r="129" spans="1:71" ht="13.2" x14ac:dyDescent="0.25">
      <c r="A129" s="326" t="s">
        <v>460</v>
      </c>
      <c r="B129" s="333">
        <v>0.20499999999999999</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c r="BI129" s="205"/>
      <c r="BJ129" s="205"/>
      <c r="BK129" s="205"/>
      <c r="BL129" s="205"/>
      <c r="BM129" s="205"/>
      <c r="BN129" s="205"/>
      <c r="BO129" s="205"/>
      <c r="BP129" s="205"/>
      <c r="BQ129" s="205"/>
      <c r="BR129" s="205"/>
      <c r="BS129" s="205"/>
    </row>
    <row r="130" spans="1:71" x14ac:dyDescent="0.25">
      <c r="A130" s="334"/>
      <c r="B130" s="33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c r="BI130" s="205"/>
      <c r="BJ130" s="205"/>
      <c r="BK130" s="205"/>
      <c r="BL130" s="205"/>
      <c r="BM130" s="205"/>
      <c r="BN130" s="205"/>
      <c r="BO130" s="205"/>
      <c r="BP130" s="205"/>
      <c r="BQ130" s="205"/>
      <c r="BR130" s="205"/>
      <c r="BS130" s="205"/>
    </row>
    <row r="131" spans="1:71" ht="13.2" x14ac:dyDescent="0.25">
      <c r="A131" s="336" t="s">
        <v>524</v>
      </c>
      <c r="B131" s="337">
        <v>1.4332</v>
      </c>
      <c r="C131" s="210"/>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c r="BI131" s="205"/>
      <c r="BJ131" s="205"/>
      <c r="BK131" s="205"/>
      <c r="BL131" s="205"/>
      <c r="BM131" s="205"/>
      <c r="BN131" s="205"/>
      <c r="BO131" s="205"/>
      <c r="BP131" s="205"/>
      <c r="BQ131" s="205"/>
      <c r="BR131" s="205"/>
      <c r="BS131" s="205"/>
    </row>
    <row r="132" spans="1:71" ht="13.2" x14ac:dyDescent="0.25">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row>
    <row r="133" spans="1:71" ht="13.2" x14ac:dyDescent="0.25">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164"/>
      <c r="AR133" s="164"/>
      <c r="AS133" s="164"/>
      <c r="BH133" s="205"/>
      <c r="BI133" s="205"/>
      <c r="BJ133" s="205"/>
      <c r="BK133" s="205"/>
      <c r="BL133" s="205"/>
      <c r="BM133" s="205"/>
      <c r="BN133" s="205"/>
      <c r="BO133" s="205"/>
      <c r="BP133" s="205"/>
      <c r="BQ133" s="205"/>
      <c r="BR133" s="205"/>
      <c r="BS133" s="205"/>
    </row>
    <row r="134" spans="1:71" x14ac:dyDescent="0.25">
      <c r="A134" s="326" t="s">
        <v>461</v>
      </c>
      <c r="C134" s="210" t="s">
        <v>525</v>
      </c>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c r="AQ134" s="164"/>
      <c r="AR134" s="164"/>
      <c r="AS134" s="164"/>
      <c r="BH134" s="210"/>
      <c r="BI134" s="210"/>
      <c r="BJ134" s="210"/>
      <c r="BK134" s="210"/>
      <c r="BL134" s="210"/>
      <c r="BM134" s="210"/>
      <c r="BN134" s="210"/>
      <c r="BO134" s="210"/>
      <c r="BP134" s="210"/>
      <c r="BQ134" s="210"/>
      <c r="BR134" s="210"/>
      <c r="BS134" s="210"/>
    </row>
    <row r="135" spans="1:71" ht="13.2" x14ac:dyDescent="0.25">
      <c r="A135" s="326"/>
      <c r="B135" s="338">
        <v>2016</v>
      </c>
      <c r="C135" s="338">
        <f>B135+1</f>
        <v>2017</v>
      </c>
      <c r="D135" s="338">
        <f t="shared" ref="D135:AY135" si="39">C135+1</f>
        <v>2018</v>
      </c>
      <c r="E135" s="338">
        <f t="shared" si="39"/>
        <v>2019</v>
      </c>
      <c r="F135" s="338">
        <f t="shared" si="39"/>
        <v>2020</v>
      </c>
      <c r="G135" s="338">
        <f t="shared" si="39"/>
        <v>2021</v>
      </c>
      <c r="H135" s="338">
        <f t="shared" si="39"/>
        <v>2022</v>
      </c>
      <c r="I135" s="338">
        <f t="shared" si="39"/>
        <v>2023</v>
      </c>
      <c r="J135" s="338">
        <f t="shared" si="39"/>
        <v>2024</v>
      </c>
      <c r="K135" s="338">
        <f t="shared" si="39"/>
        <v>2025</v>
      </c>
      <c r="L135" s="338">
        <f t="shared" si="39"/>
        <v>2026</v>
      </c>
      <c r="M135" s="338">
        <f t="shared" si="39"/>
        <v>2027</v>
      </c>
      <c r="N135" s="338">
        <f t="shared" si="39"/>
        <v>2028</v>
      </c>
      <c r="O135" s="338">
        <f t="shared" si="39"/>
        <v>2029</v>
      </c>
      <c r="P135" s="338">
        <f t="shared" si="39"/>
        <v>2030</v>
      </c>
      <c r="Q135" s="338">
        <f t="shared" si="39"/>
        <v>2031</v>
      </c>
      <c r="R135" s="338">
        <f t="shared" si="39"/>
        <v>2032</v>
      </c>
      <c r="S135" s="338">
        <f t="shared" si="39"/>
        <v>2033</v>
      </c>
      <c r="T135" s="338">
        <f t="shared" si="39"/>
        <v>2034</v>
      </c>
      <c r="U135" s="338">
        <f t="shared" si="39"/>
        <v>2035</v>
      </c>
      <c r="V135" s="338">
        <f t="shared" si="39"/>
        <v>2036</v>
      </c>
      <c r="W135" s="338">
        <f t="shared" si="39"/>
        <v>2037</v>
      </c>
      <c r="X135" s="338">
        <f t="shared" si="39"/>
        <v>2038</v>
      </c>
      <c r="Y135" s="338">
        <f t="shared" si="39"/>
        <v>2039</v>
      </c>
      <c r="Z135" s="338">
        <f t="shared" si="39"/>
        <v>2040</v>
      </c>
      <c r="AA135" s="338">
        <f t="shared" si="39"/>
        <v>2041</v>
      </c>
      <c r="AB135" s="338">
        <f t="shared" si="39"/>
        <v>2042</v>
      </c>
      <c r="AC135" s="338">
        <f t="shared" si="39"/>
        <v>2043</v>
      </c>
      <c r="AD135" s="338">
        <f t="shared" si="39"/>
        <v>2044</v>
      </c>
      <c r="AE135" s="338">
        <f t="shared" si="39"/>
        <v>2045</v>
      </c>
      <c r="AF135" s="338">
        <f t="shared" si="39"/>
        <v>2046</v>
      </c>
      <c r="AG135" s="338">
        <f t="shared" si="39"/>
        <v>2047</v>
      </c>
      <c r="AH135" s="338">
        <f t="shared" si="39"/>
        <v>2048</v>
      </c>
      <c r="AI135" s="338">
        <f t="shared" si="39"/>
        <v>2049</v>
      </c>
      <c r="AJ135" s="338">
        <f t="shared" si="39"/>
        <v>2050</v>
      </c>
      <c r="AK135" s="338">
        <f t="shared" si="39"/>
        <v>2051</v>
      </c>
      <c r="AL135" s="338">
        <f t="shared" si="39"/>
        <v>2052</v>
      </c>
      <c r="AM135" s="338">
        <f t="shared" si="39"/>
        <v>2053</v>
      </c>
      <c r="AN135" s="338">
        <f t="shared" si="39"/>
        <v>2054</v>
      </c>
      <c r="AO135" s="338">
        <f t="shared" si="39"/>
        <v>2055</v>
      </c>
      <c r="AP135" s="338">
        <f t="shared" si="39"/>
        <v>2056</v>
      </c>
      <c r="AQ135" s="338">
        <f t="shared" si="39"/>
        <v>2057</v>
      </c>
      <c r="AR135" s="338">
        <f t="shared" si="39"/>
        <v>2058</v>
      </c>
      <c r="AS135" s="338">
        <f t="shared" si="39"/>
        <v>2059</v>
      </c>
      <c r="AT135" s="338">
        <f t="shared" si="39"/>
        <v>2060</v>
      </c>
      <c r="AU135" s="338">
        <f t="shared" si="39"/>
        <v>2061</v>
      </c>
      <c r="AV135" s="338">
        <f t="shared" si="39"/>
        <v>2062</v>
      </c>
      <c r="AW135" s="338">
        <f t="shared" si="39"/>
        <v>2063</v>
      </c>
      <c r="AX135" s="338">
        <f t="shared" si="39"/>
        <v>2064</v>
      </c>
      <c r="AY135" s="338">
        <f t="shared" si="39"/>
        <v>2065</v>
      </c>
    </row>
    <row r="136" spans="1:71" ht="13.2" x14ac:dyDescent="0.25">
      <c r="A136" s="326" t="s">
        <v>462</v>
      </c>
      <c r="B136" s="339"/>
      <c r="C136" s="340"/>
      <c r="D136" s="340">
        <v>4.5999999999999999E-2</v>
      </c>
      <c r="E136" s="340">
        <v>4.3999999999999997E-2</v>
      </c>
      <c r="F136" s="340">
        <v>4.2000000000000003E-2</v>
      </c>
      <c r="G136" s="340">
        <f>F136</f>
        <v>4.2000000000000003E-2</v>
      </c>
      <c r="H136" s="340">
        <f>G136</f>
        <v>4.2000000000000003E-2</v>
      </c>
      <c r="I136" s="340">
        <f t="shared" ref="I136:AY136" si="40">H136</f>
        <v>4.2000000000000003E-2</v>
      </c>
      <c r="J136" s="340">
        <f t="shared" si="40"/>
        <v>4.2000000000000003E-2</v>
      </c>
      <c r="K136" s="340">
        <f t="shared" si="40"/>
        <v>4.2000000000000003E-2</v>
      </c>
      <c r="L136" s="340">
        <f t="shared" si="40"/>
        <v>4.2000000000000003E-2</v>
      </c>
      <c r="M136" s="340">
        <f t="shared" si="40"/>
        <v>4.2000000000000003E-2</v>
      </c>
      <c r="N136" s="340">
        <f t="shared" si="40"/>
        <v>4.2000000000000003E-2</v>
      </c>
      <c r="O136" s="340">
        <f t="shared" si="40"/>
        <v>4.2000000000000003E-2</v>
      </c>
      <c r="P136" s="340">
        <f t="shared" si="40"/>
        <v>4.2000000000000003E-2</v>
      </c>
      <c r="Q136" s="340">
        <f t="shared" si="40"/>
        <v>4.2000000000000003E-2</v>
      </c>
      <c r="R136" s="340">
        <f t="shared" si="40"/>
        <v>4.2000000000000003E-2</v>
      </c>
      <c r="S136" s="340">
        <f t="shared" si="40"/>
        <v>4.2000000000000003E-2</v>
      </c>
      <c r="T136" s="340">
        <f t="shared" si="40"/>
        <v>4.2000000000000003E-2</v>
      </c>
      <c r="U136" s="340">
        <f t="shared" si="40"/>
        <v>4.2000000000000003E-2</v>
      </c>
      <c r="V136" s="340">
        <f t="shared" si="40"/>
        <v>4.2000000000000003E-2</v>
      </c>
      <c r="W136" s="340">
        <f t="shared" si="40"/>
        <v>4.2000000000000003E-2</v>
      </c>
      <c r="X136" s="340">
        <f t="shared" si="40"/>
        <v>4.2000000000000003E-2</v>
      </c>
      <c r="Y136" s="340">
        <f t="shared" si="40"/>
        <v>4.2000000000000003E-2</v>
      </c>
      <c r="Z136" s="340">
        <f t="shared" si="40"/>
        <v>4.2000000000000003E-2</v>
      </c>
      <c r="AA136" s="340">
        <f t="shared" si="40"/>
        <v>4.2000000000000003E-2</v>
      </c>
      <c r="AB136" s="340">
        <f t="shared" si="40"/>
        <v>4.2000000000000003E-2</v>
      </c>
      <c r="AC136" s="340">
        <f t="shared" si="40"/>
        <v>4.2000000000000003E-2</v>
      </c>
      <c r="AD136" s="340">
        <f t="shared" si="40"/>
        <v>4.2000000000000003E-2</v>
      </c>
      <c r="AE136" s="340">
        <f t="shared" si="40"/>
        <v>4.2000000000000003E-2</v>
      </c>
      <c r="AF136" s="340">
        <f t="shared" si="40"/>
        <v>4.2000000000000003E-2</v>
      </c>
      <c r="AG136" s="340">
        <f t="shared" si="40"/>
        <v>4.2000000000000003E-2</v>
      </c>
      <c r="AH136" s="340">
        <f t="shared" si="40"/>
        <v>4.2000000000000003E-2</v>
      </c>
      <c r="AI136" s="340">
        <f t="shared" si="40"/>
        <v>4.2000000000000003E-2</v>
      </c>
      <c r="AJ136" s="340">
        <f t="shared" si="40"/>
        <v>4.2000000000000003E-2</v>
      </c>
      <c r="AK136" s="340">
        <f t="shared" si="40"/>
        <v>4.2000000000000003E-2</v>
      </c>
      <c r="AL136" s="340">
        <f t="shared" si="40"/>
        <v>4.2000000000000003E-2</v>
      </c>
      <c r="AM136" s="340">
        <f t="shared" si="40"/>
        <v>4.2000000000000003E-2</v>
      </c>
      <c r="AN136" s="340">
        <f t="shared" si="40"/>
        <v>4.2000000000000003E-2</v>
      </c>
      <c r="AO136" s="340">
        <f t="shared" si="40"/>
        <v>4.2000000000000003E-2</v>
      </c>
      <c r="AP136" s="340">
        <f t="shared" si="40"/>
        <v>4.2000000000000003E-2</v>
      </c>
      <c r="AQ136" s="340">
        <f t="shared" si="40"/>
        <v>4.2000000000000003E-2</v>
      </c>
      <c r="AR136" s="340">
        <f t="shared" si="40"/>
        <v>4.2000000000000003E-2</v>
      </c>
      <c r="AS136" s="340">
        <f t="shared" si="40"/>
        <v>4.2000000000000003E-2</v>
      </c>
      <c r="AT136" s="340">
        <f t="shared" si="40"/>
        <v>4.2000000000000003E-2</v>
      </c>
      <c r="AU136" s="340">
        <f t="shared" si="40"/>
        <v>4.2000000000000003E-2</v>
      </c>
      <c r="AV136" s="340">
        <f t="shared" si="40"/>
        <v>4.2000000000000003E-2</v>
      </c>
      <c r="AW136" s="340">
        <f t="shared" si="40"/>
        <v>4.2000000000000003E-2</v>
      </c>
      <c r="AX136" s="340">
        <f t="shared" si="40"/>
        <v>4.2000000000000003E-2</v>
      </c>
      <c r="AY136" s="340">
        <f t="shared" si="40"/>
        <v>4.2000000000000003E-2</v>
      </c>
    </row>
    <row r="137" spans="1:71" s="164" customFormat="1" ht="13.8" x14ac:dyDescent="0.25">
      <c r="A137" s="326" t="s">
        <v>463</v>
      </c>
      <c r="B137" s="341"/>
      <c r="C137" s="342">
        <f>(1+B137)*(1+C136)-1</f>
        <v>0</v>
      </c>
      <c r="D137" s="342">
        <f>(1+C137)*(1+D136)-1</f>
        <v>4.6000000000000041E-2</v>
      </c>
      <c r="E137" s="342">
        <f>(1+D137)*(1+E136)-1</f>
        <v>9.2024000000000106E-2</v>
      </c>
      <c r="F137" s="342">
        <f t="shared" ref="F137:AY137" si="41">(1+E137)*(1+F136)-1</f>
        <v>0.13788900800000015</v>
      </c>
      <c r="G137" s="342">
        <f>(1+F137)*(1+G136)-1</f>
        <v>0.18568034633600017</v>
      </c>
      <c r="H137" s="342">
        <f t="shared" si="41"/>
        <v>0.2354789208821122</v>
      </c>
      <c r="I137" s="342">
        <f t="shared" si="41"/>
        <v>0.28736903555916093</v>
      </c>
      <c r="J137" s="342">
        <f t="shared" si="41"/>
        <v>0.34143853505264565</v>
      </c>
      <c r="K137" s="342">
        <f t="shared" si="41"/>
        <v>0.39777895352485682</v>
      </c>
      <c r="L137" s="342">
        <f t="shared" si="41"/>
        <v>0.45648566957290093</v>
      </c>
      <c r="M137" s="342">
        <f t="shared" si="41"/>
        <v>0.51765806769496292</v>
      </c>
      <c r="N137" s="342">
        <f t="shared" si="41"/>
        <v>0.58139970653815132</v>
      </c>
      <c r="O137" s="342">
        <f t="shared" si="41"/>
        <v>0.64781849421275384</v>
      </c>
      <c r="P137" s="342">
        <f t="shared" si="41"/>
        <v>0.71702687096968964</v>
      </c>
      <c r="Q137" s="342">
        <f t="shared" si="41"/>
        <v>0.78914199955041675</v>
      </c>
      <c r="R137" s="342">
        <f t="shared" si="41"/>
        <v>0.86428596353153431</v>
      </c>
      <c r="S137" s="342">
        <f t="shared" si="41"/>
        <v>0.94258597399985877</v>
      </c>
      <c r="T137" s="342">
        <f t="shared" si="41"/>
        <v>1.0241745849078527</v>
      </c>
      <c r="U137" s="342">
        <f t="shared" si="41"/>
        <v>1.1091899174739828</v>
      </c>
      <c r="V137" s="342">
        <f t="shared" si="41"/>
        <v>1.19777589400789</v>
      </c>
      <c r="W137" s="342">
        <f t="shared" si="41"/>
        <v>1.2900824815562215</v>
      </c>
      <c r="X137" s="342">
        <f t="shared" si="41"/>
        <v>1.3862659457815827</v>
      </c>
      <c r="Y137" s="342">
        <f t="shared" si="41"/>
        <v>1.4864891155044093</v>
      </c>
      <c r="Z137" s="342">
        <f t="shared" si="41"/>
        <v>1.5909216583555947</v>
      </c>
      <c r="AA137" s="342">
        <f t="shared" si="41"/>
        <v>1.6997403680065299</v>
      </c>
      <c r="AB137" s="342">
        <f t="shared" si="41"/>
        <v>1.8131294634628041</v>
      </c>
      <c r="AC137" s="342">
        <f t="shared" si="41"/>
        <v>1.9312809009282419</v>
      </c>
      <c r="AD137" s="342">
        <f t="shared" si="41"/>
        <v>2.0543946987672284</v>
      </c>
      <c r="AE137" s="342">
        <f t="shared" si="41"/>
        <v>2.1826792761154521</v>
      </c>
      <c r="AF137" s="342">
        <f t="shared" si="41"/>
        <v>2.3163518057123014</v>
      </c>
      <c r="AG137" s="342">
        <f t="shared" si="41"/>
        <v>2.4556385815522184</v>
      </c>
      <c r="AH137" s="342">
        <f t="shared" si="41"/>
        <v>2.6007754019774119</v>
      </c>
      <c r="AI137" s="342">
        <f t="shared" si="41"/>
        <v>2.7520079688604633</v>
      </c>
      <c r="AJ137" s="342">
        <f t="shared" si="41"/>
        <v>2.909592303552603</v>
      </c>
      <c r="AK137" s="342">
        <f t="shared" si="41"/>
        <v>3.0737951803018122</v>
      </c>
      <c r="AL137" s="342">
        <f t="shared" si="41"/>
        <v>3.2448945778744882</v>
      </c>
      <c r="AM137" s="342">
        <f t="shared" si="41"/>
        <v>3.4231801501452166</v>
      </c>
      <c r="AN137" s="342">
        <f t="shared" si="41"/>
        <v>3.6089537164513157</v>
      </c>
      <c r="AO137" s="342">
        <f t="shared" si="41"/>
        <v>3.8025297725422709</v>
      </c>
      <c r="AP137" s="342">
        <f t="shared" si="41"/>
        <v>4.0042360229890468</v>
      </c>
      <c r="AQ137" s="342">
        <f t="shared" si="41"/>
        <v>4.2144139359545871</v>
      </c>
      <c r="AR137" s="342">
        <f t="shared" si="41"/>
        <v>4.4334193212646804</v>
      </c>
      <c r="AS137" s="342">
        <f t="shared" si="41"/>
        <v>4.6616229327577976</v>
      </c>
      <c r="AT137" s="342">
        <f t="shared" si="41"/>
        <v>4.8994110959336252</v>
      </c>
      <c r="AU137" s="342">
        <f t="shared" si="41"/>
        <v>5.147186361962838</v>
      </c>
      <c r="AV137" s="342">
        <f t="shared" si="41"/>
        <v>5.4053681891652774</v>
      </c>
      <c r="AW137" s="342">
        <f>(1+AV137)*(1+AW136)-1</f>
        <v>5.6743936531102195</v>
      </c>
      <c r="AX137" s="342">
        <f t="shared" si="41"/>
        <v>5.9547181865408492</v>
      </c>
      <c r="AY137" s="342">
        <f t="shared" si="41"/>
        <v>6.2468163503755649</v>
      </c>
    </row>
    <row r="138" spans="1:71" s="164" customFormat="1" x14ac:dyDescent="0.25">
      <c r="A138" s="21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124"/>
    </row>
    <row r="139" spans="1:71" ht="13.2" x14ac:dyDescent="0.25">
      <c r="A139" s="207"/>
      <c r="B139" s="339">
        <v>2016</v>
      </c>
      <c r="C139" s="339">
        <f>B139+1</f>
        <v>2017</v>
      </c>
      <c r="D139" s="339">
        <f t="shared" ref="D139:S140" si="42">C139+1</f>
        <v>2018</v>
      </c>
      <c r="E139" s="339">
        <f t="shared" si="42"/>
        <v>2019</v>
      </c>
      <c r="F139" s="339">
        <f t="shared" si="42"/>
        <v>2020</v>
      </c>
      <c r="G139" s="339">
        <f t="shared" si="42"/>
        <v>2021</v>
      </c>
      <c r="H139" s="339">
        <f t="shared" si="42"/>
        <v>2022</v>
      </c>
      <c r="I139" s="339">
        <f t="shared" si="42"/>
        <v>2023</v>
      </c>
      <c r="J139" s="339">
        <f t="shared" si="42"/>
        <v>2024</v>
      </c>
      <c r="K139" s="339">
        <f t="shared" si="42"/>
        <v>2025</v>
      </c>
      <c r="L139" s="339">
        <f t="shared" si="42"/>
        <v>2026</v>
      </c>
      <c r="M139" s="339">
        <f t="shared" si="42"/>
        <v>2027</v>
      </c>
      <c r="N139" s="339">
        <f t="shared" si="42"/>
        <v>2028</v>
      </c>
      <c r="O139" s="339">
        <f t="shared" si="42"/>
        <v>2029</v>
      </c>
      <c r="P139" s="339">
        <f t="shared" si="42"/>
        <v>2030</v>
      </c>
      <c r="Q139" s="339">
        <f t="shared" si="42"/>
        <v>2031</v>
      </c>
      <c r="R139" s="339">
        <f t="shared" si="42"/>
        <v>2032</v>
      </c>
      <c r="S139" s="339">
        <f t="shared" si="42"/>
        <v>2033</v>
      </c>
      <c r="T139" s="339">
        <f t="shared" ref="T139:AI140" si="43">S139+1</f>
        <v>2034</v>
      </c>
      <c r="U139" s="339">
        <f t="shared" si="43"/>
        <v>2035</v>
      </c>
      <c r="V139" s="339">
        <f t="shared" si="43"/>
        <v>2036</v>
      </c>
      <c r="W139" s="339">
        <f t="shared" si="43"/>
        <v>2037</v>
      </c>
      <c r="X139" s="339">
        <f t="shared" si="43"/>
        <v>2038</v>
      </c>
      <c r="Y139" s="339">
        <f t="shared" si="43"/>
        <v>2039</v>
      </c>
      <c r="Z139" s="339">
        <f t="shared" si="43"/>
        <v>2040</v>
      </c>
      <c r="AA139" s="339">
        <f t="shared" si="43"/>
        <v>2041</v>
      </c>
      <c r="AB139" s="339">
        <f t="shared" si="43"/>
        <v>2042</v>
      </c>
      <c r="AC139" s="339">
        <f t="shared" si="43"/>
        <v>2043</v>
      </c>
      <c r="AD139" s="339">
        <f t="shared" si="43"/>
        <v>2044</v>
      </c>
      <c r="AE139" s="339">
        <f t="shared" si="43"/>
        <v>2045</v>
      </c>
      <c r="AF139" s="339">
        <f t="shared" si="43"/>
        <v>2046</v>
      </c>
      <c r="AG139" s="339">
        <f t="shared" si="43"/>
        <v>2047</v>
      </c>
      <c r="AH139" s="339">
        <f t="shared" si="43"/>
        <v>2048</v>
      </c>
      <c r="AI139" s="339">
        <f t="shared" si="43"/>
        <v>2049</v>
      </c>
      <c r="AJ139" s="339">
        <f t="shared" ref="AJ139:AY140" si="44">AI139+1</f>
        <v>2050</v>
      </c>
      <c r="AK139" s="339">
        <f t="shared" si="44"/>
        <v>2051</v>
      </c>
      <c r="AL139" s="339">
        <f t="shared" si="44"/>
        <v>2052</v>
      </c>
      <c r="AM139" s="339">
        <f t="shared" si="44"/>
        <v>2053</v>
      </c>
      <c r="AN139" s="339">
        <f t="shared" si="44"/>
        <v>2054</v>
      </c>
      <c r="AO139" s="339">
        <f t="shared" si="44"/>
        <v>2055</v>
      </c>
      <c r="AP139" s="339">
        <f t="shared" si="44"/>
        <v>2056</v>
      </c>
      <c r="AQ139" s="339">
        <f t="shared" si="44"/>
        <v>2057</v>
      </c>
      <c r="AR139" s="339">
        <f t="shared" si="44"/>
        <v>2058</v>
      </c>
      <c r="AS139" s="339">
        <f t="shared" si="44"/>
        <v>2059</v>
      </c>
      <c r="AT139" s="339">
        <f t="shared" si="44"/>
        <v>2060</v>
      </c>
      <c r="AU139" s="339">
        <f t="shared" si="44"/>
        <v>2061</v>
      </c>
      <c r="AV139" s="339">
        <f t="shared" si="44"/>
        <v>2062</v>
      </c>
      <c r="AW139" s="339">
        <f t="shared" si="44"/>
        <v>2063</v>
      </c>
      <c r="AX139" s="339">
        <f t="shared" si="44"/>
        <v>2064</v>
      </c>
      <c r="AY139" s="339">
        <f t="shared" si="44"/>
        <v>2065</v>
      </c>
      <c r="AZ139" s="205"/>
      <c r="BA139" s="205"/>
      <c r="BB139" s="205"/>
      <c r="BC139" s="205"/>
      <c r="BD139" s="205"/>
      <c r="BE139" s="205"/>
      <c r="BF139" s="205"/>
      <c r="BG139" s="205"/>
      <c r="BH139" s="205"/>
      <c r="BI139" s="205"/>
      <c r="BJ139" s="205"/>
      <c r="BK139" s="205"/>
      <c r="BL139" s="205"/>
      <c r="BM139" s="205"/>
      <c r="BN139" s="205"/>
      <c r="BO139" s="205"/>
      <c r="BP139" s="205"/>
      <c r="BQ139" s="205"/>
      <c r="BR139" s="205"/>
      <c r="BS139" s="205"/>
    </row>
    <row r="140" spans="1:71" x14ac:dyDescent="0.25">
      <c r="A140" s="207"/>
      <c r="B140" s="345">
        <v>0</v>
      </c>
      <c r="C140" s="345">
        <v>0</v>
      </c>
      <c r="D140" s="345">
        <v>1</v>
      </c>
      <c r="E140" s="345">
        <f>D140+1</f>
        <v>2</v>
      </c>
      <c r="F140" s="345">
        <f t="shared" si="42"/>
        <v>3</v>
      </c>
      <c r="G140" s="345">
        <f t="shared" si="42"/>
        <v>4</v>
      </c>
      <c r="H140" s="345">
        <f t="shared" si="42"/>
        <v>5</v>
      </c>
      <c r="I140" s="345">
        <f t="shared" si="42"/>
        <v>6</v>
      </c>
      <c r="J140" s="345">
        <f t="shared" si="42"/>
        <v>7</v>
      </c>
      <c r="K140" s="345">
        <f t="shared" si="42"/>
        <v>8</v>
      </c>
      <c r="L140" s="345">
        <f t="shared" si="42"/>
        <v>9</v>
      </c>
      <c r="M140" s="345">
        <f t="shared" si="42"/>
        <v>10</v>
      </c>
      <c r="N140" s="345">
        <f t="shared" si="42"/>
        <v>11</v>
      </c>
      <c r="O140" s="345">
        <f t="shared" si="42"/>
        <v>12</v>
      </c>
      <c r="P140" s="345">
        <f t="shared" si="42"/>
        <v>13</v>
      </c>
      <c r="Q140" s="345">
        <f t="shared" si="42"/>
        <v>14</v>
      </c>
      <c r="R140" s="345">
        <f t="shared" si="42"/>
        <v>15</v>
      </c>
      <c r="S140" s="345">
        <f t="shared" si="42"/>
        <v>16</v>
      </c>
      <c r="T140" s="345">
        <f t="shared" si="43"/>
        <v>17</v>
      </c>
      <c r="U140" s="345">
        <f t="shared" si="43"/>
        <v>18</v>
      </c>
      <c r="V140" s="345">
        <f t="shared" si="43"/>
        <v>19</v>
      </c>
      <c r="W140" s="345">
        <f t="shared" si="43"/>
        <v>20</v>
      </c>
      <c r="X140" s="345">
        <f t="shared" si="43"/>
        <v>21</v>
      </c>
      <c r="Y140" s="345">
        <f t="shared" si="43"/>
        <v>22</v>
      </c>
      <c r="Z140" s="345">
        <f t="shared" si="43"/>
        <v>23</v>
      </c>
      <c r="AA140" s="345">
        <f t="shared" si="43"/>
        <v>24</v>
      </c>
      <c r="AB140" s="345">
        <f t="shared" si="43"/>
        <v>25</v>
      </c>
      <c r="AC140" s="345">
        <f t="shared" si="43"/>
        <v>26</v>
      </c>
      <c r="AD140" s="345">
        <f t="shared" si="43"/>
        <v>27</v>
      </c>
      <c r="AE140" s="345">
        <f t="shared" si="43"/>
        <v>28</v>
      </c>
      <c r="AF140" s="345">
        <f t="shared" si="43"/>
        <v>29</v>
      </c>
      <c r="AG140" s="345">
        <f t="shared" si="43"/>
        <v>30</v>
      </c>
      <c r="AH140" s="345">
        <f t="shared" si="43"/>
        <v>31</v>
      </c>
      <c r="AI140" s="345">
        <f t="shared" si="43"/>
        <v>32</v>
      </c>
      <c r="AJ140" s="345">
        <f t="shared" si="44"/>
        <v>33</v>
      </c>
      <c r="AK140" s="345">
        <f t="shared" si="44"/>
        <v>34</v>
      </c>
      <c r="AL140" s="345">
        <f t="shared" si="44"/>
        <v>35</v>
      </c>
      <c r="AM140" s="345">
        <f t="shared" si="44"/>
        <v>36</v>
      </c>
      <c r="AN140" s="345">
        <f t="shared" si="44"/>
        <v>37</v>
      </c>
      <c r="AO140" s="345">
        <f t="shared" si="44"/>
        <v>38</v>
      </c>
      <c r="AP140" s="345">
        <f>AO140+1</f>
        <v>39</v>
      </c>
      <c r="AQ140" s="345">
        <f t="shared" si="44"/>
        <v>40</v>
      </c>
      <c r="AR140" s="345">
        <f t="shared" si="44"/>
        <v>41</v>
      </c>
      <c r="AS140" s="345">
        <f t="shared" si="44"/>
        <v>42</v>
      </c>
      <c r="AT140" s="345">
        <f t="shared" si="44"/>
        <v>43</v>
      </c>
      <c r="AU140" s="345">
        <f t="shared" si="44"/>
        <v>44</v>
      </c>
      <c r="AV140" s="345">
        <f t="shared" si="44"/>
        <v>45</v>
      </c>
      <c r="AW140" s="345">
        <f t="shared" si="44"/>
        <v>46</v>
      </c>
      <c r="AX140" s="345">
        <f t="shared" si="44"/>
        <v>47</v>
      </c>
      <c r="AY140" s="345">
        <f t="shared" si="44"/>
        <v>48</v>
      </c>
      <c r="AZ140" s="205"/>
      <c r="BA140" s="205"/>
      <c r="BB140" s="205"/>
      <c r="BC140" s="205"/>
      <c r="BD140" s="205"/>
      <c r="BE140" s="205"/>
      <c r="BF140" s="205"/>
      <c r="BG140" s="205"/>
      <c r="BH140" s="205"/>
      <c r="BI140" s="205"/>
      <c r="BJ140" s="205"/>
      <c r="BK140" s="205"/>
      <c r="BL140" s="205"/>
      <c r="BM140" s="205"/>
      <c r="BN140" s="205"/>
      <c r="BO140" s="205"/>
      <c r="BP140" s="205"/>
      <c r="BQ140" s="205"/>
      <c r="BR140" s="205"/>
      <c r="BS140" s="205"/>
    </row>
    <row r="141" spans="1:71" ht="13.8" x14ac:dyDescent="0.25">
      <c r="A141" s="207"/>
      <c r="B141" s="346">
        <f>AVERAGE(A140:B140)</f>
        <v>0</v>
      </c>
      <c r="C141" s="346">
        <f>AVERAGE(B140:C140)</f>
        <v>0</v>
      </c>
      <c r="D141" s="346">
        <f>AVERAGE(C140:D140)</f>
        <v>0.5</v>
      </c>
      <c r="E141" s="346">
        <f>AVERAGE(D140:E140)</f>
        <v>1.5</v>
      </c>
      <c r="F141" s="346">
        <f t="shared" ref="F141:AO141" si="45">AVERAGE(E140:F140)</f>
        <v>2.5</v>
      </c>
      <c r="G141" s="346">
        <f t="shared" si="45"/>
        <v>3.5</v>
      </c>
      <c r="H141" s="346">
        <f t="shared" si="45"/>
        <v>4.5</v>
      </c>
      <c r="I141" s="346">
        <f t="shared" si="45"/>
        <v>5.5</v>
      </c>
      <c r="J141" s="346">
        <f t="shared" si="45"/>
        <v>6.5</v>
      </c>
      <c r="K141" s="346">
        <f t="shared" si="45"/>
        <v>7.5</v>
      </c>
      <c r="L141" s="346">
        <f t="shared" si="45"/>
        <v>8.5</v>
      </c>
      <c r="M141" s="346">
        <f t="shared" si="45"/>
        <v>9.5</v>
      </c>
      <c r="N141" s="346">
        <f t="shared" si="45"/>
        <v>10.5</v>
      </c>
      <c r="O141" s="346">
        <f t="shared" si="45"/>
        <v>11.5</v>
      </c>
      <c r="P141" s="346">
        <f t="shared" si="45"/>
        <v>12.5</v>
      </c>
      <c r="Q141" s="346">
        <f t="shared" si="45"/>
        <v>13.5</v>
      </c>
      <c r="R141" s="346">
        <f t="shared" si="45"/>
        <v>14.5</v>
      </c>
      <c r="S141" s="346">
        <f t="shared" si="45"/>
        <v>15.5</v>
      </c>
      <c r="T141" s="346">
        <f t="shared" si="45"/>
        <v>16.5</v>
      </c>
      <c r="U141" s="346">
        <f t="shared" si="45"/>
        <v>17.5</v>
      </c>
      <c r="V141" s="346">
        <f t="shared" si="45"/>
        <v>18.5</v>
      </c>
      <c r="W141" s="346">
        <f t="shared" si="45"/>
        <v>19.5</v>
      </c>
      <c r="X141" s="346">
        <f t="shared" si="45"/>
        <v>20.5</v>
      </c>
      <c r="Y141" s="346">
        <f t="shared" si="45"/>
        <v>21.5</v>
      </c>
      <c r="Z141" s="346">
        <f t="shared" si="45"/>
        <v>22.5</v>
      </c>
      <c r="AA141" s="346">
        <f t="shared" si="45"/>
        <v>23.5</v>
      </c>
      <c r="AB141" s="346">
        <f t="shared" si="45"/>
        <v>24.5</v>
      </c>
      <c r="AC141" s="346">
        <f t="shared" si="45"/>
        <v>25.5</v>
      </c>
      <c r="AD141" s="346">
        <f t="shared" si="45"/>
        <v>26.5</v>
      </c>
      <c r="AE141" s="346">
        <f t="shared" si="45"/>
        <v>27.5</v>
      </c>
      <c r="AF141" s="346">
        <f t="shared" si="45"/>
        <v>28.5</v>
      </c>
      <c r="AG141" s="346">
        <f t="shared" si="45"/>
        <v>29.5</v>
      </c>
      <c r="AH141" s="346">
        <f t="shared" si="45"/>
        <v>30.5</v>
      </c>
      <c r="AI141" s="346">
        <f t="shared" si="45"/>
        <v>31.5</v>
      </c>
      <c r="AJ141" s="346">
        <f t="shared" si="45"/>
        <v>32.5</v>
      </c>
      <c r="AK141" s="346">
        <f t="shared" si="45"/>
        <v>33.5</v>
      </c>
      <c r="AL141" s="346">
        <f t="shared" si="45"/>
        <v>34.5</v>
      </c>
      <c r="AM141" s="346">
        <f t="shared" si="45"/>
        <v>35.5</v>
      </c>
      <c r="AN141" s="346">
        <f t="shared" si="45"/>
        <v>36.5</v>
      </c>
      <c r="AO141" s="346">
        <f t="shared" si="45"/>
        <v>37.5</v>
      </c>
      <c r="AP141" s="346">
        <f>AVERAGE(AO140:AP140)</f>
        <v>38.5</v>
      </c>
      <c r="AQ141" s="346">
        <f t="shared" ref="AQ141:AY141" si="46">AVERAGE(AP140:AQ140)</f>
        <v>39.5</v>
      </c>
      <c r="AR141" s="346">
        <f t="shared" si="46"/>
        <v>40.5</v>
      </c>
      <c r="AS141" s="346">
        <f t="shared" si="46"/>
        <v>41.5</v>
      </c>
      <c r="AT141" s="346">
        <f t="shared" si="46"/>
        <v>42.5</v>
      </c>
      <c r="AU141" s="346">
        <f t="shared" si="46"/>
        <v>43.5</v>
      </c>
      <c r="AV141" s="346">
        <f t="shared" si="46"/>
        <v>44.5</v>
      </c>
      <c r="AW141" s="346">
        <f t="shared" si="46"/>
        <v>45.5</v>
      </c>
      <c r="AX141" s="346">
        <f t="shared" si="46"/>
        <v>46.5</v>
      </c>
      <c r="AY141" s="346">
        <f t="shared" si="46"/>
        <v>47.5</v>
      </c>
      <c r="AZ141" s="205"/>
      <c r="BA141" s="205"/>
      <c r="BB141" s="205"/>
      <c r="BC141" s="205"/>
      <c r="BD141" s="205"/>
      <c r="BE141" s="205"/>
      <c r="BF141" s="205"/>
      <c r="BG141" s="205"/>
      <c r="BH141" s="205"/>
      <c r="BI141" s="205"/>
      <c r="BJ141" s="205"/>
      <c r="BK141" s="205"/>
      <c r="BL141" s="205"/>
      <c r="BM141" s="205"/>
      <c r="BN141" s="205"/>
      <c r="BO141" s="205"/>
      <c r="BP141" s="205"/>
      <c r="BQ141" s="205"/>
      <c r="BR141" s="205"/>
      <c r="BS141" s="205"/>
    </row>
    <row r="142" spans="1:71" ht="13.2" x14ac:dyDescent="0.25">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R142" s="205"/>
      <c r="AS142" s="205"/>
      <c r="AT142" s="205"/>
      <c r="AU142" s="205"/>
      <c r="AV142" s="205"/>
      <c r="AW142" s="205"/>
      <c r="AX142" s="205"/>
      <c r="AY142" s="205"/>
      <c r="AZ142" s="205"/>
      <c r="BA142" s="205"/>
      <c r="BB142" s="205"/>
      <c r="BC142" s="205"/>
      <c r="BD142" s="205"/>
      <c r="BE142" s="205"/>
      <c r="BF142" s="205"/>
      <c r="BG142" s="205"/>
      <c r="BH142" s="205"/>
      <c r="BI142" s="205"/>
      <c r="BJ142" s="205"/>
      <c r="BK142" s="205"/>
      <c r="BL142" s="205"/>
      <c r="BM142" s="205"/>
      <c r="BN142" s="205"/>
      <c r="BO142" s="205"/>
      <c r="BP142" s="205"/>
      <c r="BQ142" s="205"/>
      <c r="BR142" s="205"/>
      <c r="BS142" s="205"/>
    </row>
    <row r="143" spans="1:71" ht="13.2" x14ac:dyDescent="0.25">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c r="BI143" s="205"/>
      <c r="BJ143" s="205"/>
      <c r="BK143" s="205"/>
      <c r="BL143" s="205"/>
      <c r="BM143" s="205"/>
      <c r="BN143" s="205"/>
      <c r="BO143" s="205"/>
      <c r="BP143" s="205"/>
      <c r="BQ143" s="205"/>
      <c r="BR143" s="205"/>
      <c r="BS143" s="205"/>
    </row>
    <row r="144" spans="1:71" ht="13.2" x14ac:dyDescent="0.25">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c r="BI144" s="205"/>
      <c r="BJ144" s="205"/>
      <c r="BK144" s="205"/>
      <c r="BL144" s="205"/>
      <c r="BM144" s="205"/>
      <c r="BN144" s="205"/>
      <c r="BO144" s="205"/>
      <c r="BP144" s="205"/>
      <c r="BQ144" s="205"/>
      <c r="BR144" s="205"/>
      <c r="BS144" s="205"/>
    </row>
    <row r="145" spans="1:71" ht="13.2" x14ac:dyDescent="0.25">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c r="BI145" s="205"/>
      <c r="BJ145" s="205"/>
      <c r="BK145" s="205"/>
      <c r="BL145" s="205"/>
      <c r="BM145" s="205"/>
      <c r="BN145" s="205"/>
      <c r="BO145" s="205"/>
      <c r="BP145" s="205"/>
      <c r="BQ145" s="205"/>
      <c r="BR145" s="205"/>
      <c r="BS145" s="205"/>
    </row>
    <row r="146" spans="1:71" ht="13.2" x14ac:dyDescent="0.25">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c r="BI146" s="205"/>
      <c r="BJ146" s="205"/>
      <c r="BK146" s="205"/>
      <c r="BL146" s="205"/>
      <c r="BM146" s="205"/>
      <c r="BN146" s="205"/>
      <c r="BO146" s="205"/>
      <c r="BP146" s="205"/>
      <c r="BQ146" s="205"/>
      <c r="BR146" s="205"/>
      <c r="BS146" s="205"/>
    </row>
    <row r="147" spans="1:71" ht="13.2" x14ac:dyDescent="0.25">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c r="BI147" s="205"/>
      <c r="BJ147" s="205"/>
      <c r="BK147" s="205"/>
      <c r="BL147" s="205"/>
      <c r="BM147" s="205"/>
      <c r="BN147" s="205"/>
      <c r="BO147" s="205"/>
      <c r="BP147" s="205"/>
      <c r="BQ147" s="205"/>
      <c r="BR147" s="205"/>
      <c r="BS147" s="205"/>
    </row>
    <row r="148" spans="1:71" ht="13.2" x14ac:dyDescent="0.25">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c r="BI148" s="205"/>
      <c r="BJ148" s="205"/>
      <c r="BK148" s="205"/>
      <c r="BL148" s="205"/>
      <c r="BM148" s="205"/>
      <c r="BN148" s="205"/>
      <c r="BO148" s="205"/>
      <c r="BP148" s="205"/>
      <c r="BQ148" s="205"/>
      <c r="BR148" s="205"/>
      <c r="BS148" s="205"/>
    </row>
    <row r="149" spans="1:71" ht="13.2" x14ac:dyDescent="0.25">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5"/>
      <c r="BM149" s="205"/>
      <c r="BN149" s="205"/>
      <c r="BO149" s="205"/>
      <c r="BP149" s="205"/>
      <c r="BQ149" s="205"/>
      <c r="BR149" s="205"/>
      <c r="BS149" s="205"/>
    </row>
    <row r="150" spans="1:71" ht="13.2" x14ac:dyDescent="0.25">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c r="BI150" s="205"/>
      <c r="BJ150" s="205"/>
      <c r="BK150" s="205"/>
      <c r="BL150" s="205"/>
      <c r="BM150" s="205"/>
      <c r="BN150" s="205"/>
      <c r="BO150" s="205"/>
      <c r="BP150" s="205"/>
      <c r="BQ150" s="205"/>
      <c r="BR150" s="205"/>
      <c r="BS150" s="205"/>
    </row>
    <row r="151" spans="1:71" ht="13.2" x14ac:dyDescent="0.25">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c r="BI151" s="205"/>
      <c r="BJ151" s="205"/>
      <c r="BK151" s="205"/>
      <c r="BL151" s="205"/>
      <c r="BM151" s="205"/>
      <c r="BN151" s="205"/>
      <c r="BO151" s="205"/>
      <c r="BP151" s="205"/>
      <c r="BQ151" s="205"/>
      <c r="BR151" s="205"/>
      <c r="BS151" s="205"/>
    </row>
    <row r="152" spans="1:71" ht="13.2" x14ac:dyDescent="0.25">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c r="BI152" s="205"/>
      <c r="BJ152" s="205"/>
      <c r="BK152" s="205"/>
      <c r="BL152" s="205"/>
      <c r="BM152" s="205"/>
      <c r="BN152" s="205"/>
      <c r="BO152" s="205"/>
      <c r="BP152" s="205"/>
      <c r="BQ152" s="205"/>
      <c r="BR152" s="205"/>
      <c r="BS152" s="205"/>
    </row>
    <row r="153" spans="1:71" ht="13.2" x14ac:dyDescent="0.25">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row>
    <row r="154" spans="1:71" ht="13.2" x14ac:dyDescent="0.25">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row>
    <row r="155" spans="1:71" ht="13.2" x14ac:dyDescent="0.25">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c r="BI155" s="205"/>
      <c r="BJ155" s="205"/>
      <c r="BK155" s="205"/>
      <c r="BL155" s="205"/>
      <c r="BM155" s="205"/>
      <c r="BN155" s="205"/>
      <c r="BO155" s="205"/>
      <c r="BP155" s="205"/>
      <c r="BQ155" s="205"/>
      <c r="BR155" s="205"/>
      <c r="BS155" s="205"/>
    </row>
    <row r="156" spans="1:71" ht="13.2" x14ac:dyDescent="0.25">
      <c r="A156" s="206"/>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4"/>
      <c r="AR156" s="204"/>
      <c r="AS156" s="204"/>
      <c r="AT156" s="203"/>
      <c r="AU156" s="203"/>
      <c r="AV156" s="203"/>
      <c r="AW156" s="203"/>
      <c r="AX156" s="203"/>
      <c r="AY156" s="203"/>
      <c r="AZ156" s="203"/>
      <c r="BA156" s="203"/>
      <c r="BB156" s="203"/>
      <c r="BC156" s="203"/>
      <c r="BD156" s="203"/>
      <c r="BE156" s="203"/>
      <c r="BF156" s="203"/>
      <c r="BG156" s="203"/>
      <c r="BH156" s="203"/>
      <c r="BI156" s="203"/>
      <c r="BJ156" s="203"/>
      <c r="BK156" s="203"/>
      <c r="BL156" s="203"/>
      <c r="BM156" s="203"/>
      <c r="BN156" s="203"/>
      <c r="BO156" s="203"/>
      <c r="BP156" s="203"/>
      <c r="BQ156" s="203"/>
      <c r="BR156" s="203"/>
      <c r="BS156" s="203"/>
    </row>
    <row r="157" spans="1:71" ht="13.2" x14ac:dyDescent="0.25">
      <c r="A157" s="206"/>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4"/>
      <c r="AR157" s="204"/>
      <c r="AS157" s="204"/>
      <c r="AT157" s="203"/>
      <c r="AU157" s="203"/>
      <c r="AV157" s="203"/>
      <c r="AW157" s="203"/>
      <c r="AX157" s="203"/>
      <c r="AY157" s="203"/>
      <c r="AZ157" s="203"/>
      <c r="BA157" s="203"/>
      <c r="BB157" s="203"/>
      <c r="BC157" s="203"/>
      <c r="BD157" s="203"/>
      <c r="BE157" s="203"/>
      <c r="BF157" s="203"/>
      <c r="BG157" s="203"/>
      <c r="BH157" s="203"/>
      <c r="BI157" s="203"/>
      <c r="BJ157" s="203"/>
      <c r="BK157" s="203"/>
      <c r="BL157" s="203"/>
      <c r="BM157" s="203"/>
      <c r="BN157" s="203"/>
      <c r="BO157" s="203"/>
      <c r="BP157" s="203"/>
      <c r="BQ157" s="203"/>
      <c r="BR157" s="203"/>
      <c r="BS157" s="203"/>
    </row>
    <row r="158" spans="1:71" ht="13.2" x14ac:dyDescent="0.25">
      <c r="A158" s="206"/>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4"/>
      <c r="AR158" s="204"/>
      <c r="AS158" s="204"/>
      <c r="AT158" s="203"/>
      <c r="AU158" s="203"/>
      <c r="AV158" s="203"/>
      <c r="AW158" s="203"/>
      <c r="AX158" s="203"/>
      <c r="AY158" s="203"/>
      <c r="AZ158" s="203"/>
      <c r="BA158" s="203"/>
      <c r="BB158" s="203"/>
      <c r="BC158" s="203"/>
      <c r="BD158" s="203"/>
      <c r="BE158" s="203"/>
      <c r="BF158" s="203"/>
      <c r="BG158" s="203"/>
      <c r="BH158" s="203"/>
      <c r="BI158" s="203"/>
      <c r="BJ158" s="203"/>
      <c r="BK158" s="203"/>
      <c r="BL158" s="203"/>
      <c r="BM158" s="203"/>
      <c r="BN158" s="203"/>
      <c r="BO158" s="203"/>
      <c r="BP158" s="203"/>
      <c r="BQ158" s="203"/>
      <c r="BR158" s="203"/>
      <c r="BS158" s="203"/>
    </row>
    <row r="159" spans="1:71" ht="13.2" x14ac:dyDescent="0.25">
      <c r="A159" s="206"/>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4"/>
      <c r="AR159" s="204"/>
      <c r="AS159" s="204"/>
      <c r="AT159" s="203"/>
      <c r="AU159" s="203"/>
      <c r="AV159" s="203"/>
      <c r="AW159" s="203"/>
      <c r="AX159" s="203"/>
      <c r="AY159" s="203"/>
      <c r="AZ159" s="203"/>
      <c r="BA159" s="203"/>
      <c r="BB159" s="203"/>
      <c r="BC159" s="203"/>
      <c r="BD159" s="203"/>
      <c r="BE159" s="203"/>
      <c r="BF159" s="203"/>
      <c r="BG159" s="203"/>
      <c r="BH159" s="203"/>
      <c r="BI159" s="203"/>
      <c r="BJ159" s="203"/>
      <c r="BK159" s="203"/>
      <c r="BL159" s="203"/>
      <c r="BM159" s="203"/>
      <c r="BN159" s="203"/>
      <c r="BO159" s="203"/>
      <c r="BP159" s="203"/>
      <c r="BQ159" s="203"/>
      <c r="BR159" s="203"/>
      <c r="BS159" s="203"/>
    </row>
    <row r="160" spans="1:71" ht="13.2" x14ac:dyDescent="0.25">
      <c r="A160" s="206"/>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4"/>
      <c r="AR160" s="204"/>
      <c r="AS160" s="204"/>
      <c r="AT160" s="203"/>
      <c r="AU160" s="203"/>
      <c r="AV160" s="203"/>
      <c r="AW160" s="203"/>
      <c r="AX160" s="203"/>
      <c r="AY160" s="203"/>
      <c r="AZ160" s="203"/>
      <c r="BA160" s="203"/>
      <c r="BB160" s="203"/>
      <c r="BC160" s="203"/>
      <c r="BD160" s="203"/>
      <c r="BE160" s="203"/>
      <c r="BF160" s="203"/>
      <c r="BG160" s="203"/>
      <c r="BH160" s="203"/>
      <c r="BI160" s="203"/>
      <c r="BJ160" s="203"/>
      <c r="BK160" s="203"/>
      <c r="BL160" s="203"/>
      <c r="BM160" s="203"/>
      <c r="BN160" s="203"/>
      <c r="BO160" s="203"/>
      <c r="BP160" s="203"/>
      <c r="BQ160" s="203"/>
      <c r="BR160" s="203"/>
      <c r="BS160" s="203"/>
    </row>
    <row r="161" spans="1:71" ht="13.2" x14ac:dyDescent="0.25">
      <c r="A161" s="206"/>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4"/>
      <c r="AR161" s="204"/>
      <c r="AS161" s="204"/>
      <c r="AT161" s="203"/>
      <c r="AU161" s="203"/>
      <c r="AV161" s="203"/>
      <c r="AW161" s="203"/>
      <c r="AX161" s="203"/>
      <c r="AY161" s="203"/>
      <c r="AZ161" s="203"/>
      <c r="BA161" s="203"/>
      <c r="BB161" s="203"/>
      <c r="BC161" s="203"/>
      <c r="BD161" s="203"/>
      <c r="BE161" s="203"/>
      <c r="BF161" s="203"/>
      <c r="BG161" s="203"/>
      <c r="BH161" s="203"/>
      <c r="BI161" s="203"/>
      <c r="BJ161" s="203"/>
      <c r="BK161" s="203"/>
      <c r="BL161" s="203"/>
      <c r="BM161" s="203"/>
      <c r="BN161" s="203"/>
      <c r="BO161" s="203"/>
      <c r="BP161" s="203"/>
      <c r="BQ161" s="203"/>
      <c r="BR161" s="203"/>
      <c r="BS161" s="203"/>
    </row>
    <row r="162" spans="1:71" ht="13.2" x14ac:dyDescent="0.25">
      <c r="A162" s="206"/>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4"/>
      <c r="AR162" s="204"/>
      <c r="AS162" s="204"/>
      <c r="AT162" s="203"/>
      <c r="AU162" s="203"/>
      <c r="AV162" s="203"/>
      <c r="AW162" s="203"/>
      <c r="AX162" s="203"/>
      <c r="AY162" s="203"/>
      <c r="AZ162" s="203"/>
      <c r="BA162" s="203"/>
      <c r="BB162" s="203"/>
      <c r="BC162" s="203"/>
      <c r="BD162" s="203"/>
      <c r="BE162" s="203"/>
      <c r="BF162" s="203"/>
      <c r="BG162" s="203"/>
      <c r="BH162" s="203"/>
      <c r="BI162" s="203"/>
      <c r="BJ162" s="203"/>
      <c r="BK162" s="203"/>
      <c r="BL162" s="203"/>
      <c r="BM162" s="203"/>
      <c r="BN162" s="203"/>
      <c r="BO162" s="203"/>
      <c r="BP162" s="203"/>
      <c r="BQ162" s="203"/>
      <c r="BR162" s="203"/>
      <c r="BS162" s="203"/>
    </row>
    <row r="163" spans="1:71" ht="13.2" x14ac:dyDescent="0.25">
      <c r="A163" s="206"/>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4"/>
      <c r="AR163" s="204"/>
      <c r="AS163" s="204"/>
      <c r="AT163" s="203"/>
      <c r="AU163" s="203"/>
      <c r="AV163" s="203"/>
      <c r="AW163" s="203"/>
      <c r="AX163" s="203"/>
      <c r="AY163" s="203"/>
      <c r="AZ163" s="203"/>
      <c r="BA163" s="203"/>
      <c r="BB163" s="203"/>
      <c r="BC163" s="203"/>
      <c r="BD163" s="203"/>
      <c r="BE163" s="203"/>
      <c r="BF163" s="203"/>
      <c r="BG163" s="203"/>
      <c r="BH163" s="203"/>
      <c r="BI163" s="203"/>
      <c r="BJ163" s="203"/>
      <c r="BK163" s="203"/>
      <c r="BL163" s="203"/>
      <c r="BM163" s="203"/>
      <c r="BN163" s="203"/>
      <c r="BO163" s="203"/>
      <c r="BP163" s="203"/>
      <c r="BQ163" s="203"/>
      <c r="BR163" s="203"/>
      <c r="BS163" s="203"/>
    </row>
    <row r="164" spans="1:71" ht="13.2" x14ac:dyDescent="0.25">
      <c r="A164" s="206"/>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4"/>
      <c r="AR164" s="204"/>
      <c r="AS164" s="204"/>
      <c r="AT164" s="203"/>
      <c r="AU164" s="203"/>
      <c r="AV164" s="203"/>
      <c r="AW164" s="203"/>
      <c r="AX164" s="203"/>
      <c r="AY164" s="203"/>
      <c r="AZ164" s="203"/>
      <c r="BA164" s="203"/>
      <c r="BB164" s="203"/>
      <c r="BC164" s="203"/>
      <c r="BD164" s="203"/>
      <c r="BE164" s="203"/>
      <c r="BF164" s="203"/>
      <c r="BG164" s="203"/>
      <c r="BH164" s="203"/>
      <c r="BI164" s="203"/>
      <c r="BJ164" s="203"/>
      <c r="BK164" s="203"/>
      <c r="BL164" s="203"/>
      <c r="BM164" s="203"/>
      <c r="BN164" s="203"/>
      <c r="BO164" s="203"/>
      <c r="BP164" s="203"/>
      <c r="BQ164" s="203"/>
      <c r="BR164" s="203"/>
      <c r="BS164" s="203"/>
    </row>
    <row r="165" spans="1:71" ht="13.2" x14ac:dyDescent="0.25">
      <c r="A165" s="206"/>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4"/>
      <c r="AR165" s="204"/>
      <c r="AS165" s="204"/>
      <c r="AT165" s="203"/>
      <c r="AU165" s="203"/>
      <c r="AV165" s="203"/>
      <c r="AW165" s="203"/>
      <c r="AX165" s="203"/>
      <c r="AY165" s="203"/>
      <c r="AZ165" s="203"/>
      <c r="BA165" s="203"/>
      <c r="BB165" s="203"/>
      <c r="BC165" s="203"/>
      <c r="BD165" s="203"/>
      <c r="BE165" s="203"/>
      <c r="BF165" s="203"/>
      <c r="BG165" s="203"/>
      <c r="BH165" s="203"/>
      <c r="BI165" s="203"/>
      <c r="BJ165" s="203"/>
      <c r="BK165" s="203"/>
      <c r="BL165" s="203"/>
      <c r="BM165" s="203"/>
      <c r="BN165" s="203"/>
      <c r="BO165" s="203"/>
      <c r="BP165" s="203"/>
      <c r="BQ165" s="203"/>
      <c r="BR165" s="203"/>
      <c r="BS165" s="203"/>
    </row>
    <row r="166" spans="1:71" ht="13.2" x14ac:dyDescent="0.25">
      <c r="A166" s="206"/>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4"/>
      <c r="AR166" s="204"/>
      <c r="AS166" s="204"/>
      <c r="AT166" s="203"/>
      <c r="AU166" s="203"/>
      <c r="AV166" s="203"/>
      <c r="AW166" s="203"/>
      <c r="AX166" s="203"/>
      <c r="AY166" s="203"/>
      <c r="AZ166" s="203"/>
      <c r="BA166" s="203"/>
      <c r="BB166" s="203"/>
      <c r="BC166" s="203"/>
      <c r="BD166" s="203"/>
      <c r="BE166" s="203"/>
      <c r="BF166" s="203"/>
      <c r="BG166" s="203"/>
      <c r="BH166" s="203"/>
      <c r="BI166" s="203"/>
      <c r="BJ166" s="203"/>
      <c r="BK166" s="203"/>
      <c r="BL166" s="203"/>
      <c r="BM166" s="203"/>
      <c r="BN166" s="203"/>
      <c r="BO166" s="203"/>
      <c r="BP166" s="203"/>
      <c r="BQ166" s="203"/>
      <c r="BR166" s="203"/>
      <c r="BS166" s="203"/>
    </row>
    <row r="167" spans="1:71" ht="13.2" x14ac:dyDescent="0.25">
      <c r="A167" s="206"/>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4"/>
      <c r="AR167" s="204"/>
      <c r="AS167" s="204"/>
      <c r="AT167" s="203"/>
      <c r="AU167" s="203"/>
      <c r="AV167" s="203"/>
      <c r="AW167" s="203"/>
      <c r="AX167" s="203"/>
      <c r="AY167" s="203"/>
      <c r="AZ167" s="203"/>
      <c r="BA167" s="203"/>
      <c r="BB167" s="203"/>
      <c r="BC167" s="203"/>
      <c r="BD167" s="203"/>
      <c r="BE167" s="203"/>
      <c r="BF167" s="203"/>
      <c r="BG167" s="203"/>
      <c r="BH167" s="203"/>
      <c r="BI167" s="203"/>
      <c r="BJ167" s="203"/>
      <c r="BK167" s="203"/>
      <c r="BL167" s="203"/>
      <c r="BM167" s="203"/>
      <c r="BN167" s="203"/>
      <c r="BO167" s="203"/>
      <c r="BP167" s="203"/>
      <c r="BQ167" s="203"/>
      <c r="BR167" s="203"/>
      <c r="BS167" s="203"/>
    </row>
    <row r="168" spans="1:71" ht="13.2" x14ac:dyDescent="0.25">
      <c r="A168" s="206"/>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4"/>
      <c r="AR168" s="204"/>
      <c r="AS168" s="204"/>
      <c r="AT168" s="203"/>
      <c r="AU168" s="203"/>
      <c r="AV168" s="203"/>
      <c r="AW168" s="203"/>
      <c r="AX168" s="203"/>
      <c r="AY168" s="203"/>
      <c r="AZ168" s="203"/>
      <c r="BA168" s="203"/>
      <c r="BB168" s="203"/>
      <c r="BC168" s="203"/>
      <c r="BD168" s="203"/>
      <c r="BE168" s="203"/>
      <c r="BF168" s="203"/>
      <c r="BG168" s="203"/>
      <c r="BH168" s="203"/>
      <c r="BI168" s="203"/>
      <c r="BJ168" s="203"/>
      <c r="BK168" s="203"/>
      <c r="BL168" s="203"/>
      <c r="BM168" s="203"/>
      <c r="BN168" s="203"/>
      <c r="BO168" s="203"/>
      <c r="BP168" s="203"/>
      <c r="BQ168" s="203"/>
      <c r="BR168" s="203"/>
      <c r="BS168" s="203"/>
    </row>
    <row r="169" spans="1:71" ht="13.2" x14ac:dyDescent="0.25">
      <c r="A169" s="206"/>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4"/>
      <c r="AR169" s="204"/>
      <c r="AS169" s="204"/>
      <c r="AT169" s="203"/>
      <c r="AU169" s="203"/>
      <c r="AV169" s="203"/>
      <c r="AW169" s="203"/>
      <c r="AX169" s="203"/>
      <c r="AY169" s="203"/>
      <c r="AZ169" s="203"/>
      <c r="BA169" s="203"/>
      <c r="BB169" s="203"/>
      <c r="BC169" s="203"/>
      <c r="BD169" s="203"/>
      <c r="BE169" s="203"/>
      <c r="BF169" s="203"/>
      <c r="BG169" s="203"/>
      <c r="BH169" s="203"/>
      <c r="BI169" s="203"/>
      <c r="BJ169" s="203"/>
      <c r="BK169" s="203"/>
      <c r="BL169" s="203"/>
      <c r="BM169" s="203"/>
      <c r="BN169" s="203"/>
      <c r="BO169" s="203"/>
      <c r="BP169" s="203"/>
      <c r="BQ169" s="203"/>
      <c r="BR169" s="203"/>
      <c r="BS169" s="203"/>
    </row>
    <row r="170" spans="1:71" ht="13.2" x14ac:dyDescent="0.25">
      <c r="A170" s="206"/>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4"/>
      <c r="AR170" s="204"/>
      <c r="AS170" s="204"/>
      <c r="AT170" s="203"/>
      <c r="AU170" s="203"/>
      <c r="AV170" s="203"/>
      <c r="AW170" s="203"/>
      <c r="AX170" s="203"/>
      <c r="AY170" s="203"/>
      <c r="AZ170" s="203"/>
      <c r="BA170" s="203"/>
      <c r="BB170" s="203"/>
      <c r="BC170" s="203"/>
      <c r="BD170" s="203"/>
      <c r="BE170" s="203"/>
      <c r="BF170" s="203"/>
      <c r="BG170" s="203"/>
      <c r="BH170" s="203"/>
      <c r="BI170" s="203"/>
      <c r="BJ170" s="203"/>
      <c r="BK170" s="203"/>
      <c r="BL170" s="203"/>
      <c r="BM170" s="203"/>
      <c r="BN170" s="203"/>
      <c r="BO170" s="203"/>
      <c r="BP170" s="203"/>
      <c r="BQ170" s="203"/>
      <c r="BR170" s="203"/>
      <c r="BS170" s="203"/>
    </row>
    <row r="171" spans="1:71" ht="13.2" x14ac:dyDescent="0.25">
      <c r="A171" s="206"/>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4"/>
      <c r="AR171" s="204"/>
      <c r="AS171" s="204"/>
      <c r="AT171" s="203"/>
      <c r="AU171" s="203"/>
      <c r="AV171" s="203"/>
      <c r="AW171" s="203"/>
      <c r="AX171" s="203"/>
      <c r="AY171" s="203"/>
      <c r="AZ171" s="203"/>
      <c r="BA171" s="203"/>
      <c r="BB171" s="203"/>
      <c r="BC171" s="203"/>
      <c r="BD171" s="203"/>
      <c r="BE171" s="203"/>
      <c r="BF171" s="203"/>
      <c r="BG171" s="203"/>
      <c r="BH171" s="203"/>
      <c r="BI171" s="203"/>
      <c r="BJ171" s="203"/>
      <c r="BK171" s="203"/>
      <c r="BL171" s="203"/>
      <c r="BM171" s="203"/>
      <c r="BN171" s="203"/>
      <c r="BO171" s="203"/>
      <c r="BP171" s="203"/>
      <c r="BQ171" s="203"/>
      <c r="BR171" s="203"/>
      <c r="BS171" s="203"/>
    </row>
    <row r="172" spans="1:71" ht="13.2" x14ac:dyDescent="0.25">
      <c r="A172" s="206"/>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4"/>
      <c r="AR172" s="204"/>
      <c r="AS172" s="204"/>
      <c r="AT172" s="203"/>
      <c r="AU172" s="203"/>
      <c r="AV172" s="203"/>
      <c r="AW172" s="203"/>
      <c r="AX172" s="203"/>
      <c r="AY172" s="203"/>
      <c r="AZ172" s="203"/>
      <c r="BA172" s="203"/>
      <c r="BB172" s="203"/>
      <c r="BC172" s="203"/>
      <c r="BD172" s="203"/>
      <c r="BE172" s="203"/>
      <c r="BF172" s="203"/>
      <c r="BG172" s="203"/>
      <c r="BH172" s="203"/>
      <c r="BI172" s="203"/>
      <c r="BJ172" s="203"/>
      <c r="BK172" s="203"/>
      <c r="BL172" s="203"/>
      <c r="BM172" s="203"/>
      <c r="BN172" s="203"/>
      <c r="BO172" s="203"/>
      <c r="BP172" s="203"/>
      <c r="BQ172" s="203"/>
      <c r="BR172" s="203"/>
      <c r="BS172" s="203"/>
    </row>
    <row r="173" spans="1:71" ht="13.2" x14ac:dyDescent="0.25">
      <c r="A173" s="206"/>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4"/>
      <c r="AR173" s="204"/>
      <c r="AS173" s="204"/>
      <c r="AT173" s="203"/>
      <c r="AU173" s="203"/>
      <c r="AV173" s="203"/>
      <c r="AW173" s="203"/>
      <c r="AX173" s="203"/>
      <c r="AY173" s="203"/>
      <c r="AZ173" s="203"/>
      <c r="BA173" s="203"/>
      <c r="BB173" s="203"/>
      <c r="BC173" s="203"/>
      <c r="BD173" s="203"/>
      <c r="BE173" s="203"/>
      <c r="BF173" s="203"/>
      <c r="BG173" s="203"/>
      <c r="BH173" s="203"/>
      <c r="BI173" s="203"/>
      <c r="BJ173" s="203"/>
      <c r="BK173" s="203"/>
      <c r="BL173" s="203"/>
      <c r="BM173" s="203"/>
      <c r="BN173" s="203"/>
      <c r="BO173" s="203"/>
      <c r="BP173" s="203"/>
      <c r="BQ173" s="203"/>
      <c r="BR173" s="203"/>
      <c r="BS173" s="203"/>
    </row>
    <row r="174" spans="1:71" ht="13.2" x14ac:dyDescent="0.25">
      <c r="A174" s="206"/>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4"/>
      <c r="AR174" s="204"/>
      <c r="AS174" s="204"/>
      <c r="AT174" s="203"/>
      <c r="AU174" s="203"/>
      <c r="AV174" s="203"/>
      <c r="AW174" s="203"/>
      <c r="AX174" s="203"/>
      <c r="AY174" s="203"/>
      <c r="AZ174" s="203"/>
      <c r="BA174" s="203"/>
      <c r="BB174" s="203"/>
      <c r="BC174" s="203"/>
      <c r="BD174" s="203"/>
      <c r="BE174" s="203"/>
      <c r="BF174" s="203"/>
      <c r="BG174" s="203"/>
      <c r="BH174" s="203"/>
      <c r="BI174" s="203"/>
      <c r="BJ174" s="203"/>
      <c r="BK174" s="203"/>
      <c r="BL174" s="203"/>
      <c r="BM174" s="203"/>
      <c r="BN174" s="203"/>
      <c r="BO174" s="203"/>
      <c r="BP174" s="203"/>
      <c r="BQ174" s="203"/>
      <c r="BR174" s="203"/>
      <c r="BS174" s="203"/>
    </row>
    <row r="175" spans="1:71" ht="13.2" x14ac:dyDescent="0.25">
      <c r="A175" s="206"/>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4"/>
      <c r="AR175" s="204"/>
      <c r="AS175" s="204"/>
      <c r="AT175" s="203"/>
      <c r="AU175" s="203"/>
      <c r="AV175" s="203"/>
      <c r="AW175" s="203"/>
      <c r="AX175" s="203"/>
      <c r="AY175" s="203"/>
      <c r="AZ175" s="203"/>
      <c r="BA175" s="203"/>
      <c r="BB175" s="203"/>
      <c r="BC175" s="203"/>
      <c r="BD175" s="203"/>
      <c r="BE175" s="203"/>
      <c r="BF175" s="203"/>
      <c r="BG175" s="203"/>
      <c r="BH175" s="203"/>
      <c r="BI175" s="203"/>
      <c r="BJ175" s="203"/>
      <c r="BK175" s="203"/>
      <c r="BL175" s="203"/>
      <c r="BM175" s="203"/>
      <c r="BN175" s="203"/>
      <c r="BO175" s="203"/>
      <c r="BP175" s="203"/>
      <c r="BQ175" s="203"/>
      <c r="BR175" s="203"/>
      <c r="BS175" s="203"/>
    </row>
    <row r="176" spans="1:71" ht="13.2" x14ac:dyDescent="0.25">
      <c r="A176" s="206"/>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4"/>
      <c r="AR176" s="204"/>
      <c r="AS176" s="204"/>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203"/>
      <c r="BS176" s="203"/>
    </row>
    <row r="177" spans="1:71" ht="13.2" x14ac:dyDescent="0.25">
      <c r="A177" s="20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4"/>
      <c r="AR177" s="204"/>
      <c r="AS177" s="204"/>
      <c r="AT177" s="203"/>
      <c r="AU177" s="203"/>
      <c r="AV177" s="203"/>
      <c r="AW177" s="203"/>
      <c r="AX177" s="203"/>
      <c r="AY177" s="203"/>
      <c r="AZ177" s="203"/>
      <c r="BA177" s="203"/>
      <c r="BB177" s="203"/>
      <c r="BC177" s="203"/>
      <c r="BD177" s="203"/>
      <c r="BE177" s="203"/>
      <c r="BF177" s="203"/>
      <c r="BG177" s="203"/>
      <c r="BH177" s="203"/>
      <c r="BI177" s="203"/>
      <c r="BJ177" s="203"/>
      <c r="BK177" s="203"/>
      <c r="BL177" s="203"/>
      <c r="BM177" s="203"/>
      <c r="BN177" s="203"/>
      <c r="BO177" s="203"/>
      <c r="BP177" s="203"/>
      <c r="BQ177" s="203"/>
      <c r="BR177" s="203"/>
      <c r="BS177" s="203"/>
    </row>
    <row r="178" spans="1:71" ht="13.2" x14ac:dyDescent="0.25">
      <c r="A178" s="206"/>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4"/>
      <c r="AR178" s="204"/>
      <c r="AS178" s="204"/>
      <c r="AT178" s="203"/>
      <c r="AU178" s="203"/>
      <c r="AV178" s="203"/>
      <c r="AW178" s="203"/>
      <c r="AX178" s="203"/>
      <c r="AY178" s="203"/>
      <c r="AZ178" s="203"/>
      <c r="BA178" s="203"/>
      <c r="BB178" s="203"/>
      <c r="BC178" s="203"/>
      <c r="BD178" s="203"/>
      <c r="BE178" s="203"/>
      <c r="BF178" s="203"/>
      <c r="BG178" s="203"/>
      <c r="BH178" s="203"/>
      <c r="BI178" s="203"/>
      <c r="BJ178" s="203"/>
      <c r="BK178" s="203"/>
      <c r="BL178" s="203"/>
      <c r="BM178" s="203"/>
      <c r="BN178" s="203"/>
      <c r="BO178" s="203"/>
      <c r="BP178" s="203"/>
      <c r="BQ178" s="203"/>
      <c r="BR178" s="203"/>
      <c r="BS178" s="203"/>
    </row>
    <row r="179" spans="1:71" ht="13.2" x14ac:dyDescent="0.25">
      <c r="A179" s="20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4"/>
      <c r="AR179" s="204"/>
      <c r="AS179" s="204"/>
      <c r="AT179" s="203"/>
      <c r="AU179" s="203"/>
      <c r="AV179" s="203"/>
      <c r="AW179" s="203"/>
      <c r="AX179" s="203"/>
      <c r="AY179" s="203"/>
      <c r="AZ179" s="203"/>
      <c r="BA179" s="203"/>
      <c r="BB179" s="203"/>
      <c r="BC179" s="203"/>
      <c r="BD179" s="203"/>
      <c r="BE179" s="203"/>
      <c r="BF179" s="203"/>
      <c r="BG179" s="203"/>
      <c r="BH179" s="203"/>
      <c r="BI179" s="203"/>
      <c r="BJ179" s="203"/>
      <c r="BK179" s="203"/>
      <c r="BL179" s="203"/>
      <c r="BM179" s="203"/>
      <c r="BN179" s="203"/>
      <c r="BO179" s="203"/>
      <c r="BP179" s="203"/>
      <c r="BQ179" s="203"/>
      <c r="BR179" s="203"/>
      <c r="BS179" s="203"/>
    </row>
    <row r="180" spans="1:71" ht="13.2" x14ac:dyDescent="0.25">
      <c r="A180" s="20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4"/>
      <c r="AR180" s="204"/>
      <c r="AS180" s="204"/>
      <c r="AT180" s="203"/>
      <c r="AU180" s="203"/>
      <c r="AV180" s="203"/>
      <c r="AW180" s="203"/>
      <c r="AX180" s="203"/>
      <c r="AY180" s="203"/>
      <c r="AZ180" s="203"/>
      <c r="BA180" s="203"/>
      <c r="BB180" s="203"/>
      <c r="BC180" s="203"/>
      <c r="BD180" s="203"/>
      <c r="BE180" s="203"/>
      <c r="BF180" s="203"/>
      <c r="BG180" s="203"/>
      <c r="BH180" s="203"/>
      <c r="BI180" s="203"/>
      <c r="BJ180" s="203"/>
      <c r="BK180" s="203"/>
      <c r="BL180" s="203"/>
      <c r="BM180" s="203"/>
      <c r="BN180" s="203"/>
      <c r="BO180" s="203"/>
      <c r="BP180" s="203"/>
      <c r="BQ180" s="203"/>
      <c r="BR180" s="203"/>
      <c r="BS180" s="203"/>
    </row>
    <row r="181" spans="1:71" ht="13.2" x14ac:dyDescent="0.25">
      <c r="A181" s="206"/>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4"/>
      <c r="AR181" s="204"/>
      <c r="AS181" s="204"/>
      <c r="AT181" s="203"/>
      <c r="AU181" s="203"/>
      <c r="AV181" s="203"/>
      <c r="AW181" s="203"/>
      <c r="AX181" s="203"/>
      <c r="AY181" s="203"/>
      <c r="AZ181" s="203"/>
      <c r="BA181" s="203"/>
      <c r="BB181" s="203"/>
      <c r="BC181" s="203"/>
      <c r="BD181" s="203"/>
      <c r="BE181" s="203"/>
      <c r="BF181" s="203"/>
      <c r="BG181" s="203"/>
      <c r="BH181" s="203"/>
      <c r="BI181" s="203"/>
      <c r="BJ181" s="203"/>
      <c r="BK181" s="203"/>
      <c r="BL181" s="203"/>
      <c r="BM181" s="203"/>
      <c r="BN181" s="203"/>
      <c r="BO181" s="203"/>
      <c r="BP181" s="203"/>
      <c r="BQ181" s="203"/>
      <c r="BR181" s="203"/>
      <c r="BS181" s="203"/>
    </row>
    <row r="182" spans="1:71" ht="13.2" x14ac:dyDescent="0.25">
      <c r="A182" s="206"/>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4"/>
      <c r="AR182" s="204"/>
      <c r="AS182" s="204"/>
      <c r="AT182" s="203"/>
      <c r="AU182" s="203"/>
      <c r="AV182" s="203"/>
      <c r="AW182" s="203"/>
      <c r="AX182" s="203"/>
      <c r="AY182" s="203"/>
      <c r="AZ182" s="203"/>
      <c r="BA182" s="203"/>
      <c r="BB182" s="203"/>
      <c r="BC182" s="203"/>
      <c r="BD182" s="203"/>
      <c r="BE182" s="203"/>
      <c r="BF182" s="203"/>
      <c r="BG182" s="203"/>
      <c r="BH182" s="203"/>
      <c r="BI182" s="203"/>
      <c r="BJ182" s="203"/>
      <c r="BK182" s="203"/>
      <c r="BL182" s="203"/>
      <c r="BM182" s="203"/>
      <c r="BN182" s="203"/>
      <c r="BO182" s="203"/>
      <c r="BP182" s="203"/>
      <c r="BQ182" s="203"/>
      <c r="BR182" s="203"/>
      <c r="BS182" s="203"/>
    </row>
    <row r="183" spans="1:71" ht="13.2" x14ac:dyDescent="0.25">
      <c r="A183" s="206"/>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4"/>
      <c r="AR183" s="204"/>
      <c r="AS183" s="204"/>
      <c r="AT183" s="203"/>
      <c r="AU183" s="203"/>
      <c r="AV183" s="203"/>
      <c r="AW183" s="203"/>
      <c r="AX183" s="203"/>
      <c r="AY183" s="203"/>
      <c r="AZ183" s="203"/>
      <c r="BA183" s="203"/>
      <c r="BB183" s="203"/>
      <c r="BC183" s="203"/>
      <c r="BD183" s="203"/>
      <c r="BE183" s="203"/>
      <c r="BF183" s="203"/>
      <c r="BG183" s="203"/>
      <c r="BH183" s="203"/>
      <c r="BI183" s="203"/>
      <c r="BJ183" s="203"/>
      <c r="BK183" s="203"/>
      <c r="BL183" s="203"/>
      <c r="BM183" s="203"/>
      <c r="BN183" s="203"/>
      <c r="BO183" s="203"/>
      <c r="BP183" s="203"/>
      <c r="BQ183" s="203"/>
      <c r="BR183" s="203"/>
      <c r="BS183" s="203"/>
    </row>
    <row r="184" spans="1:71" ht="13.2" x14ac:dyDescent="0.25">
      <c r="A184" s="206"/>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4"/>
      <c r="AR184" s="204"/>
      <c r="AS184" s="204"/>
      <c r="AT184" s="203"/>
      <c r="AU184" s="203"/>
      <c r="AV184" s="203"/>
      <c r="AW184" s="203"/>
      <c r="AX184" s="203"/>
      <c r="AY184" s="203"/>
      <c r="AZ184" s="203"/>
      <c r="BA184" s="203"/>
      <c r="BB184" s="203"/>
      <c r="BC184" s="203"/>
      <c r="BD184" s="203"/>
      <c r="BE184" s="203"/>
      <c r="BF184" s="203"/>
      <c r="BG184" s="203"/>
      <c r="BH184" s="203"/>
      <c r="BI184" s="203"/>
      <c r="BJ184" s="203"/>
      <c r="BK184" s="203"/>
      <c r="BL184" s="203"/>
      <c r="BM184" s="203"/>
      <c r="BN184" s="203"/>
      <c r="BO184" s="203"/>
      <c r="BP184" s="203"/>
      <c r="BQ184" s="203"/>
      <c r="BR184" s="203"/>
      <c r="BS184" s="203"/>
    </row>
    <row r="185" spans="1:71" ht="13.2" x14ac:dyDescent="0.25">
      <c r="A185" s="206"/>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4"/>
      <c r="AR185" s="204"/>
      <c r="AS185" s="204"/>
      <c r="AT185" s="203"/>
      <c r="AU185" s="203"/>
      <c r="AV185" s="203"/>
      <c r="AW185" s="203"/>
      <c r="AX185" s="203"/>
      <c r="AY185" s="203"/>
      <c r="AZ185" s="203"/>
      <c r="BA185" s="203"/>
      <c r="BB185" s="203"/>
      <c r="BC185" s="203"/>
      <c r="BD185" s="203"/>
      <c r="BE185" s="203"/>
      <c r="BF185" s="203"/>
      <c r="BG185" s="203"/>
      <c r="BH185" s="203"/>
      <c r="BI185" s="203"/>
      <c r="BJ185" s="203"/>
      <c r="BK185" s="203"/>
      <c r="BL185" s="203"/>
      <c r="BM185" s="203"/>
      <c r="BN185" s="203"/>
      <c r="BO185" s="203"/>
      <c r="BP185" s="203"/>
      <c r="BQ185" s="203"/>
      <c r="BR185" s="203"/>
      <c r="BS185" s="203"/>
    </row>
    <row r="186" spans="1:71" ht="13.2" x14ac:dyDescent="0.25">
      <c r="A186" s="206"/>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4"/>
      <c r="AR186" s="204"/>
      <c r="AS186" s="204"/>
      <c r="AT186" s="203"/>
      <c r="AU186" s="203"/>
      <c r="AV186" s="203"/>
      <c r="AW186" s="203"/>
      <c r="AX186" s="203"/>
      <c r="AY186" s="203"/>
      <c r="AZ186" s="203"/>
      <c r="BA186" s="203"/>
      <c r="BB186" s="203"/>
      <c r="BC186" s="203"/>
      <c r="BD186" s="203"/>
      <c r="BE186" s="203"/>
      <c r="BF186" s="203"/>
      <c r="BG186" s="203"/>
      <c r="BH186" s="203"/>
      <c r="BI186" s="203"/>
      <c r="BJ186" s="203"/>
      <c r="BK186" s="203"/>
      <c r="BL186" s="203"/>
      <c r="BM186" s="203"/>
      <c r="BN186" s="203"/>
      <c r="BO186" s="203"/>
      <c r="BP186" s="203"/>
      <c r="BQ186" s="203"/>
      <c r="BR186" s="203"/>
      <c r="BS186" s="203"/>
    </row>
    <row r="187" spans="1:71" ht="13.2" x14ac:dyDescent="0.25">
      <c r="A187" s="206"/>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4"/>
      <c r="AR187" s="204"/>
      <c r="AS187" s="204"/>
      <c r="AT187" s="203"/>
      <c r="AU187" s="203"/>
      <c r="AV187" s="203"/>
      <c r="AW187" s="203"/>
      <c r="AX187" s="203"/>
      <c r="AY187" s="203"/>
      <c r="AZ187" s="203"/>
      <c r="BA187" s="203"/>
      <c r="BB187" s="203"/>
      <c r="BC187" s="203"/>
      <c r="BD187" s="203"/>
      <c r="BE187" s="203"/>
      <c r="BF187" s="203"/>
      <c r="BG187" s="203"/>
      <c r="BH187" s="203"/>
      <c r="BI187" s="203"/>
      <c r="BJ187" s="203"/>
      <c r="BK187" s="203"/>
      <c r="BL187" s="203"/>
      <c r="BM187" s="203"/>
      <c r="BN187" s="203"/>
      <c r="BO187" s="203"/>
      <c r="BP187" s="203"/>
      <c r="BQ187" s="203"/>
      <c r="BR187" s="203"/>
      <c r="BS187" s="203"/>
    </row>
    <row r="188" spans="1:71" ht="13.2" x14ac:dyDescent="0.25">
      <c r="A188" s="206"/>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4"/>
      <c r="AR188" s="204"/>
      <c r="AS188" s="204"/>
      <c r="AT188" s="203"/>
      <c r="AU188" s="203"/>
      <c r="AV188" s="203"/>
      <c r="AW188" s="203"/>
      <c r="AX188" s="203"/>
      <c r="AY188" s="203"/>
      <c r="AZ188" s="203"/>
      <c r="BA188" s="203"/>
      <c r="BB188" s="203"/>
      <c r="BC188" s="203"/>
      <c r="BD188" s="203"/>
      <c r="BE188" s="203"/>
      <c r="BF188" s="203"/>
      <c r="BG188" s="203"/>
      <c r="BH188" s="203"/>
      <c r="BI188" s="203"/>
      <c r="BJ188" s="203"/>
      <c r="BK188" s="203"/>
      <c r="BL188" s="203"/>
      <c r="BM188" s="203"/>
      <c r="BN188" s="203"/>
      <c r="BO188" s="203"/>
      <c r="BP188" s="203"/>
      <c r="BQ188" s="203"/>
      <c r="BR188" s="203"/>
      <c r="BS188" s="203"/>
    </row>
    <row r="189" spans="1:71" ht="13.2" x14ac:dyDescent="0.25">
      <c r="A189" s="206"/>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4"/>
      <c r="AR189" s="204"/>
      <c r="AS189" s="204"/>
      <c r="AT189" s="203"/>
      <c r="AU189" s="203"/>
      <c r="AV189" s="203"/>
      <c r="AW189" s="203"/>
      <c r="AX189" s="203"/>
      <c r="AY189" s="203"/>
      <c r="AZ189" s="203"/>
      <c r="BA189" s="203"/>
      <c r="BB189" s="203"/>
      <c r="BC189" s="203"/>
      <c r="BD189" s="203"/>
      <c r="BE189" s="203"/>
      <c r="BF189" s="203"/>
      <c r="BG189" s="203"/>
      <c r="BH189" s="203"/>
      <c r="BI189" s="203"/>
      <c r="BJ189" s="203"/>
      <c r="BK189" s="203"/>
      <c r="BL189" s="203"/>
      <c r="BM189" s="203"/>
      <c r="BN189" s="203"/>
      <c r="BO189" s="203"/>
      <c r="BP189" s="203"/>
      <c r="BQ189" s="203"/>
      <c r="BR189" s="203"/>
      <c r="BS189" s="203"/>
    </row>
    <row r="190" spans="1:71" ht="13.2" x14ac:dyDescent="0.25">
      <c r="A190" s="206"/>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4"/>
      <c r="AR190" s="204"/>
      <c r="AS190" s="204"/>
      <c r="AT190" s="203"/>
      <c r="AU190" s="203"/>
      <c r="AV190" s="203"/>
      <c r="AW190" s="203"/>
      <c r="AX190" s="203"/>
      <c r="AY190" s="203"/>
      <c r="AZ190" s="203"/>
      <c r="BA190" s="203"/>
      <c r="BB190" s="203"/>
      <c r="BC190" s="203"/>
      <c r="BD190" s="203"/>
      <c r="BE190" s="203"/>
      <c r="BF190" s="203"/>
      <c r="BG190" s="203"/>
      <c r="BH190" s="203"/>
      <c r="BI190" s="203"/>
      <c r="BJ190" s="203"/>
      <c r="BK190" s="203"/>
      <c r="BL190" s="203"/>
      <c r="BM190" s="203"/>
      <c r="BN190" s="203"/>
      <c r="BO190" s="203"/>
      <c r="BP190" s="203"/>
      <c r="BQ190" s="203"/>
      <c r="BR190" s="203"/>
      <c r="BS190" s="203"/>
    </row>
    <row r="191" spans="1:71" ht="13.2" x14ac:dyDescent="0.25">
      <c r="A191" s="206"/>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4"/>
      <c r="AR191" s="204"/>
      <c r="AS191" s="204"/>
      <c r="AT191" s="203"/>
      <c r="AU191" s="203"/>
      <c r="AV191" s="203"/>
      <c r="AW191" s="203"/>
      <c r="AX191" s="203"/>
      <c r="AY191" s="203"/>
      <c r="AZ191" s="203"/>
      <c r="BA191" s="203"/>
      <c r="BB191" s="203"/>
      <c r="BC191" s="203"/>
      <c r="BD191" s="203"/>
      <c r="BE191" s="203"/>
      <c r="BF191" s="203"/>
      <c r="BG191" s="203"/>
      <c r="BH191" s="203"/>
      <c r="BI191" s="203"/>
      <c r="BJ191" s="203"/>
      <c r="BK191" s="203"/>
      <c r="BL191" s="203"/>
      <c r="BM191" s="203"/>
      <c r="BN191" s="203"/>
      <c r="BO191" s="203"/>
      <c r="BP191" s="203"/>
      <c r="BQ191" s="203"/>
      <c r="BR191" s="203"/>
      <c r="BS191" s="203"/>
    </row>
    <row r="192" spans="1:71" ht="13.2" x14ac:dyDescent="0.25">
      <c r="A192" s="206"/>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4"/>
      <c r="AR192" s="204"/>
      <c r="AS192" s="204"/>
      <c r="AT192" s="203"/>
      <c r="AU192" s="203"/>
      <c r="AV192" s="203"/>
      <c r="AW192" s="203"/>
      <c r="AX192" s="203"/>
      <c r="AY192" s="203"/>
      <c r="AZ192" s="203"/>
      <c r="BA192" s="203"/>
      <c r="BB192" s="203"/>
      <c r="BC192" s="203"/>
      <c r="BD192" s="203"/>
      <c r="BE192" s="203"/>
      <c r="BF192" s="203"/>
      <c r="BG192" s="203"/>
      <c r="BH192" s="203"/>
      <c r="BI192" s="203"/>
      <c r="BJ192" s="203"/>
      <c r="BK192" s="203"/>
      <c r="BL192" s="203"/>
      <c r="BM192" s="203"/>
      <c r="BN192" s="203"/>
      <c r="BO192" s="203"/>
      <c r="BP192" s="203"/>
      <c r="BQ192" s="203"/>
      <c r="BR192" s="203"/>
      <c r="BS192" s="203"/>
    </row>
    <row r="193" spans="1:71" ht="13.2" x14ac:dyDescent="0.25">
      <c r="A193" s="206"/>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4"/>
      <c r="AR193" s="204"/>
      <c r="AS193" s="204"/>
      <c r="AT193" s="203"/>
      <c r="AU193" s="203"/>
      <c r="AV193" s="203"/>
      <c r="AW193" s="203"/>
      <c r="AX193" s="203"/>
      <c r="AY193" s="203"/>
      <c r="AZ193" s="203"/>
      <c r="BA193" s="203"/>
      <c r="BB193" s="203"/>
      <c r="BC193" s="203"/>
      <c r="BD193" s="203"/>
      <c r="BE193" s="203"/>
      <c r="BF193" s="203"/>
      <c r="BG193" s="203"/>
      <c r="BH193" s="203"/>
      <c r="BI193" s="203"/>
      <c r="BJ193" s="203"/>
      <c r="BK193" s="203"/>
      <c r="BL193" s="203"/>
      <c r="BM193" s="203"/>
      <c r="BN193" s="203"/>
      <c r="BO193" s="203"/>
      <c r="BP193" s="203"/>
      <c r="BQ193" s="203"/>
      <c r="BR193" s="203"/>
      <c r="BS193" s="203"/>
    </row>
    <row r="194" spans="1:71" ht="13.2" x14ac:dyDescent="0.25">
      <c r="A194" s="206"/>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4"/>
      <c r="AR194" s="204"/>
      <c r="AS194" s="204"/>
      <c r="AT194" s="203"/>
      <c r="AU194" s="203"/>
      <c r="AV194" s="203"/>
      <c r="AW194" s="203"/>
      <c r="AX194" s="203"/>
      <c r="AY194" s="203"/>
      <c r="AZ194" s="203"/>
      <c r="BA194" s="203"/>
      <c r="BB194" s="203"/>
      <c r="BC194" s="203"/>
      <c r="BD194" s="203"/>
      <c r="BE194" s="203"/>
      <c r="BF194" s="203"/>
      <c r="BG194" s="203"/>
      <c r="BH194" s="203"/>
      <c r="BI194" s="203"/>
      <c r="BJ194" s="203"/>
      <c r="BK194" s="203"/>
      <c r="BL194" s="203"/>
      <c r="BM194" s="203"/>
      <c r="BN194" s="203"/>
      <c r="BO194" s="203"/>
      <c r="BP194" s="203"/>
      <c r="BQ194" s="203"/>
      <c r="BR194" s="203"/>
      <c r="BS194" s="203"/>
    </row>
    <row r="195" spans="1:71" ht="13.2" x14ac:dyDescent="0.25">
      <c r="A195" s="206"/>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4"/>
      <c r="AR195" s="204"/>
      <c r="AS195" s="204"/>
      <c r="AT195" s="203"/>
      <c r="AU195" s="203"/>
      <c r="AV195" s="203"/>
      <c r="AW195" s="203"/>
      <c r="AX195" s="203"/>
      <c r="AY195" s="203"/>
      <c r="AZ195" s="203"/>
      <c r="BA195" s="203"/>
      <c r="BB195" s="203"/>
      <c r="BC195" s="203"/>
      <c r="BD195" s="203"/>
      <c r="BE195" s="203"/>
      <c r="BF195" s="203"/>
      <c r="BG195" s="203"/>
      <c r="BH195" s="203"/>
      <c r="BI195" s="203"/>
      <c r="BJ195" s="203"/>
      <c r="BK195" s="203"/>
      <c r="BL195" s="203"/>
      <c r="BM195" s="203"/>
      <c r="BN195" s="203"/>
      <c r="BO195" s="203"/>
      <c r="BP195" s="203"/>
      <c r="BQ195" s="203"/>
      <c r="BR195" s="203"/>
      <c r="BS195" s="203"/>
    </row>
    <row r="196" spans="1:71" ht="13.2" x14ac:dyDescent="0.25">
      <c r="A196" s="206"/>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4"/>
      <c r="AR196" s="204"/>
      <c r="AS196" s="204"/>
      <c r="AT196" s="203"/>
      <c r="AU196" s="203"/>
      <c r="AV196" s="203"/>
      <c r="AW196" s="203"/>
      <c r="AX196" s="203"/>
      <c r="AY196" s="203"/>
      <c r="AZ196" s="203"/>
      <c r="BA196" s="203"/>
      <c r="BB196" s="203"/>
      <c r="BC196" s="203"/>
      <c r="BD196" s="203"/>
      <c r="BE196" s="203"/>
      <c r="BF196" s="203"/>
      <c r="BG196" s="203"/>
      <c r="BH196" s="203"/>
      <c r="BI196" s="203"/>
      <c r="BJ196" s="203"/>
      <c r="BK196" s="203"/>
      <c r="BL196" s="203"/>
      <c r="BM196" s="203"/>
      <c r="BN196" s="203"/>
      <c r="BO196" s="203"/>
      <c r="BP196" s="203"/>
      <c r="BQ196" s="203"/>
      <c r="BR196" s="203"/>
      <c r="BS196" s="203"/>
    </row>
    <row r="197" spans="1:71" ht="13.2" x14ac:dyDescent="0.25">
      <c r="A197" s="206"/>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4"/>
      <c r="AR197" s="204"/>
      <c r="AS197" s="204"/>
      <c r="AT197" s="203"/>
      <c r="AU197" s="203"/>
      <c r="AV197" s="203"/>
      <c r="AW197" s="203"/>
      <c r="AX197" s="203"/>
      <c r="AY197" s="203"/>
      <c r="AZ197" s="203"/>
      <c r="BA197" s="203"/>
      <c r="BB197" s="203"/>
      <c r="BC197" s="203"/>
      <c r="BD197" s="203"/>
      <c r="BE197" s="203"/>
      <c r="BF197" s="203"/>
      <c r="BG197" s="203"/>
      <c r="BH197" s="203"/>
      <c r="BI197" s="203"/>
      <c r="BJ197" s="203"/>
      <c r="BK197" s="203"/>
      <c r="BL197" s="203"/>
      <c r="BM197" s="203"/>
      <c r="BN197" s="203"/>
      <c r="BO197" s="203"/>
      <c r="BP197" s="203"/>
      <c r="BQ197" s="203"/>
      <c r="BR197" s="203"/>
      <c r="BS197" s="203"/>
    </row>
    <row r="198" spans="1:71" ht="13.2" x14ac:dyDescent="0.25">
      <c r="A198" s="206"/>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4"/>
      <c r="AR198" s="204"/>
      <c r="AS198" s="204"/>
      <c r="AT198" s="203"/>
      <c r="AU198" s="203"/>
      <c r="AV198" s="203"/>
      <c r="AW198" s="203"/>
      <c r="AX198" s="203"/>
      <c r="AY198" s="203"/>
      <c r="AZ198" s="203"/>
      <c r="BA198" s="203"/>
      <c r="BB198" s="203"/>
      <c r="BC198" s="203"/>
      <c r="BD198" s="203"/>
      <c r="BE198" s="203"/>
      <c r="BF198" s="203"/>
      <c r="BG198" s="203"/>
      <c r="BH198" s="203"/>
      <c r="BI198" s="203"/>
      <c r="BJ198" s="203"/>
      <c r="BK198" s="203"/>
      <c r="BL198" s="203"/>
      <c r="BM198" s="203"/>
      <c r="BN198" s="203"/>
      <c r="BO198" s="203"/>
      <c r="BP198" s="203"/>
      <c r="BQ198" s="203"/>
      <c r="BR198" s="203"/>
      <c r="BS198" s="203"/>
    </row>
    <row r="199" spans="1:71" ht="13.2" x14ac:dyDescent="0.25">
      <c r="A199" s="206"/>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4"/>
      <c r="AR199" s="204"/>
      <c r="AS199" s="204"/>
      <c r="AT199" s="203"/>
      <c r="AU199" s="203"/>
      <c r="AV199" s="203"/>
      <c r="AW199" s="203"/>
      <c r="AX199" s="203"/>
      <c r="AY199" s="203"/>
      <c r="AZ199" s="203"/>
      <c r="BA199" s="203"/>
      <c r="BB199" s="203"/>
      <c r="BC199" s="203"/>
      <c r="BD199" s="203"/>
      <c r="BE199" s="203"/>
      <c r="BF199" s="203"/>
      <c r="BG199" s="203"/>
      <c r="BH199" s="203"/>
      <c r="BI199" s="203"/>
      <c r="BJ199" s="203"/>
      <c r="BK199" s="203"/>
      <c r="BL199" s="203"/>
      <c r="BM199" s="203"/>
      <c r="BN199" s="203"/>
      <c r="BO199" s="203"/>
      <c r="BP199" s="203"/>
      <c r="BQ199" s="203"/>
      <c r="BR199" s="203"/>
      <c r="BS199" s="203"/>
    </row>
    <row r="200" spans="1:71" ht="13.2" x14ac:dyDescent="0.25">
      <c r="A200" s="206"/>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4"/>
      <c r="AR200" s="204"/>
      <c r="AS200" s="204"/>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203"/>
      <c r="BS200" s="203"/>
    </row>
    <row r="201" spans="1:71" ht="13.2" x14ac:dyDescent="0.25">
      <c r="A201" s="206"/>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4"/>
      <c r="AR201" s="204"/>
      <c r="AS201" s="204"/>
      <c r="AT201" s="203"/>
      <c r="AU201" s="203"/>
      <c r="AV201" s="203"/>
      <c r="AW201" s="203"/>
      <c r="AX201" s="203"/>
      <c r="AY201" s="203"/>
      <c r="AZ201" s="203"/>
      <c r="BA201" s="203"/>
      <c r="BB201" s="203"/>
      <c r="BC201" s="203"/>
      <c r="BD201" s="203"/>
      <c r="BE201" s="203"/>
      <c r="BF201" s="203"/>
      <c r="BG201" s="203"/>
      <c r="BH201" s="203"/>
      <c r="BI201" s="203"/>
      <c r="BJ201" s="203"/>
      <c r="BK201" s="203"/>
      <c r="BL201" s="203"/>
      <c r="BM201" s="203"/>
      <c r="BN201" s="203"/>
      <c r="BO201" s="203"/>
      <c r="BP201" s="203"/>
      <c r="BQ201" s="203"/>
      <c r="BR201" s="203"/>
      <c r="BS201" s="203"/>
    </row>
    <row r="202" spans="1:71" ht="13.2" x14ac:dyDescent="0.25">
      <c r="A202" s="206"/>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4"/>
      <c r="AR202" s="204"/>
      <c r="AS202" s="204"/>
      <c r="AT202" s="203"/>
      <c r="AU202" s="203"/>
      <c r="AV202" s="203"/>
      <c r="AW202" s="203"/>
      <c r="AX202" s="203"/>
      <c r="AY202" s="203"/>
      <c r="AZ202" s="203"/>
      <c r="BA202" s="203"/>
      <c r="BB202" s="203"/>
      <c r="BC202" s="203"/>
      <c r="BD202" s="203"/>
      <c r="BE202" s="203"/>
      <c r="BF202" s="203"/>
      <c r="BG202" s="203"/>
      <c r="BH202" s="203"/>
      <c r="BI202" s="203"/>
      <c r="BJ202" s="203"/>
      <c r="BK202" s="203"/>
      <c r="BL202" s="203"/>
      <c r="BM202" s="203"/>
      <c r="BN202" s="203"/>
      <c r="BO202" s="203"/>
      <c r="BP202" s="203"/>
      <c r="BQ202" s="203"/>
      <c r="BR202" s="203"/>
      <c r="BS202" s="203"/>
    </row>
    <row r="203" spans="1:71" ht="13.2" x14ac:dyDescent="0.25">
      <c r="A203" s="206"/>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4"/>
      <c r="AR203" s="204"/>
      <c r="AS203" s="204"/>
      <c r="AT203" s="203"/>
      <c r="AU203" s="203"/>
      <c r="AV203" s="203"/>
      <c r="AW203" s="203"/>
      <c r="AX203" s="203"/>
      <c r="AY203" s="203"/>
      <c r="AZ203" s="203"/>
      <c r="BA203" s="203"/>
      <c r="BB203" s="203"/>
      <c r="BC203" s="203"/>
      <c r="BD203" s="203"/>
      <c r="BE203" s="203"/>
      <c r="BF203" s="203"/>
      <c r="BG203" s="203"/>
      <c r="BH203" s="203"/>
      <c r="BI203" s="203"/>
      <c r="BJ203" s="203"/>
      <c r="BK203" s="203"/>
      <c r="BL203" s="203"/>
      <c r="BM203" s="203"/>
      <c r="BN203" s="203"/>
      <c r="BO203" s="203"/>
      <c r="BP203" s="203"/>
      <c r="BQ203" s="203"/>
      <c r="BR203" s="203"/>
      <c r="BS203" s="203"/>
    </row>
    <row r="204" spans="1:71" ht="13.2" x14ac:dyDescent="0.25">
      <c r="A204" s="206"/>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4"/>
      <c r="AR204" s="204"/>
      <c r="AS204" s="204"/>
      <c r="AT204" s="203"/>
      <c r="AU204" s="203"/>
      <c r="AV204" s="203"/>
      <c r="AW204" s="203"/>
      <c r="AX204" s="203"/>
      <c r="AY204" s="203"/>
      <c r="AZ204" s="203"/>
      <c r="BA204" s="203"/>
      <c r="BB204" s="203"/>
      <c r="BC204" s="203"/>
      <c r="BD204" s="203"/>
      <c r="BE204" s="203"/>
      <c r="BF204" s="203"/>
      <c r="BG204" s="203"/>
      <c r="BH204" s="203"/>
      <c r="BI204" s="203"/>
      <c r="BJ204" s="203"/>
      <c r="BK204" s="203"/>
      <c r="BL204" s="203"/>
      <c r="BM204" s="203"/>
      <c r="BN204" s="203"/>
      <c r="BO204" s="203"/>
      <c r="BP204" s="203"/>
      <c r="BQ204" s="203"/>
      <c r="BR204" s="203"/>
      <c r="BS204" s="203"/>
    </row>
    <row r="205" spans="1:71" ht="13.2" x14ac:dyDescent="0.25">
      <c r="A205" s="206"/>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4"/>
      <c r="AR205" s="204"/>
      <c r="AS205" s="204"/>
      <c r="AT205" s="203"/>
      <c r="AU205" s="203"/>
      <c r="AV205" s="203"/>
      <c r="AW205" s="203"/>
      <c r="AX205" s="203"/>
      <c r="AY205" s="203"/>
      <c r="AZ205" s="203"/>
      <c r="BA205" s="203"/>
      <c r="BB205" s="203"/>
      <c r="BC205" s="203"/>
      <c r="BD205" s="203"/>
      <c r="BE205" s="203"/>
      <c r="BF205" s="203"/>
      <c r="BG205" s="203"/>
      <c r="BH205" s="203"/>
      <c r="BI205" s="203"/>
      <c r="BJ205" s="203"/>
      <c r="BK205" s="203"/>
      <c r="BL205" s="203"/>
      <c r="BM205" s="203"/>
      <c r="BN205" s="203"/>
      <c r="BO205" s="203"/>
      <c r="BP205" s="203"/>
      <c r="BQ205" s="203"/>
      <c r="BR205" s="203"/>
      <c r="BS205" s="203"/>
    </row>
    <row r="206" spans="1:71" ht="13.2" x14ac:dyDescent="0.25">
      <c r="A206" s="206"/>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4"/>
      <c r="AR206" s="204"/>
      <c r="AS206" s="204"/>
      <c r="AT206" s="203"/>
      <c r="AU206" s="203"/>
      <c r="AV206" s="203"/>
      <c r="AW206" s="203"/>
      <c r="AX206" s="203"/>
      <c r="AY206" s="203"/>
      <c r="AZ206" s="203"/>
      <c r="BA206" s="203"/>
      <c r="BB206" s="203"/>
      <c r="BC206" s="203"/>
      <c r="BD206" s="203"/>
      <c r="BE206" s="203"/>
      <c r="BF206" s="203"/>
      <c r="BG206" s="203"/>
      <c r="BH206" s="203"/>
      <c r="BI206" s="203"/>
      <c r="BJ206" s="203"/>
      <c r="BK206" s="203"/>
      <c r="BL206" s="203"/>
      <c r="BM206" s="203"/>
      <c r="BN206" s="203"/>
      <c r="BO206" s="203"/>
      <c r="BP206" s="203"/>
      <c r="BQ206" s="203"/>
      <c r="BR206" s="203"/>
      <c r="BS206" s="203"/>
    </row>
    <row r="207" spans="1:71" ht="13.2" x14ac:dyDescent="0.25">
      <c r="A207" s="206"/>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4"/>
      <c r="AR207" s="204"/>
      <c r="AS207" s="204"/>
      <c r="AT207" s="203"/>
      <c r="AU207" s="203"/>
      <c r="AV207" s="203"/>
      <c r="AW207" s="203"/>
      <c r="AX207" s="203"/>
      <c r="AY207" s="203"/>
      <c r="AZ207" s="203"/>
      <c r="BA207" s="203"/>
      <c r="BB207" s="203"/>
      <c r="BC207" s="203"/>
      <c r="BD207" s="203"/>
      <c r="BE207" s="203"/>
      <c r="BF207" s="203"/>
      <c r="BG207" s="203"/>
      <c r="BH207" s="203"/>
      <c r="BI207" s="203"/>
      <c r="BJ207" s="203"/>
      <c r="BK207" s="203"/>
      <c r="BL207" s="203"/>
      <c r="BM207" s="203"/>
      <c r="BN207" s="203"/>
      <c r="BO207" s="203"/>
      <c r="BP207" s="203"/>
      <c r="BQ207" s="203"/>
      <c r="BR207" s="203"/>
      <c r="BS207" s="203"/>
    </row>
    <row r="208" spans="1:71" ht="13.2" x14ac:dyDescent="0.25">
      <c r="A208" s="206"/>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4"/>
      <c r="AR208" s="204"/>
      <c r="AS208" s="204"/>
      <c r="AT208" s="203"/>
      <c r="AU208" s="203"/>
      <c r="AV208" s="203"/>
      <c r="AW208" s="203"/>
      <c r="AX208" s="203"/>
      <c r="AY208" s="203"/>
      <c r="AZ208" s="203"/>
      <c r="BA208" s="203"/>
      <c r="BB208" s="203"/>
      <c r="BC208" s="203"/>
      <c r="BD208" s="203"/>
      <c r="BE208" s="203"/>
      <c r="BF208" s="203"/>
      <c r="BG208" s="203"/>
      <c r="BH208" s="203"/>
      <c r="BI208" s="203"/>
      <c r="BJ208" s="203"/>
      <c r="BK208" s="203"/>
      <c r="BL208" s="203"/>
      <c r="BM208" s="203"/>
      <c r="BN208" s="203"/>
      <c r="BO208" s="203"/>
      <c r="BP208" s="203"/>
      <c r="BQ208" s="203"/>
      <c r="BR208" s="203"/>
      <c r="BS208" s="20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I26" sqref="I26"/>
    </sheetView>
  </sheetViews>
  <sheetFormatPr defaultRowHeight="15.6" x14ac:dyDescent="0.3"/>
  <cols>
    <col min="1" max="1" width="9.109375" style="61"/>
    <col min="2" max="2" width="37.6640625" style="61" customWidth="1"/>
    <col min="3" max="6" width="16.109375" style="61" customWidth="1"/>
    <col min="7" max="8" width="16.109375" style="61" hidden="1" customWidth="1"/>
    <col min="9" max="9" width="16.109375" style="61" customWidth="1"/>
    <col min="10" max="10" width="18.33203125" style="61" customWidth="1"/>
    <col min="11" max="11" width="64.88671875" style="61" customWidth="1"/>
    <col min="12" max="12" width="32.33203125" style="61" customWidth="1"/>
    <col min="13" max="252" width="9.109375" style="61"/>
    <col min="253" max="253" width="37.6640625" style="61" customWidth="1"/>
    <col min="254" max="254" width="9.109375" style="61"/>
    <col min="255" max="255" width="12.88671875" style="61" customWidth="1"/>
    <col min="256" max="257" width="0" style="61" hidden="1" customWidth="1"/>
    <col min="258" max="258" width="18.33203125" style="61" customWidth="1"/>
    <col min="259" max="259" width="64.88671875" style="61" customWidth="1"/>
    <col min="260" max="263" width="9.109375" style="61"/>
    <col min="264" max="264" width="14.88671875" style="61" customWidth="1"/>
    <col min="265" max="508" width="9.109375" style="61"/>
    <col min="509" max="509" width="37.6640625" style="61" customWidth="1"/>
    <col min="510" max="510" width="9.109375" style="61"/>
    <col min="511" max="511" width="12.88671875" style="61" customWidth="1"/>
    <col min="512" max="513" width="0" style="61" hidden="1" customWidth="1"/>
    <col min="514" max="514" width="18.33203125" style="61" customWidth="1"/>
    <col min="515" max="515" width="64.88671875" style="61" customWidth="1"/>
    <col min="516" max="519" width="9.109375" style="61"/>
    <col min="520" max="520" width="14.88671875" style="61" customWidth="1"/>
    <col min="521" max="764" width="9.109375" style="61"/>
    <col min="765" max="765" width="37.6640625" style="61" customWidth="1"/>
    <col min="766" max="766" width="9.109375" style="61"/>
    <col min="767" max="767" width="12.88671875" style="61" customWidth="1"/>
    <col min="768" max="769" width="0" style="61" hidden="1" customWidth="1"/>
    <col min="770" max="770" width="18.33203125" style="61" customWidth="1"/>
    <col min="771" max="771" width="64.88671875" style="61" customWidth="1"/>
    <col min="772" max="775" width="9.109375" style="61"/>
    <col min="776" max="776" width="14.88671875" style="61" customWidth="1"/>
    <col min="777" max="1020" width="9.109375" style="61"/>
    <col min="1021" max="1021" width="37.6640625" style="61" customWidth="1"/>
    <col min="1022" max="1022" width="9.109375" style="61"/>
    <col min="1023" max="1023" width="12.88671875" style="61" customWidth="1"/>
    <col min="1024" max="1025" width="0" style="61" hidden="1" customWidth="1"/>
    <col min="1026" max="1026" width="18.33203125" style="61" customWidth="1"/>
    <col min="1027" max="1027" width="64.88671875" style="61" customWidth="1"/>
    <col min="1028" max="1031" width="9.109375" style="61"/>
    <col min="1032" max="1032" width="14.88671875" style="61" customWidth="1"/>
    <col min="1033" max="1276" width="9.109375" style="61"/>
    <col min="1277" max="1277" width="37.6640625" style="61" customWidth="1"/>
    <col min="1278" max="1278" width="9.109375" style="61"/>
    <col min="1279" max="1279" width="12.88671875" style="61" customWidth="1"/>
    <col min="1280" max="1281" width="0" style="61" hidden="1" customWidth="1"/>
    <col min="1282" max="1282" width="18.33203125" style="61" customWidth="1"/>
    <col min="1283" max="1283" width="64.88671875" style="61" customWidth="1"/>
    <col min="1284" max="1287" width="9.109375" style="61"/>
    <col min="1288" max="1288" width="14.88671875" style="61" customWidth="1"/>
    <col min="1289" max="1532" width="9.109375" style="61"/>
    <col min="1533" max="1533" width="37.6640625" style="61" customWidth="1"/>
    <col min="1534" max="1534" width="9.109375" style="61"/>
    <col min="1535" max="1535" width="12.88671875" style="61" customWidth="1"/>
    <col min="1536" max="1537" width="0" style="61" hidden="1" customWidth="1"/>
    <col min="1538" max="1538" width="18.33203125" style="61" customWidth="1"/>
    <col min="1539" max="1539" width="64.88671875" style="61" customWidth="1"/>
    <col min="1540" max="1543" width="9.109375" style="61"/>
    <col min="1544" max="1544" width="14.88671875" style="61" customWidth="1"/>
    <col min="1545" max="1788" width="9.109375" style="61"/>
    <col min="1789" max="1789" width="37.6640625" style="61" customWidth="1"/>
    <col min="1790" max="1790" width="9.109375" style="61"/>
    <col min="1791" max="1791" width="12.88671875" style="61" customWidth="1"/>
    <col min="1792" max="1793" width="0" style="61" hidden="1" customWidth="1"/>
    <col min="1794" max="1794" width="18.33203125" style="61" customWidth="1"/>
    <col min="1795" max="1795" width="64.88671875" style="61" customWidth="1"/>
    <col min="1796" max="1799" width="9.109375" style="61"/>
    <col min="1800" max="1800" width="14.88671875" style="61" customWidth="1"/>
    <col min="1801" max="2044" width="9.109375" style="61"/>
    <col min="2045" max="2045" width="37.6640625" style="61" customWidth="1"/>
    <col min="2046" max="2046" width="9.109375" style="61"/>
    <col min="2047" max="2047" width="12.88671875" style="61" customWidth="1"/>
    <col min="2048" max="2049" width="0" style="61" hidden="1" customWidth="1"/>
    <col min="2050" max="2050" width="18.33203125" style="61" customWidth="1"/>
    <col min="2051" max="2051" width="64.88671875" style="61" customWidth="1"/>
    <col min="2052" max="2055" width="9.109375" style="61"/>
    <col min="2056" max="2056" width="14.88671875" style="61" customWidth="1"/>
    <col min="2057" max="2300" width="9.109375" style="61"/>
    <col min="2301" max="2301" width="37.6640625" style="61" customWidth="1"/>
    <col min="2302" max="2302" width="9.109375" style="61"/>
    <col min="2303" max="2303" width="12.88671875" style="61" customWidth="1"/>
    <col min="2304" max="2305" width="0" style="61" hidden="1" customWidth="1"/>
    <col min="2306" max="2306" width="18.33203125" style="61" customWidth="1"/>
    <col min="2307" max="2307" width="64.88671875" style="61" customWidth="1"/>
    <col min="2308" max="2311" width="9.109375" style="61"/>
    <col min="2312" max="2312" width="14.88671875" style="61" customWidth="1"/>
    <col min="2313" max="2556" width="9.109375" style="61"/>
    <col min="2557" max="2557" width="37.6640625" style="61" customWidth="1"/>
    <col min="2558" max="2558" width="9.109375" style="61"/>
    <col min="2559" max="2559" width="12.88671875" style="61" customWidth="1"/>
    <col min="2560" max="2561" width="0" style="61" hidden="1" customWidth="1"/>
    <col min="2562" max="2562" width="18.33203125" style="61" customWidth="1"/>
    <col min="2563" max="2563" width="64.88671875" style="61" customWidth="1"/>
    <col min="2564" max="2567" width="9.109375" style="61"/>
    <col min="2568" max="2568" width="14.88671875" style="61" customWidth="1"/>
    <col min="2569" max="2812" width="9.109375" style="61"/>
    <col min="2813" max="2813" width="37.6640625" style="61" customWidth="1"/>
    <col min="2814" max="2814" width="9.109375" style="61"/>
    <col min="2815" max="2815" width="12.88671875" style="61" customWidth="1"/>
    <col min="2816" max="2817" width="0" style="61" hidden="1" customWidth="1"/>
    <col min="2818" max="2818" width="18.33203125" style="61" customWidth="1"/>
    <col min="2819" max="2819" width="64.88671875" style="61" customWidth="1"/>
    <col min="2820" max="2823" width="9.109375" style="61"/>
    <col min="2824" max="2824" width="14.88671875" style="61" customWidth="1"/>
    <col min="2825" max="3068" width="9.109375" style="61"/>
    <col min="3069" max="3069" width="37.6640625" style="61" customWidth="1"/>
    <col min="3070" max="3070" width="9.109375" style="61"/>
    <col min="3071" max="3071" width="12.88671875" style="61" customWidth="1"/>
    <col min="3072" max="3073" width="0" style="61" hidden="1" customWidth="1"/>
    <col min="3074" max="3074" width="18.33203125" style="61" customWidth="1"/>
    <col min="3075" max="3075" width="64.88671875" style="61" customWidth="1"/>
    <col min="3076" max="3079" width="9.109375" style="61"/>
    <col min="3080" max="3080" width="14.88671875" style="61" customWidth="1"/>
    <col min="3081" max="3324" width="9.109375" style="61"/>
    <col min="3325" max="3325" width="37.6640625" style="61" customWidth="1"/>
    <col min="3326" max="3326" width="9.109375" style="61"/>
    <col min="3327" max="3327" width="12.88671875" style="61" customWidth="1"/>
    <col min="3328" max="3329" width="0" style="61" hidden="1" customWidth="1"/>
    <col min="3330" max="3330" width="18.33203125" style="61" customWidth="1"/>
    <col min="3331" max="3331" width="64.88671875" style="61" customWidth="1"/>
    <col min="3332" max="3335" width="9.109375" style="61"/>
    <col min="3336" max="3336" width="14.88671875" style="61" customWidth="1"/>
    <col min="3337" max="3580" width="9.109375" style="61"/>
    <col min="3581" max="3581" width="37.6640625" style="61" customWidth="1"/>
    <col min="3582" max="3582" width="9.109375" style="61"/>
    <col min="3583" max="3583" width="12.88671875" style="61" customWidth="1"/>
    <col min="3584" max="3585" width="0" style="61" hidden="1" customWidth="1"/>
    <col min="3586" max="3586" width="18.33203125" style="61" customWidth="1"/>
    <col min="3587" max="3587" width="64.88671875" style="61" customWidth="1"/>
    <col min="3588" max="3591" width="9.109375" style="61"/>
    <col min="3592" max="3592" width="14.88671875" style="61" customWidth="1"/>
    <col min="3593" max="3836" width="9.109375" style="61"/>
    <col min="3837" max="3837" width="37.6640625" style="61" customWidth="1"/>
    <col min="3838" max="3838" width="9.109375" style="61"/>
    <col min="3839" max="3839" width="12.88671875" style="61" customWidth="1"/>
    <col min="3840" max="3841" width="0" style="61" hidden="1" customWidth="1"/>
    <col min="3842" max="3842" width="18.33203125" style="61" customWidth="1"/>
    <col min="3843" max="3843" width="64.88671875" style="61" customWidth="1"/>
    <col min="3844" max="3847" width="9.109375" style="61"/>
    <col min="3848" max="3848" width="14.88671875" style="61" customWidth="1"/>
    <col min="3849" max="4092" width="9.109375" style="61"/>
    <col min="4093" max="4093" width="37.6640625" style="61" customWidth="1"/>
    <col min="4094" max="4094" width="9.109375" style="61"/>
    <col min="4095" max="4095" width="12.88671875" style="61" customWidth="1"/>
    <col min="4096" max="4097" width="0" style="61" hidden="1" customWidth="1"/>
    <col min="4098" max="4098" width="18.33203125" style="61" customWidth="1"/>
    <col min="4099" max="4099" width="64.88671875" style="61" customWidth="1"/>
    <col min="4100" max="4103" width="9.109375" style="61"/>
    <col min="4104" max="4104" width="14.88671875" style="61" customWidth="1"/>
    <col min="4105" max="4348" width="9.109375" style="61"/>
    <col min="4349" max="4349" width="37.6640625" style="61" customWidth="1"/>
    <col min="4350" max="4350" width="9.109375" style="61"/>
    <col min="4351" max="4351" width="12.88671875" style="61" customWidth="1"/>
    <col min="4352" max="4353" width="0" style="61" hidden="1" customWidth="1"/>
    <col min="4354" max="4354" width="18.33203125" style="61" customWidth="1"/>
    <col min="4355" max="4355" width="64.88671875" style="61" customWidth="1"/>
    <col min="4356" max="4359" width="9.109375" style="61"/>
    <col min="4360" max="4360" width="14.88671875" style="61" customWidth="1"/>
    <col min="4361" max="4604" width="9.109375" style="61"/>
    <col min="4605" max="4605" width="37.6640625" style="61" customWidth="1"/>
    <col min="4606" max="4606" width="9.109375" style="61"/>
    <col min="4607" max="4607" width="12.88671875" style="61" customWidth="1"/>
    <col min="4608" max="4609" width="0" style="61" hidden="1" customWidth="1"/>
    <col min="4610" max="4610" width="18.33203125" style="61" customWidth="1"/>
    <col min="4611" max="4611" width="64.88671875" style="61" customWidth="1"/>
    <col min="4612" max="4615" width="9.109375" style="61"/>
    <col min="4616" max="4616" width="14.88671875" style="61" customWidth="1"/>
    <col min="4617" max="4860" width="9.109375" style="61"/>
    <col min="4861" max="4861" width="37.6640625" style="61" customWidth="1"/>
    <col min="4862" max="4862" width="9.109375" style="61"/>
    <col min="4863" max="4863" width="12.88671875" style="61" customWidth="1"/>
    <col min="4864" max="4865" width="0" style="61" hidden="1" customWidth="1"/>
    <col min="4866" max="4866" width="18.33203125" style="61" customWidth="1"/>
    <col min="4867" max="4867" width="64.88671875" style="61" customWidth="1"/>
    <col min="4868" max="4871" width="9.109375" style="61"/>
    <col min="4872" max="4872" width="14.88671875" style="61" customWidth="1"/>
    <col min="4873" max="5116" width="9.109375" style="61"/>
    <col min="5117" max="5117" width="37.6640625" style="61" customWidth="1"/>
    <col min="5118" max="5118" width="9.109375" style="61"/>
    <col min="5119" max="5119" width="12.88671875" style="61" customWidth="1"/>
    <col min="5120" max="5121" width="0" style="61" hidden="1" customWidth="1"/>
    <col min="5122" max="5122" width="18.33203125" style="61" customWidth="1"/>
    <col min="5123" max="5123" width="64.88671875" style="61" customWidth="1"/>
    <col min="5124" max="5127" width="9.109375" style="61"/>
    <col min="5128" max="5128" width="14.88671875" style="61" customWidth="1"/>
    <col min="5129" max="5372" width="9.109375" style="61"/>
    <col min="5373" max="5373" width="37.6640625" style="61" customWidth="1"/>
    <col min="5374" max="5374" width="9.109375" style="61"/>
    <col min="5375" max="5375" width="12.88671875" style="61" customWidth="1"/>
    <col min="5376" max="5377" width="0" style="61" hidden="1" customWidth="1"/>
    <col min="5378" max="5378" width="18.33203125" style="61" customWidth="1"/>
    <col min="5379" max="5379" width="64.88671875" style="61" customWidth="1"/>
    <col min="5380" max="5383" width="9.109375" style="61"/>
    <col min="5384" max="5384" width="14.88671875" style="61" customWidth="1"/>
    <col min="5385" max="5628" width="9.109375" style="61"/>
    <col min="5629" max="5629" width="37.6640625" style="61" customWidth="1"/>
    <col min="5630" max="5630" width="9.109375" style="61"/>
    <col min="5631" max="5631" width="12.88671875" style="61" customWidth="1"/>
    <col min="5632" max="5633" width="0" style="61" hidden="1" customWidth="1"/>
    <col min="5634" max="5634" width="18.33203125" style="61" customWidth="1"/>
    <col min="5635" max="5635" width="64.88671875" style="61" customWidth="1"/>
    <col min="5636" max="5639" width="9.109375" style="61"/>
    <col min="5640" max="5640" width="14.88671875" style="61" customWidth="1"/>
    <col min="5641" max="5884" width="9.109375" style="61"/>
    <col min="5885" max="5885" width="37.6640625" style="61" customWidth="1"/>
    <col min="5886" max="5886" width="9.109375" style="61"/>
    <col min="5887" max="5887" width="12.88671875" style="61" customWidth="1"/>
    <col min="5888" max="5889" width="0" style="61" hidden="1" customWidth="1"/>
    <col min="5890" max="5890" width="18.33203125" style="61" customWidth="1"/>
    <col min="5891" max="5891" width="64.88671875" style="61" customWidth="1"/>
    <col min="5892" max="5895" width="9.109375" style="61"/>
    <col min="5896" max="5896" width="14.88671875" style="61" customWidth="1"/>
    <col min="5897" max="6140" width="9.109375" style="61"/>
    <col min="6141" max="6141" width="37.6640625" style="61" customWidth="1"/>
    <col min="6142" max="6142" width="9.109375" style="61"/>
    <col min="6143" max="6143" width="12.88671875" style="61" customWidth="1"/>
    <col min="6144" max="6145" width="0" style="61" hidden="1" customWidth="1"/>
    <col min="6146" max="6146" width="18.33203125" style="61" customWidth="1"/>
    <col min="6147" max="6147" width="64.88671875" style="61" customWidth="1"/>
    <col min="6148" max="6151" width="9.109375" style="61"/>
    <col min="6152" max="6152" width="14.88671875" style="61" customWidth="1"/>
    <col min="6153" max="6396" width="9.109375" style="61"/>
    <col min="6397" max="6397" width="37.6640625" style="61" customWidth="1"/>
    <col min="6398" max="6398" width="9.109375" style="61"/>
    <col min="6399" max="6399" width="12.88671875" style="61" customWidth="1"/>
    <col min="6400" max="6401" width="0" style="61" hidden="1" customWidth="1"/>
    <col min="6402" max="6402" width="18.33203125" style="61" customWidth="1"/>
    <col min="6403" max="6403" width="64.88671875" style="61" customWidth="1"/>
    <col min="6404" max="6407" width="9.109375" style="61"/>
    <col min="6408" max="6408" width="14.88671875" style="61" customWidth="1"/>
    <col min="6409" max="6652" width="9.109375" style="61"/>
    <col min="6653" max="6653" width="37.6640625" style="61" customWidth="1"/>
    <col min="6654" max="6654" width="9.109375" style="61"/>
    <col min="6655" max="6655" width="12.88671875" style="61" customWidth="1"/>
    <col min="6656" max="6657" width="0" style="61" hidden="1" customWidth="1"/>
    <col min="6658" max="6658" width="18.33203125" style="61" customWidth="1"/>
    <col min="6659" max="6659" width="64.88671875" style="61" customWidth="1"/>
    <col min="6660" max="6663" width="9.109375" style="61"/>
    <col min="6664" max="6664" width="14.88671875" style="61" customWidth="1"/>
    <col min="6665" max="6908" width="9.109375" style="61"/>
    <col min="6909" max="6909" width="37.6640625" style="61" customWidth="1"/>
    <col min="6910" max="6910" width="9.109375" style="61"/>
    <col min="6911" max="6911" width="12.88671875" style="61" customWidth="1"/>
    <col min="6912" max="6913" width="0" style="61" hidden="1" customWidth="1"/>
    <col min="6914" max="6914" width="18.33203125" style="61" customWidth="1"/>
    <col min="6915" max="6915" width="64.88671875" style="61" customWidth="1"/>
    <col min="6916" max="6919" width="9.109375" style="61"/>
    <col min="6920" max="6920" width="14.88671875" style="61" customWidth="1"/>
    <col min="6921" max="7164" width="9.109375" style="61"/>
    <col min="7165" max="7165" width="37.6640625" style="61" customWidth="1"/>
    <col min="7166" max="7166" width="9.109375" style="61"/>
    <col min="7167" max="7167" width="12.88671875" style="61" customWidth="1"/>
    <col min="7168" max="7169" width="0" style="61" hidden="1" customWidth="1"/>
    <col min="7170" max="7170" width="18.33203125" style="61" customWidth="1"/>
    <col min="7171" max="7171" width="64.88671875" style="61" customWidth="1"/>
    <col min="7172" max="7175" width="9.109375" style="61"/>
    <col min="7176" max="7176" width="14.88671875" style="61" customWidth="1"/>
    <col min="7177" max="7420" width="9.109375" style="61"/>
    <col min="7421" max="7421" width="37.6640625" style="61" customWidth="1"/>
    <col min="7422" max="7422" width="9.109375" style="61"/>
    <col min="7423" max="7423" width="12.88671875" style="61" customWidth="1"/>
    <col min="7424" max="7425" width="0" style="61" hidden="1" customWidth="1"/>
    <col min="7426" max="7426" width="18.33203125" style="61" customWidth="1"/>
    <col min="7427" max="7427" width="64.88671875" style="61" customWidth="1"/>
    <col min="7428" max="7431" width="9.109375" style="61"/>
    <col min="7432" max="7432" width="14.88671875" style="61" customWidth="1"/>
    <col min="7433" max="7676" width="9.109375" style="61"/>
    <col min="7677" max="7677" width="37.6640625" style="61" customWidth="1"/>
    <col min="7678" max="7678" width="9.109375" style="61"/>
    <col min="7679" max="7679" width="12.88671875" style="61" customWidth="1"/>
    <col min="7680" max="7681" width="0" style="61" hidden="1" customWidth="1"/>
    <col min="7682" max="7682" width="18.33203125" style="61" customWidth="1"/>
    <col min="7683" max="7683" width="64.88671875" style="61" customWidth="1"/>
    <col min="7684" max="7687" width="9.109375" style="61"/>
    <col min="7688" max="7688" width="14.88671875" style="61" customWidth="1"/>
    <col min="7689" max="7932" width="9.109375" style="61"/>
    <col min="7933" max="7933" width="37.6640625" style="61" customWidth="1"/>
    <col min="7934" max="7934" width="9.109375" style="61"/>
    <col min="7935" max="7935" width="12.88671875" style="61" customWidth="1"/>
    <col min="7936" max="7937" width="0" style="61" hidden="1" customWidth="1"/>
    <col min="7938" max="7938" width="18.33203125" style="61" customWidth="1"/>
    <col min="7939" max="7939" width="64.88671875" style="61" customWidth="1"/>
    <col min="7940" max="7943" width="9.109375" style="61"/>
    <col min="7944" max="7944" width="14.88671875" style="61" customWidth="1"/>
    <col min="7945" max="8188" width="9.109375" style="61"/>
    <col min="8189" max="8189" width="37.6640625" style="61" customWidth="1"/>
    <col min="8190" max="8190" width="9.109375" style="61"/>
    <col min="8191" max="8191" width="12.88671875" style="61" customWidth="1"/>
    <col min="8192" max="8193" width="0" style="61" hidden="1" customWidth="1"/>
    <col min="8194" max="8194" width="18.33203125" style="61" customWidth="1"/>
    <col min="8195" max="8195" width="64.88671875" style="61" customWidth="1"/>
    <col min="8196" max="8199" width="9.109375" style="61"/>
    <col min="8200" max="8200" width="14.88671875" style="61" customWidth="1"/>
    <col min="8201" max="8444" width="9.109375" style="61"/>
    <col min="8445" max="8445" width="37.6640625" style="61" customWidth="1"/>
    <col min="8446" max="8446" width="9.109375" style="61"/>
    <col min="8447" max="8447" width="12.88671875" style="61" customWidth="1"/>
    <col min="8448" max="8449" width="0" style="61" hidden="1" customWidth="1"/>
    <col min="8450" max="8450" width="18.33203125" style="61" customWidth="1"/>
    <col min="8451" max="8451" width="64.88671875" style="61" customWidth="1"/>
    <col min="8452" max="8455" width="9.109375" style="61"/>
    <col min="8456" max="8456" width="14.88671875" style="61" customWidth="1"/>
    <col min="8457" max="8700" width="9.109375" style="61"/>
    <col min="8701" max="8701" width="37.6640625" style="61" customWidth="1"/>
    <col min="8702" max="8702" width="9.109375" style="61"/>
    <col min="8703" max="8703" width="12.88671875" style="61" customWidth="1"/>
    <col min="8704" max="8705" width="0" style="61" hidden="1" customWidth="1"/>
    <col min="8706" max="8706" width="18.33203125" style="61" customWidth="1"/>
    <col min="8707" max="8707" width="64.88671875" style="61" customWidth="1"/>
    <col min="8708" max="8711" width="9.109375" style="61"/>
    <col min="8712" max="8712" width="14.88671875" style="61" customWidth="1"/>
    <col min="8713" max="8956" width="9.109375" style="61"/>
    <col min="8957" max="8957" width="37.6640625" style="61" customWidth="1"/>
    <col min="8958" max="8958" width="9.109375" style="61"/>
    <col min="8959" max="8959" width="12.88671875" style="61" customWidth="1"/>
    <col min="8960" max="8961" width="0" style="61" hidden="1" customWidth="1"/>
    <col min="8962" max="8962" width="18.33203125" style="61" customWidth="1"/>
    <col min="8963" max="8963" width="64.88671875" style="61" customWidth="1"/>
    <col min="8964" max="8967" width="9.109375" style="61"/>
    <col min="8968" max="8968" width="14.88671875" style="61" customWidth="1"/>
    <col min="8969" max="9212" width="9.109375" style="61"/>
    <col min="9213" max="9213" width="37.6640625" style="61" customWidth="1"/>
    <col min="9214" max="9214" width="9.109375" style="61"/>
    <col min="9215" max="9215" width="12.88671875" style="61" customWidth="1"/>
    <col min="9216" max="9217" width="0" style="61" hidden="1" customWidth="1"/>
    <col min="9218" max="9218" width="18.33203125" style="61" customWidth="1"/>
    <col min="9219" max="9219" width="64.88671875" style="61" customWidth="1"/>
    <col min="9220" max="9223" width="9.109375" style="61"/>
    <col min="9224" max="9224" width="14.88671875" style="61" customWidth="1"/>
    <col min="9225" max="9468" width="9.109375" style="61"/>
    <col min="9469" max="9469" width="37.6640625" style="61" customWidth="1"/>
    <col min="9470" max="9470" width="9.109375" style="61"/>
    <col min="9471" max="9471" width="12.88671875" style="61" customWidth="1"/>
    <col min="9472" max="9473" width="0" style="61" hidden="1" customWidth="1"/>
    <col min="9474" max="9474" width="18.33203125" style="61" customWidth="1"/>
    <col min="9475" max="9475" width="64.88671875" style="61" customWidth="1"/>
    <col min="9476" max="9479" width="9.109375" style="61"/>
    <col min="9480" max="9480" width="14.88671875" style="61" customWidth="1"/>
    <col min="9481" max="9724" width="9.109375" style="61"/>
    <col min="9725" max="9725" width="37.6640625" style="61" customWidth="1"/>
    <col min="9726" max="9726" width="9.109375" style="61"/>
    <col min="9727" max="9727" width="12.88671875" style="61" customWidth="1"/>
    <col min="9728" max="9729" width="0" style="61" hidden="1" customWidth="1"/>
    <col min="9730" max="9730" width="18.33203125" style="61" customWidth="1"/>
    <col min="9731" max="9731" width="64.88671875" style="61" customWidth="1"/>
    <col min="9732" max="9735" width="9.109375" style="61"/>
    <col min="9736" max="9736" width="14.88671875" style="61" customWidth="1"/>
    <col min="9737" max="9980" width="9.109375" style="61"/>
    <col min="9981" max="9981" width="37.6640625" style="61" customWidth="1"/>
    <col min="9982" max="9982" width="9.109375" style="61"/>
    <col min="9983" max="9983" width="12.88671875" style="61" customWidth="1"/>
    <col min="9984" max="9985" width="0" style="61" hidden="1" customWidth="1"/>
    <col min="9986" max="9986" width="18.33203125" style="61" customWidth="1"/>
    <col min="9987" max="9987" width="64.88671875" style="61" customWidth="1"/>
    <col min="9988" max="9991" width="9.109375" style="61"/>
    <col min="9992" max="9992" width="14.88671875" style="61" customWidth="1"/>
    <col min="9993" max="10236" width="9.109375" style="61"/>
    <col min="10237" max="10237" width="37.6640625" style="61" customWidth="1"/>
    <col min="10238" max="10238" width="9.109375" style="61"/>
    <col min="10239" max="10239" width="12.88671875" style="61" customWidth="1"/>
    <col min="10240" max="10241" width="0" style="61" hidden="1" customWidth="1"/>
    <col min="10242" max="10242" width="18.33203125" style="61" customWidth="1"/>
    <col min="10243" max="10243" width="64.88671875" style="61" customWidth="1"/>
    <col min="10244" max="10247" width="9.109375" style="61"/>
    <col min="10248" max="10248" width="14.88671875" style="61" customWidth="1"/>
    <col min="10249" max="10492" width="9.109375" style="61"/>
    <col min="10493" max="10493" width="37.6640625" style="61" customWidth="1"/>
    <col min="10494" max="10494" width="9.109375" style="61"/>
    <col min="10495" max="10495" width="12.88671875" style="61" customWidth="1"/>
    <col min="10496" max="10497" width="0" style="61" hidden="1" customWidth="1"/>
    <col min="10498" max="10498" width="18.33203125" style="61" customWidth="1"/>
    <col min="10499" max="10499" width="64.88671875" style="61" customWidth="1"/>
    <col min="10500" max="10503" width="9.109375" style="61"/>
    <col min="10504" max="10504" width="14.88671875" style="61" customWidth="1"/>
    <col min="10505" max="10748" width="9.109375" style="61"/>
    <col min="10749" max="10749" width="37.6640625" style="61" customWidth="1"/>
    <col min="10750" max="10750" width="9.109375" style="61"/>
    <col min="10751" max="10751" width="12.88671875" style="61" customWidth="1"/>
    <col min="10752" max="10753" width="0" style="61" hidden="1" customWidth="1"/>
    <col min="10754" max="10754" width="18.33203125" style="61" customWidth="1"/>
    <col min="10755" max="10755" width="64.88671875" style="61" customWidth="1"/>
    <col min="10756" max="10759" width="9.109375" style="61"/>
    <col min="10760" max="10760" width="14.88671875" style="61" customWidth="1"/>
    <col min="10761" max="11004" width="9.109375" style="61"/>
    <col min="11005" max="11005" width="37.6640625" style="61" customWidth="1"/>
    <col min="11006" max="11006" width="9.109375" style="61"/>
    <col min="11007" max="11007" width="12.88671875" style="61" customWidth="1"/>
    <col min="11008" max="11009" width="0" style="61" hidden="1" customWidth="1"/>
    <col min="11010" max="11010" width="18.33203125" style="61" customWidth="1"/>
    <col min="11011" max="11011" width="64.88671875" style="61" customWidth="1"/>
    <col min="11012" max="11015" width="9.109375" style="61"/>
    <col min="11016" max="11016" width="14.88671875" style="61" customWidth="1"/>
    <col min="11017" max="11260" width="9.109375" style="61"/>
    <col min="11261" max="11261" width="37.6640625" style="61" customWidth="1"/>
    <col min="11262" max="11262" width="9.109375" style="61"/>
    <col min="11263" max="11263" width="12.88671875" style="61" customWidth="1"/>
    <col min="11264" max="11265" width="0" style="61" hidden="1" customWidth="1"/>
    <col min="11266" max="11266" width="18.33203125" style="61" customWidth="1"/>
    <col min="11267" max="11267" width="64.88671875" style="61" customWidth="1"/>
    <col min="11268" max="11271" width="9.109375" style="61"/>
    <col min="11272" max="11272" width="14.88671875" style="61" customWidth="1"/>
    <col min="11273" max="11516" width="9.109375" style="61"/>
    <col min="11517" max="11517" width="37.6640625" style="61" customWidth="1"/>
    <col min="11518" max="11518" width="9.109375" style="61"/>
    <col min="11519" max="11519" width="12.88671875" style="61" customWidth="1"/>
    <col min="11520" max="11521" width="0" style="61" hidden="1" customWidth="1"/>
    <col min="11522" max="11522" width="18.33203125" style="61" customWidth="1"/>
    <col min="11523" max="11523" width="64.88671875" style="61" customWidth="1"/>
    <col min="11524" max="11527" width="9.109375" style="61"/>
    <col min="11528" max="11528" width="14.88671875" style="61" customWidth="1"/>
    <col min="11529" max="11772" width="9.109375" style="61"/>
    <col min="11773" max="11773" width="37.6640625" style="61" customWidth="1"/>
    <col min="11774" max="11774" width="9.109375" style="61"/>
    <col min="11775" max="11775" width="12.88671875" style="61" customWidth="1"/>
    <col min="11776" max="11777" width="0" style="61" hidden="1" customWidth="1"/>
    <col min="11778" max="11778" width="18.33203125" style="61" customWidth="1"/>
    <col min="11779" max="11779" width="64.88671875" style="61" customWidth="1"/>
    <col min="11780" max="11783" width="9.109375" style="61"/>
    <col min="11784" max="11784" width="14.88671875" style="61" customWidth="1"/>
    <col min="11785" max="12028" width="9.109375" style="61"/>
    <col min="12029" max="12029" width="37.6640625" style="61" customWidth="1"/>
    <col min="12030" max="12030" width="9.109375" style="61"/>
    <col min="12031" max="12031" width="12.88671875" style="61" customWidth="1"/>
    <col min="12032" max="12033" width="0" style="61" hidden="1" customWidth="1"/>
    <col min="12034" max="12034" width="18.33203125" style="61" customWidth="1"/>
    <col min="12035" max="12035" width="64.88671875" style="61" customWidth="1"/>
    <col min="12036" max="12039" width="9.109375" style="61"/>
    <col min="12040" max="12040" width="14.88671875" style="61" customWidth="1"/>
    <col min="12041" max="12284" width="9.109375" style="61"/>
    <col min="12285" max="12285" width="37.6640625" style="61" customWidth="1"/>
    <col min="12286" max="12286" width="9.109375" style="61"/>
    <col min="12287" max="12287" width="12.88671875" style="61" customWidth="1"/>
    <col min="12288" max="12289" width="0" style="61" hidden="1" customWidth="1"/>
    <col min="12290" max="12290" width="18.33203125" style="61" customWidth="1"/>
    <col min="12291" max="12291" width="64.88671875" style="61" customWidth="1"/>
    <col min="12292" max="12295" width="9.109375" style="61"/>
    <col min="12296" max="12296" width="14.88671875" style="61" customWidth="1"/>
    <col min="12297" max="12540" width="9.109375" style="61"/>
    <col min="12541" max="12541" width="37.6640625" style="61" customWidth="1"/>
    <col min="12542" max="12542" width="9.109375" style="61"/>
    <col min="12543" max="12543" width="12.88671875" style="61" customWidth="1"/>
    <col min="12544" max="12545" width="0" style="61" hidden="1" customWidth="1"/>
    <col min="12546" max="12546" width="18.33203125" style="61" customWidth="1"/>
    <col min="12547" max="12547" width="64.88671875" style="61" customWidth="1"/>
    <col min="12548" max="12551" width="9.109375" style="61"/>
    <col min="12552" max="12552" width="14.88671875" style="61" customWidth="1"/>
    <col min="12553" max="12796" width="9.109375" style="61"/>
    <col min="12797" max="12797" width="37.6640625" style="61" customWidth="1"/>
    <col min="12798" max="12798" width="9.109375" style="61"/>
    <col min="12799" max="12799" width="12.88671875" style="61" customWidth="1"/>
    <col min="12800" max="12801" width="0" style="61" hidden="1" customWidth="1"/>
    <col min="12802" max="12802" width="18.33203125" style="61" customWidth="1"/>
    <col min="12803" max="12803" width="64.88671875" style="61" customWidth="1"/>
    <col min="12804" max="12807" width="9.109375" style="61"/>
    <col min="12808" max="12808" width="14.88671875" style="61" customWidth="1"/>
    <col min="12809" max="13052" width="9.109375" style="61"/>
    <col min="13053" max="13053" width="37.6640625" style="61" customWidth="1"/>
    <col min="13054" max="13054" width="9.109375" style="61"/>
    <col min="13055" max="13055" width="12.88671875" style="61" customWidth="1"/>
    <col min="13056" max="13057" width="0" style="61" hidden="1" customWidth="1"/>
    <col min="13058" max="13058" width="18.33203125" style="61" customWidth="1"/>
    <col min="13059" max="13059" width="64.88671875" style="61" customWidth="1"/>
    <col min="13060" max="13063" width="9.109375" style="61"/>
    <col min="13064" max="13064" width="14.88671875" style="61" customWidth="1"/>
    <col min="13065" max="13308" width="9.109375" style="61"/>
    <col min="13309" max="13309" width="37.6640625" style="61" customWidth="1"/>
    <col min="13310" max="13310" width="9.109375" style="61"/>
    <col min="13311" max="13311" width="12.88671875" style="61" customWidth="1"/>
    <col min="13312" max="13313" width="0" style="61" hidden="1" customWidth="1"/>
    <col min="13314" max="13314" width="18.33203125" style="61" customWidth="1"/>
    <col min="13315" max="13315" width="64.88671875" style="61" customWidth="1"/>
    <col min="13316" max="13319" width="9.109375" style="61"/>
    <col min="13320" max="13320" width="14.88671875" style="61" customWidth="1"/>
    <col min="13321" max="13564" width="9.109375" style="61"/>
    <col min="13565" max="13565" width="37.6640625" style="61" customWidth="1"/>
    <col min="13566" max="13566" width="9.109375" style="61"/>
    <col min="13567" max="13567" width="12.88671875" style="61" customWidth="1"/>
    <col min="13568" max="13569" width="0" style="61" hidden="1" customWidth="1"/>
    <col min="13570" max="13570" width="18.33203125" style="61" customWidth="1"/>
    <col min="13571" max="13571" width="64.88671875" style="61" customWidth="1"/>
    <col min="13572" max="13575" width="9.109375" style="61"/>
    <col min="13576" max="13576" width="14.88671875" style="61" customWidth="1"/>
    <col min="13577" max="13820" width="9.109375" style="61"/>
    <col min="13821" max="13821" width="37.6640625" style="61" customWidth="1"/>
    <col min="13822" max="13822" width="9.109375" style="61"/>
    <col min="13823" max="13823" width="12.88671875" style="61" customWidth="1"/>
    <col min="13824" max="13825" width="0" style="61" hidden="1" customWidth="1"/>
    <col min="13826" max="13826" width="18.33203125" style="61" customWidth="1"/>
    <col min="13827" max="13827" width="64.88671875" style="61" customWidth="1"/>
    <col min="13828" max="13831" width="9.109375" style="61"/>
    <col min="13832" max="13832" width="14.88671875" style="61" customWidth="1"/>
    <col min="13833" max="14076" width="9.109375" style="61"/>
    <col min="14077" max="14077" width="37.6640625" style="61" customWidth="1"/>
    <col min="14078" max="14078" width="9.109375" style="61"/>
    <col min="14079" max="14079" width="12.88671875" style="61" customWidth="1"/>
    <col min="14080" max="14081" width="0" style="61" hidden="1" customWidth="1"/>
    <col min="14082" max="14082" width="18.33203125" style="61" customWidth="1"/>
    <col min="14083" max="14083" width="64.88671875" style="61" customWidth="1"/>
    <col min="14084" max="14087" width="9.109375" style="61"/>
    <col min="14088" max="14088" width="14.88671875" style="61" customWidth="1"/>
    <col min="14089" max="14332" width="9.109375" style="61"/>
    <col min="14333" max="14333" width="37.6640625" style="61" customWidth="1"/>
    <col min="14334" max="14334" width="9.109375" style="61"/>
    <col min="14335" max="14335" width="12.88671875" style="61" customWidth="1"/>
    <col min="14336" max="14337" width="0" style="61" hidden="1" customWidth="1"/>
    <col min="14338" max="14338" width="18.33203125" style="61" customWidth="1"/>
    <col min="14339" max="14339" width="64.88671875" style="61" customWidth="1"/>
    <col min="14340" max="14343" width="9.109375" style="61"/>
    <col min="14344" max="14344" width="14.88671875" style="61" customWidth="1"/>
    <col min="14345" max="14588" width="9.109375" style="61"/>
    <col min="14589" max="14589" width="37.6640625" style="61" customWidth="1"/>
    <col min="14590" max="14590" width="9.109375" style="61"/>
    <col min="14591" max="14591" width="12.88671875" style="61" customWidth="1"/>
    <col min="14592" max="14593" width="0" style="61" hidden="1" customWidth="1"/>
    <col min="14594" max="14594" width="18.33203125" style="61" customWidth="1"/>
    <col min="14595" max="14595" width="64.88671875" style="61" customWidth="1"/>
    <col min="14596" max="14599" width="9.109375" style="61"/>
    <col min="14600" max="14600" width="14.88671875" style="61" customWidth="1"/>
    <col min="14601" max="14844" width="9.109375" style="61"/>
    <col min="14845" max="14845" width="37.6640625" style="61" customWidth="1"/>
    <col min="14846" max="14846" width="9.109375" style="61"/>
    <col min="14847" max="14847" width="12.88671875" style="61" customWidth="1"/>
    <col min="14848" max="14849" width="0" style="61" hidden="1" customWidth="1"/>
    <col min="14850" max="14850" width="18.33203125" style="61" customWidth="1"/>
    <col min="14851" max="14851" width="64.88671875" style="61" customWidth="1"/>
    <col min="14852" max="14855" width="9.109375" style="61"/>
    <col min="14856" max="14856" width="14.88671875" style="61" customWidth="1"/>
    <col min="14857" max="15100" width="9.109375" style="61"/>
    <col min="15101" max="15101" width="37.6640625" style="61" customWidth="1"/>
    <col min="15102" max="15102" width="9.109375" style="61"/>
    <col min="15103" max="15103" width="12.88671875" style="61" customWidth="1"/>
    <col min="15104" max="15105" width="0" style="61" hidden="1" customWidth="1"/>
    <col min="15106" max="15106" width="18.33203125" style="61" customWidth="1"/>
    <col min="15107" max="15107" width="64.88671875" style="61" customWidth="1"/>
    <col min="15108" max="15111" width="9.109375" style="61"/>
    <col min="15112" max="15112" width="14.88671875" style="61" customWidth="1"/>
    <col min="15113" max="15356" width="9.109375" style="61"/>
    <col min="15357" max="15357" width="37.6640625" style="61" customWidth="1"/>
    <col min="15358" max="15358" width="9.109375" style="61"/>
    <col min="15359" max="15359" width="12.88671875" style="61" customWidth="1"/>
    <col min="15360" max="15361" width="0" style="61" hidden="1" customWidth="1"/>
    <col min="15362" max="15362" width="18.33203125" style="61" customWidth="1"/>
    <col min="15363" max="15363" width="64.88671875" style="61" customWidth="1"/>
    <col min="15364" max="15367" width="9.109375" style="61"/>
    <col min="15368" max="15368" width="14.88671875" style="61" customWidth="1"/>
    <col min="15369" max="15612" width="9.109375" style="61"/>
    <col min="15613" max="15613" width="37.6640625" style="61" customWidth="1"/>
    <col min="15614" max="15614" width="9.109375" style="61"/>
    <col min="15615" max="15615" width="12.88671875" style="61" customWidth="1"/>
    <col min="15616" max="15617" width="0" style="61" hidden="1" customWidth="1"/>
    <col min="15618" max="15618" width="18.33203125" style="61" customWidth="1"/>
    <col min="15619" max="15619" width="64.88671875" style="61" customWidth="1"/>
    <col min="15620" max="15623" width="9.109375" style="61"/>
    <col min="15624" max="15624" width="14.88671875" style="61" customWidth="1"/>
    <col min="15625" max="15868" width="9.109375" style="61"/>
    <col min="15869" max="15869" width="37.6640625" style="61" customWidth="1"/>
    <col min="15870" max="15870" width="9.109375" style="61"/>
    <col min="15871" max="15871" width="12.88671875" style="61" customWidth="1"/>
    <col min="15872" max="15873" width="0" style="61" hidden="1" customWidth="1"/>
    <col min="15874" max="15874" width="18.33203125" style="61" customWidth="1"/>
    <col min="15875" max="15875" width="64.88671875" style="61" customWidth="1"/>
    <col min="15876" max="15879" width="9.109375" style="61"/>
    <col min="15880" max="15880" width="14.88671875" style="61" customWidth="1"/>
    <col min="15881" max="16124" width="9.109375" style="61"/>
    <col min="16125" max="16125" width="37.6640625" style="61" customWidth="1"/>
    <col min="16126" max="16126" width="9.109375" style="61"/>
    <col min="16127" max="16127" width="12.88671875" style="61" customWidth="1"/>
    <col min="16128" max="16129" width="0" style="61" hidden="1" customWidth="1"/>
    <col min="16130" max="16130" width="18.33203125" style="61" customWidth="1"/>
    <col min="16131" max="16131" width="64.88671875" style="61" customWidth="1"/>
    <col min="16132" max="16135" width="9.109375" style="61"/>
    <col min="16136" max="16136" width="14.88671875" style="61" customWidth="1"/>
    <col min="16137" max="16384" width="9.109375" style="61"/>
  </cols>
  <sheetData>
    <row r="1" spans="1:44" ht="18" x14ac:dyDescent="0.3">
      <c r="L1" s="38" t="s">
        <v>65</v>
      </c>
    </row>
    <row r="2" spans="1:44" ht="18" x14ac:dyDescent="0.35">
      <c r="L2" s="15" t="s">
        <v>7</v>
      </c>
    </row>
    <row r="3" spans="1:44" ht="18" x14ac:dyDescent="0.35">
      <c r="L3" s="15" t="s">
        <v>64</v>
      </c>
    </row>
    <row r="4" spans="1:44" ht="18" x14ac:dyDescent="0.35">
      <c r="K4" s="15"/>
    </row>
    <row r="5" spans="1:44" x14ac:dyDescent="0.3">
      <c r="A5" s="433" t="str">
        <f>'1. паспорт местоположение'!A5:C5</f>
        <v>Год раскрытия информации: 2023 год</v>
      </c>
      <c r="B5" s="433"/>
      <c r="C5" s="433"/>
      <c r="D5" s="433"/>
      <c r="E5" s="433"/>
      <c r="F5" s="433"/>
      <c r="G5" s="433"/>
      <c r="H5" s="433"/>
      <c r="I5" s="433"/>
      <c r="J5" s="433"/>
      <c r="K5" s="433"/>
      <c r="L5" s="433"/>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row>
    <row r="6" spans="1:44" ht="18" x14ac:dyDescent="0.35">
      <c r="K6" s="15"/>
    </row>
    <row r="7" spans="1:44" ht="17.399999999999999" x14ac:dyDescent="0.3">
      <c r="A7" s="437" t="s">
        <v>6</v>
      </c>
      <c r="B7" s="437"/>
      <c r="C7" s="437"/>
      <c r="D7" s="437"/>
      <c r="E7" s="437"/>
      <c r="F7" s="437"/>
      <c r="G7" s="437"/>
      <c r="H7" s="437"/>
      <c r="I7" s="437"/>
      <c r="J7" s="437"/>
      <c r="K7" s="437"/>
      <c r="L7" s="437"/>
    </row>
    <row r="8" spans="1:44" ht="17.399999999999999" x14ac:dyDescent="0.3">
      <c r="A8" s="437"/>
      <c r="B8" s="437"/>
      <c r="C8" s="437"/>
      <c r="D8" s="437"/>
      <c r="E8" s="437"/>
      <c r="F8" s="437"/>
      <c r="G8" s="437"/>
      <c r="H8" s="437"/>
      <c r="I8" s="437"/>
      <c r="J8" s="437"/>
      <c r="K8" s="437"/>
      <c r="L8" s="437"/>
    </row>
    <row r="9" spans="1:44" x14ac:dyDescent="0.3">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row>
    <row r="10" spans="1:44" x14ac:dyDescent="0.3">
      <c r="A10" s="434" t="s">
        <v>5</v>
      </c>
      <c r="B10" s="434"/>
      <c r="C10" s="434"/>
      <c r="D10" s="434"/>
      <c r="E10" s="434"/>
      <c r="F10" s="434"/>
      <c r="G10" s="434"/>
      <c r="H10" s="434"/>
      <c r="I10" s="434"/>
      <c r="J10" s="434"/>
      <c r="K10" s="434"/>
      <c r="L10" s="434"/>
    </row>
    <row r="11" spans="1:44" ht="17.399999999999999" x14ac:dyDescent="0.3">
      <c r="A11" s="437"/>
      <c r="B11" s="437"/>
      <c r="C11" s="437"/>
      <c r="D11" s="437"/>
      <c r="E11" s="437"/>
      <c r="F11" s="437"/>
      <c r="G11" s="437"/>
      <c r="H11" s="437"/>
      <c r="I11" s="437"/>
      <c r="J11" s="437"/>
      <c r="K11" s="437"/>
      <c r="L11" s="437"/>
    </row>
    <row r="12" spans="1:44" x14ac:dyDescent="0.3">
      <c r="A12" s="440" t="str">
        <f>'1. паспорт местоположение'!A12:C12</f>
        <v>M_22-2013</v>
      </c>
      <c r="B12" s="440"/>
      <c r="C12" s="440"/>
      <c r="D12" s="440"/>
      <c r="E12" s="440"/>
      <c r="F12" s="440"/>
      <c r="G12" s="440"/>
      <c r="H12" s="440"/>
      <c r="I12" s="440"/>
      <c r="J12" s="440"/>
      <c r="K12" s="440"/>
      <c r="L12" s="440"/>
    </row>
    <row r="13" spans="1:44" x14ac:dyDescent="0.3">
      <c r="A13" s="434" t="s">
        <v>4</v>
      </c>
      <c r="B13" s="434"/>
      <c r="C13" s="434"/>
      <c r="D13" s="434"/>
      <c r="E13" s="434"/>
      <c r="F13" s="434"/>
      <c r="G13" s="434"/>
      <c r="H13" s="434"/>
      <c r="I13" s="434"/>
      <c r="J13" s="434"/>
      <c r="K13" s="434"/>
      <c r="L13" s="434"/>
    </row>
    <row r="14" spans="1:44" ht="18" x14ac:dyDescent="0.3">
      <c r="A14" s="444"/>
      <c r="B14" s="444"/>
      <c r="C14" s="444"/>
      <c r="D14" s="444"/>
      <c r="E14" s="444"/>
      <c r="F14" s="444"/>
      <c r="G14" s="444"/>
      <c r="H14" s="444"/>
      <c r="I14" s="444"/>
      <c r="J14" s="444"/>
      <c r="K14" s="444"/>
      <c r="L14" s="444"/>
    </row>
    <row r="15" spans="1:44" x14ac:dyDescent="0.3">
      <c r="A15" s="44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45"/>
      <c r="C15" s="445"/>
      <c r="D15" s="445"/>
      <c r="E15" s="445"/>
      <c r="F15" s="445"/>
      <c r="G15" s="445"/>
      <c r="H15" s="445"/>
      <c r="I15" s="445"/>
      <c r="J15" s="445"/>
      <c r="K15" s="445"/>
      <c r="L15" s="445"/>
    </row>
    <row r="16" spans="1:44" x14ac:dyDescent="0.3">
      <c r="A16" s="434" t="s">
        <v>3</v>
      </c>
      <c r="B16" s="434"/>
      <c r="C16" s="434"/>
      <c r="D16" s="434"/>
      <c r="E16" s="434"/>
      <c r="F16" s="434"/>
      <c r="G16" s="434"/>
      <c r="H16" s="434"/>
      <c r="I16" s="434"/>
      <c r="J16" s="434"/>
      <c r="K16" s="434"/>
      <c r="L16" s="434"/>
    </row>
    <row r="17" spans="1:12" ht="15.75" customHeight="1" x14ac:dyDescent="0.3">
      <c r="L17" s="77"/>
    </row>
    <row r="18" spans="1:12" x14ac:dyDescent="0.3">
      <c r="K18" s="76"/>
    </row>
    <row r="19" spans="1:12" ht="15.75" customHeight="1" x14ac:dyDescent="0.3">
      <c r="A19" s="511" t="s">
        <v>391</v>
      </c>
      <c r="B19" s="511"/>
      <c r="C19" s="511"/>
      <c r="D19" s="511"/>
      <c r="E19" s="511"/>
      <c r="F19" s="511"/>
      <c r="G19" s="511"/>
      <c r="H19" s="511"/>
      <c r="I19" s="511"/>
      <c r="J19" s="511"/>
      <c r="K19" s="511"/>
      <c r="L19" s="511"/>
    </row>
    <row r="20" spans="1:12" x14ac:dyDescent="0.3">
      <c r="A20" s="63"/>
      <c r="B20" s="63"/>
      <c r="C20" s="75"/>
      <c r="D20" s="75"/>
      <c r="E20" s="75"/>
      <c r="F20" s="75"/>
      <c r="G20" s="62"/>
      <c r="H20" s="62"/>
      <c r="I20" s="75"/>
      <c r="J20" s="75"/>
      <c r="K20" s="75"/>
      <c r="L20" s="75"/>
    </row>
    <row r="21" spans="1:12" ht="28.5" customHeight="1" x14ac:dyDescent="0.3">
      <c r="A21" s="503" t="s">
        <v>197</v>
      </c>
      <c r="B21" s="503" t="s">
        <v>196</v>
      </c>
      <c r="C21" s="509" t="s">
        <v>349</v>
      </c>
      <c r="D21" s="509"/>
      <c r="E21" s="509"/>
      <c r="F21" s="509"/>
      <c r="G21" s="509"/>
      <c r="H21" s="509"/>
      <c r="I21" s="504" t="s">
        <v>195</v>
      </c>
      <c r="J21" s="506" t="s">
        <v>351</v>
      </c>
      <c r="K21" s="503" t="s">
        <v>194</v>
      </c>
      <c r="L21" s="505" t="s">
        <v>350</v>
      </c>
    </row>
    <row r="22" spans="1:12" ht="58.5" customHeight="1" x14ac:dyDescent="0.3">
      <c r="A22" s="503"/>
      <c r="B22" s="503"/>
      <c r="C22" s="510" t="s">
        <v>527</v>
      </c>
      <c r="D22" s="510"/>
      <c r="E22" s="510" t="s">
        <v>8</v>
      </c>
      <c r="F22" s="510"/>
      <c r="G22" s="510" t="s">
        <v>514</v>
      </c>
      <c r="H22" s="510"/>
      <c r="I22" s="504"/>
      <c r="J22" s="507"/>
      <c r="K22" s="503"/>
      <c r="L22" s="505"/>
    </row>
    <row r="23" spans="1:12" ht="31.2" x14ac:dyDescent="0.3">
      <c r="A23" s="503"/>
      <c r="B23" s="503"/>
      <c r="C23" s="269" t="s">
        <v>193</v>
      </c>
      <c r="D23" s="269" t="s">
        <v>192</v>
      </c>
      <c r="E23" s="269" t="s">
        <v>193</v>
      </c>
      <c r="F23" s="269" t="s">
        <v>192</v>
      </c>
      <c r="G23" s="269" t="s">
        <v>193</v>
      </c>
      <c r="H23" s="269" t="s">
        <v>192</v>
      </c>
      <c r="I23" s="504"/>
      <c r="J23" s="508"/>
      <c r="K23" s="503"/>
      <c r="L23" s="505"/>
    </row>
    <row r="24" spans="1:12" x14ac:dyDescent="0.3">
      <c r="A24" s="68">
        <v>1</v>
      </c>
      <c r="B24" s="68">
        <v>2</v>
      </c>
      <c r="C24" s="269">
        <v>3</v>
      </c>
      <c r="D24" s="269">
        <v>4</v>
      </c>
      <c r="E24" s="269">
        <v>5</v>
      </c>
      <c r="F24" s="269">
        <v>6</v>
      </c>
      <c r="G24" s="269">
        <v>5</v>
      </c>
      <c r="H24" s="269">
        <v>6</v>
      </c>
      <c r="I24" s="74">
        <v>7</v>
      </c>
      <c r="J24" s="74">
        <v>8</v>
      </c>
      <c r="K24" s="74">
        <v>9</v>
      </c>
      <c r="L24" s="74">
        <v>10</v>
      </c>
    </row>
    <row r="25" spans="1:12" x14ac:dyDescent="0.3">
      <c r="A25" s="243">
        <v>1</v>
      </c>
      <c r="B25" s="245" t="s">
        <v>191</v>
      </c>
      <c r="C25" s="270"/>
      <c r="D25" s="270"/>
      <c r="E25" s="270"/>
      <c r="F25" s="270"/>
      <c r="G25" s="270"/>
      <c r="H25" s="270"/>
      <c r="I25" s="73"/>
      <c r="J25" s="73"/>
      <c r="K25" s="73"/>
      <c r="L25" s="73"/>
    </row>
    <row r="26" spans="1:12" x14ac:dyDescent="0.3">
      <c r="A26" s="243" t="s">
        <v>466</v>
      </c>
      <c r="B26" s="246" t="s">
        <v>467</v>
      </c>
      <c r="C26" s="284" t="s">
        <v>465</v>
      </c>
      <c r="D26" s="284" t="s">
        <v>465</v>
      </c>
      <c r="E26" s="288" t="s">
        <v>511</v>
      </c>
      <c r="F26" s="288" t="s">
        <v>511</v>
      </c>
      <c r="G26" s="288" t="s">
        <v>511</v>
      </c>
      <c r="H26" s="288" t="s">
        <v>511</v>
      </c>
      <c r="I26" s="236"/>
      <c r="J26" s="236"/>
      <c r="K26" s="73"/>
      <c r="L26" s="73"/>
    </row>
    <row r="27" spans="1:12" ht="31.2" x14ac:dyDescent="0.3">
      <c r="A27" s="243" t="s">
        <v>468</v>
      </c>
      <c r="B27" s="246" t="s">
        <v>469</v>
      </c>
      <c r="C27" s="284" t="s">
        <v>465</v>
      </c>
      <c r="D27" s="284" t="s">
        <v>465</v>
      </c>
      <c r="E27" s="288" t="s">
        <v>511</v>
      </c>
      <c r="F27" s="288" t="s">
        <v>511</v>
      </c>
      <c r="G27" s="288" t="s">
        <v>511</v>
      </c>
      <c r="H27" s="288" t="s">
        <v>511</v>
      </c>
      <c r="I27" s="236"/>
      <c r="J27" s="236"/>
      <c r="K27" s="73"/>
      <c r="L27" s="73"/>
    </row>
    <row r="28" spans="1:12" ht="46.8" x14ac:dyDescent="0.3">
      <c r="A28" s="243" t="s">
        <v>470</v>
      </c>
      <c r="B28" s="246" t="s">
        <v>471</v>
      </c>
      <c r="C28" s="284" t="s">
        <v>465</v>
      </c>
      <c r="D28" s="284" t="s">
        <v>465</v>
      </c>
      <c r="E28" s="288" t="s">
        <v>511</v>
      </c>
      <c r="F28" s="288" t="s">
        <v>511</v>
      </c>
      <c r="G28" s="288" t="s">
        <v>511</v>
      </c>
      <c r="H28" s="288" t="s">
        <v>511</v>
      </c>
      <c r="I28" s="236"/>
      <c r="J28" s="236"/>
      <c r="K28" s="73"/>
      <c r="L28" s="73"/>
    </row>
    <row r="29" spans="1:12" ht="31.2" x14ac:dyDescent="0.3">
      <c r="A29" s="243" t="s">
        <v>472</v>
      </c>
      <c r="B29" s="246" t="s">
        <v>473</v>
      </c>
      <c r="C29" s="284" t="s">
        <v>465</v>
      </c>
      <c r="D29" s="284" t="s">
        <v>465</v>
      </c>
      <c r="E29" s="288" t="s">
        <v>511</v>
      </c>
      <c r="F29" s="288" t="s">
        <v>511</v>
      </c>
      <c r="G29" s="288" t="s">
        <v>511</v>
      </c>
      <c r="H29" s="288" t="s">
        <v>511</v>
      </c>
      <c r="I29" s="236"/>
      <c r="J29" s="236"/>
      <c r="K29" s="73"/>
      <c r="L29" s="73"/>
    </row>
    <row r="30" spans="1:12" ht="31.2" x14ac:dyDescent="0.3">
      <c r="A30" s="243" t="s">
        <v>474</v>
      </c>
      <c r="B30" s="246" t="s">
        <v>475</v>
      </c>
      <c r="C30" s="284" t="s">
        <v>465</v>
      </c>
      <c r="D30" s="284" t="s">
        <v>465</v>
      </c>
      <c r="E30" s="288" t="s">
        <v>511</v>
      </c>
      <c r="F30" s="288" t="s">
        <v>511</v>
      </c>
      <c r="G30" s="288" t="s">
        <v>511</v>
      </c>
      <c r="H30" s="288" t="s">
        <v>511</v>
      </c>
      <c r="I30" s="236"/>
      <c r="J30" s="236"/>
      <c r="K30" s="73"/>
      <c r="L30" s="73"/>
    </row>
    <row r="31" spans="1:12" ht="31.2" x14ac:dyDescent="0.3">
      <c r="A31" s="243" t="s">
        <v>476</v>
      </c>
      <c r="B31" s="247" t="s">
        <v>477</v>
      </c>
      <c r="C31" s="285" t="s">
        <v>465</v>
      </c>
      <c r="D31" s="285" t="s">
        <v>465</v>
      </c>
      <c r="E31" s="288" t="s">
        <v>511</v>
      </c>
      <c r="F31" s="288" t="s">
        <v>511</v>
      </c>
      <c r="G31" s="288" t="s">
        <v>511</v>
      </c>
      <c r="H31" s="288" t="s">
        <v>511</v>
      </c>
      <c r="I31" s="236"/>
      <c r="J31" s="236"/>
      <c r="K31" s="73"/>
      <c r="L31" s="73"/>
    </row>
    <row r="32" spans="1:12" ht="31.2" x14ac:dyDescent="0.3">
      <c r="A32" s="243" t="s">
        <v>478</v>
      </c>
      <c r="B32" s="247" t="s">
        <v>479</v>
      </c>
      <c r="C32" s="286" t="s">
        <v>465</v>
      </c>
      <c r="D32" s="286" t="s">
        <v>465</v>
      </c>
      <c r="E32" s="288" t="s">
        <v>511</v>
      </c>
      <c r="F32" s="288" t="s">
        <v>511</v>
      </c>
      <c r="G32" s="288" t="s">
        <v>511</v>
      </c>
      <c r="H32" s="288" t="s">
        <v>511</v>
      </c>
      <c r="I32" s="236"/>
      <c r="J32" s="236"/>
      <c r="K32" s="73"/>
      <c r="L32" s="73"/>
    </row>
    <row r="33" spans="1:12" ht="46.8" x14ac:dyDescent="0.3">
      <c r="A33" s="243" t="s">
        <v>480</v>
      </c>
      <c r="B33" s="247" t="s">
        <v>481</v>
      </c>
      <c r="C33" s="284" t="s">
        <v>465</v>
      </c>
      <c r="D33" s="284" t="s">
        <v>465</v>
      </c>
      <c r="E33" s="288" t="s">
        <v>511</v>
      </c>
      <c r="F33" s="288" t="s">
        <v>511</v>
      </c>
      <c r="G33" s="288" t="s">
        <v>511</v>
      </c>
      <c r="H33" s="288" t="s">
        <v>511</v>
      </c>
      <c r="I33" s="236"/>
      <c r="J33" s="236"/>
      <c r="K33" s="73"/>
      <c r="L33" s="73"/>
    </row>
    <row r="34" spans="1:12" ht="62.4" x14ac:dyDescent="0.3">
      <c r="A34" s="243" t="s">
        <v>482</v>
      </c>
      <c r="B34" s="247" t="s">
        <v>483</v>
      </c>
      <c r="C34" s="284" t="s">
        <v>465</v>
      </c>
      <c r="D34" s="284" t="s">
        <v>465</v>
      </c>
      <c r="E34" s="288" t="s">
        <v>511</v>
      </c>
      <c r="F34" s="288" t="s">
        <v>511</v>
      </c>
      <c r="G34" s="288" t="s">
        <v>511</v>
      </c>
      <c r="H34" s="288" t="s">
        <v>511</v>
      </c>
      <c r="I34" s="236"/>
      <c r="J34" s="236"/>
      <c r="K34" s="73"/>
      <c r="L34" s="73"/>
    </row>
    <row r="35" spans="1:12" ht="31.2" x14ac:dyDescent="0.3">
      <c r="A35" s="243" t="s">
        <v>484</v>
      </c>
      <c r="B35" s="247" t="s">
        <v>190</v>
      </c>
      <c r="C35" s="286" t="s">
        <v>465</v>
      </c>
      <c r="D35" s="287" t="s">
        <v>465</v>
      </c>
      <c r="E35" s="288" t="s">
        <v>511</v>
      </c>
      <c r="F35" s="288" t="s">
        <v>511</v>
      </c>
      <c r="G35" s="288" t="s">
        <v>511</v>
      </c>
      <c r="H35" s="288" t="s">
        <v>511</v>
      </c>
      <c r="I35" s="236"/>
      <c r="J35" s="236"/>
      <c r="K35" s="73"/>
      <c r="L35" s="73"/>
    </row>
    <row r="36" spans="1:12" ht="31.2" x14ac:dyDescent="0.3">
      <c r="A36" s="243" t="s">
        <v>485</v>
      </c>
      <c r="B36" s="247" t="s">
        <v>486</v>
      </c>
      <c r="C36" s="284" t="s">
        <v>465</v>
      </c>
      <c r="D36" s="284" t="s">
        <v>465</v>
      </c>
      <c r="E36" s="288" t="s">
        <v>511</v>
      </c>
      <c r="F36" s="288" t="s">
        <v>511</v>
      </c>
      <c r="G36" s="288" t="s">
        <v>511</v>
      </c>
      <c r="H36" s="288" t="s">
        <v>511</v>
      </c>
      <c r="I36" s="236"/>
      <c r="J36" s="236"/>
      <c r="K36" s="73"/>
      <c r="L36" s="73"/>
    </row>
    <row r="37" spans="1:12" x14ac:dyDescent="0.3">
      <c r="A37" s="243" t="s">
        <v>487</v>
      </c>
      <c r="B37" s="247" t="s">
        <v>189</v>
      </c>
      <c r="C37" s="286" t="s">
        <v>465</v>
      </c>
      <c r="D37" s="286" t="s">
        <v>465</v>
      </c>
      <c r="E37" s="288" t="s">
        <v>511</v>
      </c>
      <c r="F37" s="288" t="s">
        <v>511</v>
      </c>
      <c r="G37" s="288" t="s">
        <v>511</v>
      </c>
      <c r="H37" s="288" t="s">
        <v>511</v>
      </c>
      <c r="I37" s="236"/>
      <c r="J37" s="236"/>
      <c r="K37" s="73"/>
      <c r="L37" s="73"/>
    </row>
    <row r="38" spans="1:12" x14ac:dyDescent="0.3">
      <c r="A38" s="243" t="s">
        <v>488</v>
      </c>
      <c r="B38" s="245" t="s">
        <v>188</v>
      </c>
      <c r="C38" s="284" t="s">
        <v>465</v>
      </c>
      <c r="D38" s="284" t="s">
        <v>465</v>
      </c>
      <c r="E38" s="288"/>
      <c r="F38" s="288"/>
      <c r="G38" s="288"/>
      <c r="H38" s="288"/>
      <c r="I38" s="236"/>
      <c r="J38" s="236"/>
      <c r="K38" s="73"/>
      <c r="L38" s="73"/>
    </row>
    <row r="39" spans="1:12" ht="62.4" x14ac:dyDescent="0.3">
      <c r="A39" s="243">
        <v>2</v>
      </c>
      <c r="B39" s="247" t="s">
        <v>489</v>
      </c>
      <c r="C39" s="287" t="s">
        <v>465</v>
      </c>
      <c r="D39" s="287" t="s">
        <v>465</v>
      </c>
      <c r="E39" s="288" t="s">
        <v>511</v>
      </c>
      <c r="F39" s="288" t="s">
        <v>511</v>
      </c>
      <c r="G39" s="288" t="s">
        <v>511</v>
      </c>
      <c r="H39" s="288" t="s">
        <v>511</v>
      </c>
      <c r="I39" s="236"/>
      <c r="J39" s="236"/>
      <c r="K39" s="73"/>
      <c r="L39" s="73"/>
    </row>
    <row r="40" spans="1:12" x14ac:dyDescent="0.3">
      <c r="A40" s="243" t="s">
        <v>490</v>
      </c>
      <c r="B40" s="247" t="s">
        <v>491</v>
      </c>
      <c r="C40" s="284" t="s">
        <v>465</v>
      </c>
      <c r="D40" s="284" t="s">
        <v>465</v>
      </c>
      <c r="E40" s="289">
        <v>42292</v>
      </c>
      <c r="F40" s="289">
        <v>42292</v>
      </c>
      <c r="G40" s="288" t="s">
        <v>511</v>
      </c>
      <c r="H40" s="288" t="s">
        <v>511</v>
      </c>
      <c r="I40" s="236">
        <v>100</v>
      </c>
      <c r="J40" s="236"/>
      <c r="K40" s="73"/>
      <c r="L40" s="73"/>
    </row>
    <row r="41" spans="1:12" ht="46.8" x14ac:dyDescent="0.3">
      <c r="A41" s="243" t="s">
        <v>492</v>
      </c>
      <c r="B41" s="245" t="s">
        <v>493</v>
      </c>
      <c r="C41" s="284" t="s">
        <v>465</v>
      </c>
      <c r="D41" s="284" t="s">
        <v>465</v>
      </c>
      <c r="E41" s="288"/>
      <c r="F41" s="288"/>
      <c r="G41" s="288"/>
      <c r="H41" s="288"/>
      <c r="I41" s="236"/>
      <c r="J41" s="236"/>
      <c r="K41" s="73"/>
      <c r="L41" s="73"/>
    </row>
    <row r="42" spans="1:12" ht="31.2" x14ac:dyDescent="0.3">
      <c r="A42" s="243">
        <v>3</v>
      </c>
      <c r="B42" s="247" t="s">
        <v>494</v>
      </c>
      <c r="C42" s="284" t="s">
        <v>465</v>
      </c>
      <c r="D42" s="284" t="s">
        <v>465</v>
      </c>
      <c r="E42" s="288" t="s">
        <v>511</v>
      </c>
      <c r="F42" s="288" t="s">
        <v>511</v>
      </c>
      <c r="G42" s="288" t="s">
        <v>511</v>
      </c>
      <c r="H42" s="288" t="s">
        <v>511</v>
      </c>
      <c r="I42" s="236"/>
      <c r="J42" s="236"/>
      <c r="K42" s="73"/>
      <c r="L42" s="73"/>
    </row>
    <row r="43" spans="1:12" x14ac:dyDescent="0.3">
      <c r="A43" s="243" t="s">
        <v>495</v>
      </c>
      <c r="B43" s="247" t="s">
        <v>187</v>
      </c>
      <c r="C43" s="284" t="s">
        <v>465</v>
      </c>
      <c r="D43" s="284" t="s">
        <v>465</v>
      </c>
      <c r="E43" s="289">
        <v>42485</v>
      </c>
      <c r="F43" s="289">
        <v>42485</v>
      </c>
      <c r="G43" s="288" t="s">
        <v>511</v>
      </c>
      <c r="H43" s="288" t="s">
        <v>511</v>
      </c>
      <c r="I43" s="236">
        <v>100</v>
      </c>
      <c r="J43" s="236"/>
      <c r="K43" s="73"/>
      <c r="L43" s="73"/>
    </row>
    <row r="44" spans="1:12" x14ac:dyDescent="0.3">
      <c r="A44" s="243" t="s">
        <v>496</v>
      </c>
      <c r="B44" s="247" t="s">
        <v>186</v>
      </c>
      <c r="C44" s="287" t="s">
        <v>465</v>
      </c>
      <c r="D44" s="287" t="s">
        <v>465</v>
      </c>
      <c r="E44" s="289">
        <v>44866</v>
      </c>
      <c r="F44" s="289">
        <v>44915</v>
      </c>
      <c r="G44" s="289">
        <v>44866</v>
      </c>
      <c r="H44" s="289">
        <v>44915</v>
      </c>
      <c r="I44" s="236">
        <v>100</v>
      </c>
      <c r="J44" s="236"/>
      <c r="K44" s="73"/>
      <c r="L44" s="73"/>
    </row>
    <row r="45" spans="1:12" ht="78" x14ac:dyDescent="0.3">
      <c r="A45" s="243" t="s">
        <v>497</v>
      </c>
      <c r="B45" s="247" t="s">
        <v>498</v>
      </c>
      <c r="C45" s="284" t="s">
        <v>465</v>
      </c>
      <c r="D45" s="284" t="s">
        <v>465</v>
      </c>
      <c r="E45" s="288" t="s">
        <v>511</v>
      </c>
      <c r="F45" s="288" t="s">
        <v>511</v>
      </c>
      <c r="G45" s="288" t="s">
        <v>511</v>
      </c>
      <c r="H45" s="288" t="s">
        <v>511</v>
      </c>
      <c r="I45" s="236"/>
      <c r="J45" s="236"/>
      <c r="K45" s="73"/>
      <c r="L45" s="73"/>
    </row>
    <row r="46" spans="1:12" ht="140.4" x14ac:dyDescent="0.3">
      <c r="A46" s="243" t="s">
        <v>499</v>
      </c>
      <c r="B46" s="247" t="s">
        <v>500</v>
      </c>
      <c r="C46" s="284" t="s">
        <v>465</v>
      </c>
      <c r="D46" s="284" t="s">
        <v>465</v>
      </c>
      <c r="E46" s="288" t="s">
        <v>511</v>
      </c>
      <c r="F46" s="288" t="s">
        <v>511</v>
      </c>
      <c r="G46" s="288" t="s">
        <v>511</v>
      </c>
      <c r="H46" s="288" t="s">
        <v>511</v>
      </c>
      <c r="I46" s="236"/>
      <c r="J46" s="236"/>
      <c r="K46" s="73"/>
      <c r="L46" s="73"/>
    </row>
    <row r="47" spans="1:12" x14ac:dyDescent="0.3">
      <c r="A47" s="243" t="s">
        <v>501</v>
      </c>
      <c r="B47" s="247" t="s">
        <v>185</v>
      </c>
      <c r="C47" s="287" t="s">
        <v>465</v>
      </c>
      <c r="D47" s="287" t="s">
        <v>465</v>
      </c>
      <c r="E47" s="287">
        <v>45040</v>
      </c>
      <c r="F47" s="287">
        <v>45042</v>
      </c>
      <c r="G47" s="289">
        <v>44915</v>
      </c>
      <c r="H47" s="289">
        <v>44925</v>
      </c>
      <c r="I47" s="236">
        <v>100</v>
      </c>
      <c r="J47" s="236">
        <v>100</v>
      </c>
      <c r="K47" s="73"/>
      <c r="L47" s="73"/>
    </row>
    <row r="48" spans="1:12" x14ac:dyDescent="0.3">
      <c r="A48" s="243" t="s">
        <v>502</v>
      </c>
      <c r="B48" s="245" t="s">
        <v>184</v>
      </c>
      <c r="C48" s="284" t="s">
        <v>465</v>
      </c>
      <c r="D48" s="284" t="s">
        <v>465</v>
      </c>
      <c r="E48" s="284"/>
      <c r="F48" s="284"/>
      <c r="G48" s="288"/>
      <c r="H48" s="288"/>
      <c r="I48" s="236"/>
      <c r="J48" s="236"/>
      <c r="K48" s="73"/>
      <c r="L48" s="73"/>
    </row>
    <row r="49" spans="1:12" ht="31.2" x14ac:dyDescent="0.3">
      <c r="A49" s="243">
        <v>4</v>
      </c>
      <c r="B49" s="247" t="s">
        <v>183</v>
      </c>
      <c r="C49" s="284" t="s">
        <v>465</v>
      </c>
      <c r="D49" s="284" t="s">
        <v>465</v>
      </c>
      <c r="E49" s="287">
        <v>45040</v>
      </c>
      <c r="F49" s="287">
        <v>45042</v>
      </c>
      <c r="G49" s="289">
        <v>44915</v>
      </c>
      <c r="H49" s="289">
        <v>44925</v>
      </c>
      <c r="I49" s="236">
        <v>100</v>
      </c>
      <c r="J49" s="236">
        <v>100</v>
      </c>
      <c r="K49" s="73"/>
      <c r="L49" s="73"/>
    </row>
    <row r="50" spans="1:12" ht="78" x14ac:dyDescent="0.3">
      <c r="A50" s="243" t="s">
        <v>503</v>
      </c>
      <c r="B50" s="247" t="s">
        <v>504</v>
      </c>
      <c r="C50" s="287" t="s">
        <v>465</v>
      </c>
      <c r="D50" s="287" t="s">
        <v>465</v>
      </c>
      <c r="E50" s="287">
        <v>45046</v>
      </c>
      <c r="F50" s="287">
        <v>45046</v>
      </c>
      <c r="G50" s="289">
        <v>44926</v>
      </c>
      <c r="H50" s="289">
        <v>44926</v>
      </c>
      <c r="I50" s="236">
        <v>100</v>
      </c>
      <c r="J50" s="236">
        <v>100</v>
      </c>
      <c r="K50" s="73"/>
      <c r="L50" s="73"/>
    </row>
    <row r="51" spans="1:12" ht="62.4" x14ac:dyDescent="0.3">
      <c r="A51" s="243" t="s">
        <v>505</v>
      </c>
      <c r="B51" s="247" t="s">
        <v>506</v>
      </c>
      <c r="C51" s="284" t="s">
        <v>465</v>
      </c>
      <c r="D51" s="284" t="s">
        <v>465</v>
      </c>
      <c r="E51" s="288" t="s">
        <v>511</v>
      </c>
      <c r="F51" s="288" t="s">
        <v>511</v>
      </c>
      <c r="G51" s="288" t="s">
        <v>511</v>
      </c>
      <c r="H51" s="288" t="s">
        <v>511</v>
      </c>
      <c r="I51" s="236"/>
      <c r="J51" s="236"/>
      <c r="K51" s="73"/>
      <c r="L51" s="73"/>
    </row>
    <row r="52" spans="1:12" ht="62.4" x14ac:dyDescent="0.3">
      <c r="A52" s="243" t="s">
        <v>507</v>
      </c>
      <c r="B52" s="247" t="s">
        <v>182</v>
      </c>
      <c r="C52" s="284" t="s">
        <v>465</v>
      </c>
      <c r="D52" s="284" t="s">
        <v>465</v>
      </c>
      <c r="E52" s="288" t="s">
        <v>511</v>
      </c>
      <c r="F52" s="288" t="s">
        <v>511</v>
      </c>
      <c r="G52" s="288" t="s">
        <v>511</v>
      </c>
      <c r="H52" s="288" t="s">
        <v>511</v>
      </c>
      <c r="I52" s="236"/>
      <c r="J52" s="236"/>
      <c r="K52" s="73"/>
      <c r="L52" s="73"/>
    </row>
    <row r="53" spans="1:12" ht="31.2" x14ac:dyDescent="0.3">
      <c r="A53" s="243" t="s">
        <v>508</v>
      </c>
      <c r="B53" s="244" t="s">
        <v>509</v>
      </c>
      <c r="C53" s="287" t="s">
        <v>465</v>
      </c>
      <c r="D53" s="287" t="s">
        <v>465</v>
      </c>
      <c r="E53" s="287">
        <v>45046</v>
      </c>
      <c r="F53" s="287">
        <v>45046</v>
      </c>
      <c r="G53" s="289">
        <v>44926</v>
      </c>
      <c r="H53" s="289">
        <v>44926</v>
      </c>
      <c r="I53" s="236">
        <v>100</v>
      </c>
      <c r="J53" s="236">
        <v>100</v>
      </c>
      <c r="K53" s="73"/>
      <c r="L53" s="73"/>
    </row>
    <row r="54" spans="1:12" ht="31.2" x14ac:dyDescent="0.3">
      <c r="A54" s="243" t="s">
        <v>510</v>
      </c>
      <c r="B54" s="247" t="s">
        <v>181</v>
      </c>
      <c r="C54" s="284" t="s">
        <v>465</v>
      </c>
      <c r="D54" s="284" t="s">
        <v>465</v>
      </c>
      <c r="E54" s="288" t="s">
        <v>511</v>
      </c>
      <c r="F54" s="288" t="s">
        <v>511</v>
      </c>
      <c r="G54" s="288" t="s">
        <v>511</v>
      </c>
      <c r="H54" s="288" t="s">
        <v>511</v>
      </c>
      <c r="I54" s="236"/>
      <c r="J54" s="236"/>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2023-08-04T12:04:08Z</dcterms:modified>
</cp:coreProperties>
</file>