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3\"/>
    </mc:Choice>
  </mc:AlternateContent>
  <xr:revisionPtr revIDLastSave="0" documentId="13_ncr:1_{027B68FA-0EC8-422E-8D4A-58ACAFD51102}" xr6:coauthVersionLast="36" xr6:coauthVersionMax="36" xr10:uidLastSave="{00000000-0000-0000-0000-000000000000}"/>
  <bookViews>
    <workbookView xWindow="-108" yWindow="1692" windowWidth="23256" windowHeight="12456" tabRatio="859"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 r:id="rId14"/>
  </externalReferences>
  <definedNames>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ЛЭП'!$A$1:$AA$46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R50" i="14" l="1"/>
  <c r="S50" i="14" s="1"/>
  <c r="Q50" i="14"/>
  <c r="R49" i="14"/>
  <c r="R47" i="14"/>
  <c r="S47" i="14" s="1"/>
  <c r="Q47" i="14"/>
  <c r="C30" i="33" l="1"/>
  <c r="B25" i="34"/>
  <c r="M30" i="33" l="1"/>
  <c r="M24" i="33"/>
  <c r="L30" i="33" l="1"/>
  <c r="B81" i="34" s="1"/>
  <c r="N30" i="33"/>
  <c r="L24" i="33"/>
  <c r="N24" i="33"/>
  <c r="D30" i="33"/>
  <c r="D24" i="33"/>
  <c r="AD26" i="5" l="1"/>
  <c r="AE26" i="5" s="1"/>
  <c r="AB26" i="5"/>
  <c r="C100" i="34" l="1"/>
  <c r="B73" i="34"/>
  <c r="C48" i="34"/>
  <c r="D48" i="34"/>
  <c r="B48" i="34"/>
  <c r="C133" i="34"/>
  <c r="D133" i="34" s="1"/>
  <c r="E129" i="34"/>
  <c r="F129" i="34" s="1"/>
  <c r="F48" i="34" s="1"/>
  <c r="B130" i="34"/>
  <c r="B49" i="34" s="1"/>
  <c r="E48" i="34" l="1"/>
  <c r="B105" i="27" l="1"/>
  <c r="D26" i="5"/>
  <c r="T64" i="33"/>
  <c r="R64" i="33"/>
  <c r="U64" i="33" s="1"/>
  <c r="E64" i="33"/>
  <c r="F64" i="33" s="1"/>
  <c r="T63" i="33"/>
  <c r="R63" i="33"/>
  <c r="U63" i="33" s="1"/>
  <c r="E63" i="33"/>
  <c r="F63" i="33" s="1"/>
  <c r="T62" i="33"/>
  <c r="R62" i="33"/>
  <c r="U62" i="33" s="1"/>
  <c r="E62" i="33"/>
  <c r="F62" i="33" s="1"/>
  <c r="T61" i="33"/>
  <c r="R61" i="33"/>
  <c r="U61" i="33" s="1"/>
  <c r="E61" i="33"/>
  <c r="F61" i="33" s="1"/>
  <c r="T60" i="33"/>
  <c r="R60" i="33"/>
  <c r="U60" i="33" s="1"/>
  <c r="E60" i="33"/>
  <c r="F60" i="33" s="1"/>
  <c r="T59" i="33"/>
  <c r="R59" i="33"/>
  <c r="U59" i="33" s="1"/>
  <c r="E59" i="33"/>
  <c r="F59" i="33" s="1"/>
  <c r="T58" i="33"/>
  <c r="R58" i="33"/>
  <c r="U58" i="33" s="1"/>
  <c r="E58" i="33"/>
  <c r="F58" i="33" s="1"/>
  <c r="T57" i="33"/>
  <c r="R57" i="33"/>
  <c r="U57" i="33" s="1"/>
  <c r="E57" i="33"/>
  <c r="F57" i="33" s="1"/>
  <c r="T56" i="33"/>
  <c r="T55" i="33"/>
  <c r="R55" i="33"/>
  <c r="U55" i="33" s="1"/>
  <c r="E55" i="33"/>
  <c r="F55" i="33" s="1"/>
  <c r="T54" i="33"/>
  <c r="T53" i="33"/>
  <c r="R53" i="33"/>
  <c r="U53" i="33" s="1"/>
  <c r="E53" i="33"/>
  <c r="F53" i="33" s="1"/>
  <c r="T52" i="33"/>
  <c r="T51" i="33"/>
  <c r="R51" i="33"/>
  <c r="U51" i="33" s="1"/>
  <c r="E51" i="33"/>
  <c r="F51" i="33" s="1"/>
  <c r="T50" i="33"/>
  <c r="R50" i="33"/>
  <c r="U50" i="33" s="1"/>
  <c r="E50" i="33"/>
  <c r="F50" i="33" s="1"/>
  <c r="T49" i="33"/>
  <c r="T48" i="33"/>
  <c r="E48" i="33"/>
  <c r="F48" i="33" s="1"/>
  <c r="T47" i="33"/>
  <c r="T46" i="33"/>
  <c r="R46" i="33"/>
  <c r="U46" i="33" s="1"/>
  <c r="E46" i="33"/>
  <c r="F46" i="33" s="1"/>
  <c r="T45" i="33"/>
  <c r="T44" i="33"/>
  <c r="R44" i="33"/>
  <c r="U44" i="33" s="1"/>
  <c r="E44" i="33"/>
  <c r="F44" i="33" s="1"/>
  <c r="T43" i="33"/>
  <c r="R43" i="33"/>
  <c r="U43" i="33" s="1"/>
  <c r="E43" i="33"/>
  <c r="F43" i="33" s="1"/>
  <c r="T42" i="33"/>
  <c r="R42" i="33"/>
  <c r="U42" i="33" s="1"/>
  <c r="E42" i="33"/>
  <c r="F42" i="33" s="1"/>
  <c r="T41" i="33"/>
  <c r="R41" i="33"/>
  <c r="U41" i="33" s="1"/>
  <c r="E41" i="33"/>
  <c r="F41" i="33" s="1"/>
  <c r="T40" i="33"/>
  <c r="R40" i="33"/>
  <c r="U40" i="33" s="1"/>
  <c r="E40" i="33"/>
  <c r="F40" i="33" s="1"/>
  <c r="T39" i="33"/>
  <c r="R39" i="33"/>
  <c r="U39" i="33" s="1"/>
  <c r="E39" i="33"/>
  <c r="F39" i="33" s="1"/>
  <c r="T38" i="33"/>
  <c r="R38" i="33"/>
  <c r="U38" i="33" s="1"/>
  <c r="E38" i="33"/>
  <c r="F38" i="33" s="1"/>
  <c r="T37" i="33"/>
  <c r="R37" i="33"/>
  <c r="U37" i="33" s="1"/>
  <c r="E37" i="33"/>
  <c r="F37" i="33" s="1"/>
  <c r="T36" i="33"/>
  <c r="R36" i="33"/>
  <c r="U36" i="33" s="1"/>
  <c r="E36" i="33"/>
  <c r="F36" i="33" s="1"/>
  <c r="U35" i="33"/>
  <c r="T35" i="33"/>
  <c r="E35" i="33"/>
  <c r="F35" i="33" s="1"/>
  <c r="U34" i="33"/>
  <c r="T34" i="33"/>
  <c r="E34" i="33"/>
  <c r="F34" i="33" s="1"/>
  <c r="U33" i="33"/>
  <c r="T33" i="33"/>
  <c r="E33" i="33"/>
  <c r="F33" i="33" s="1"/>
  <c r="U32" i="33"/>
  <c r="T32" i="33"/>
  <c r="E32" i="33"/>
  <c r="F32" i="33" s="1"/>
  <c r="U31" i="33"/>
  <c r="T31" i="33"/>
  <c r="E31" i="33"/>
  <c r="F31" i="33" s="1"/>
  <c r="S30" i="33"/>
  <c r="R30" i="33"/>
  <c r="Q30" i="33"/>
  <c r="P30" i="33"/>
  <c r="O30" i="33"/>
  <c r="K30" i="33"/>
  <c r="J30" i="33"/>
  <c r="I30" i="33"/>
  <c r="H30" i="33"/>
  <c r="T30" i="33" s="1"/>
  <c r="G30" i="33"/>
  <c r="U29" i="33"/>
  <c r="T29" i="33"/>
  <c r="E29" i="33"/>
  <c r="F29" i="33" s="1"/>
  <c r="U28" i="33"/>
  <c r="T28" i="33"/>
  <c r="E28" i="33"/>
  <c r="F28" i="33" s="1"/>
  <c r="U27" i="33"/>
  <c r="T27" i="33"/>
  <c r="E27" i="33"/>
  <c r="F27" i="33" s="1"/>
  <c r="U26" i="33"/>
  <c r="T26" i="33"/>
  <c r="E26" i="33"/>
  <c r="F26" i="33" s="1"/>
  <c r="U25" i="33"/>
  <c r="T25" i="33"/>
  <c r="E25" i="33"/>
  <c r="F25" i="33" s="1"/>
  <c r="S24" i="33"/>
  <c r="R24" i="33"/>
  <c r="Q24" i="33"/>
  <c r="P24" i="33"/>
  <c r="O24" i="33"/>
  <c r="K24" i="33"/>
  <c r="J24" i="33"/>
  <c r="I24" i="33"/>
  <c r="H24" i="33"/>
  <c r="G24" i="33"/>
  <c r="C24" i="33"/>
  <c r="C23" i="33"/>
  <c r="D23" i="33" s="1"/>
  <c r="E23" i="33" s="1"/>
  <c r="F23" i="33" s="1"/>
  <c r="G23" i="33" s="1"/>
  <c r="H23" i="33" s="1"/>
  <c r="I23" i="33" s="1"/>
  <c r="J23" i="33" s="1"/>
  <c r="K23" i="33" s="1"/>
  <c r="L23" i="33" s="1"/>
  <c r="M23" i="33" s="1"/>
  <c r="N23" i="33" s="1"/>
  <c r="O23" i="33" s="1"/>
  <c r="P23" i="33" s="1"/>
  <c r="Q23" i="33" s="1"/>
  <c r="R23" i="33" s="1"/>
  <c r="S23" i="33" s="1"/>
  <c r="T23" i="33" s="1"/>
  <c r="U23" i="33" s="1"/>
  <c r="A15" i="34"/>
  <c r="A12" i="34"/>
  <c r="A9" i="34"/>
  <c r="A5" i="34"/>
  <c r="D134" i="34"/>
  <c r="D73" i="34" s="1"/>
  <c r="C134" i="34"/>
  <c r="C73" i="34" s="1"/>
  <c r="E133" i="34"/>
  <c r="E134" i="34" s="1"/>
  <c r="E73" i="34" s="1"/>
  <c r="C132" i="34"/>
  <c r="D132" i="34" s="1"/>
  <c r="E132" i="34" s="1"/>
  <c r="F132" i="34" s="1"/>
  <c r="G132" i="34" s="1"/>
  <c r="H132" i="34" s="1"/>
  <c r="I132" i="34" s="1"/>
  <c r="J132" i="34" s="1"/>
  <c r="K132" i="34" s="1"/>
  <c r="L132" i="34" s="1"/>
  <c r="M132" i="34" s="1"/>
  <c r="N132" i="34" s="1"/>
  <c r="O132" i="34" s="1"/>
  <c r="P132" i="34" s="1"/>
  <c r="Q132" i="34" s="1"/>
  <c r="R132" i="34" s="1"/>
  <c r="S132" i="34" s="1"/>
  <c r="T132" i="34" s="1"/>
  <c r="U132" i="34" s="1"/>
  <c r="V132" i="34" s="1"/>
  <c r="W132" i="34" s="1"/>
  <c r="X132" i="34" s="1"/>
  <c r="Y132" i="34" s="1"/>
  <c r="Z132" i="34" s="1"/>
  <c r="AA132" i="34" s="1"/>
  <c r="AB132" i="34" s="1"/>
  <c r="AC132" i="34" s="1"/>
  <c r="AD132" i="34" s="1"/>
  <c r="AE132" i="34" s="1"/>
  <c r="AF132" i="34" s="1"/>
  <c r="AG132" i="34" s="1"/>
  <c r="C130" i="34"/>
  <c r="G129" i="34"/>
  <c r="C128" i="34"/>
  <c r="D128" i="34" s="1"/>
  <c r="E128" i="34" s="1"/>
  <c r="F128" i="34" s="1"/>
  <c r="G128" i="34" s="1"/>
  <c r="H128" i="34" s="1"/>
  <c r="I128" i="34" s="1"/>
  <c r="J128" i="34" s="1"/>
  <c r="K128" i="34" s="1"/>
  <c r="L128" i="34" s="1"/>
  <c r="M128" i="34" s="1"/>
  <c r="N128" i="34" s="1"/>
  <c r="O128" i="34" s="1"/>
  <c r="P128" i="34" s="1"/>
  <c r="Q128" i="34" s="1"/>
  <c r="R128" i="34" s="1"/>
  <c r="S128" i="34" s="1"/>
  <c r="T128" i="34" s="1"/>
  <c r="U128" i="34" s="1"/>
  <c r="V128" i="34" s="1"/>
  <c r="W128" i="34" s="1"/>
  <c r="X128" i="34" s="1"/>
  <c r="Y128" i="34" s="1"/>
  <c r="Z128" i="34" s="1"/>
  <c r="AA128" i="34" s="1"/>
  <c r="AB128" i="34" s="1"/>
  <c r="AC128" i="34" s="1"/>
  <c r="AD128" i="34" s="1"/>
  <c r="AE128" i="34" s="1"/>
  <c r="AF128" i="34" s="1"/>
  <c r="AG128" i="34" s="1"/>
  <c r="G112" i="34"/>
  <c r="B111" i="34"/>
  <c r="D100" i="34"/>
  <c r="E100" i="34" s="1"/>
  <c r="F100" i="34" s="1"/>
  <c r="G100" i="34" s="1"/>
  <c r="H100" i="34" s="1"/>
  <c r="I100" i="34" s="1"/>
  <c r="J100" i="34" s="1"/>
  <c r="K100" i="34" s="1"/>
  <c r="L100" i="34" s="1"/>
  <c r="M100" i="34" s="1"/>
  <c r="N100" i="34" s="1"/>
  <c r="O100" i="34" s="1"/>
  <c r="P100" i="34" s="1"/>
  <c r="Q100" i="34" s="1"/>
  <c r="R100" i="34" s="1"/>
  <c r="S100" i="34" s="1"/>
  <c r="T100" i="34" s="1"/>
  <c r="U100" i="34" s="1"/>
  <c r="V100" i="34" s="1"/>
  <c r="W100" i="34" s="1"/>
  <c r="X100" i="34" s="1"/>
  <c r="Y100" i="34" s="1"/>
  <c r="Z100" i="34" s="1"/>
  <c r="AA100" i="34" s="1"/>
  <c r="AB100" i="34" s="1"/>
  <c r="AC100" i="34" s="1"/>
  <c r="AD100" i="34" s="1"/>
  <c r="AE100" i="34" s="1"/>
  <c r="AF100" i="34" s="1"/>
  <c r="AG100"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B76" i="34"/>
  <c r="B74" i="34"/>
  <c r="A62" i="34"/>
  <c r="B60" i="34"/>
  <c r="C58" i="34"/>
  <c r="C52" i="34" s="1"/>
  <c r="B52" i="34"/>
  <c r="B50" i="34"/>
  <c r="B59" i="34" s="1"/>
  <c r="B47" i="34"/>
  <c r="B45" i="34"/>
  <c r="O28" i="13"/>
  <c r="D110" i="34" s="1"/>
  <c r="U24" i="33" l="1"/>
  <c r="F30" i="33"/>
  <c r="T24" i="33"/>
  <c r="U30" i="33"/>
  <c r="C49" i="7" s="1"/>
  <c r="D130" i="34"/>
  <c r="C49" i="34"/>
  <c r="H129" i="34"/>
  <c r="G48" i="34"/>
  <c r="E24" i="33"/>
  <c r="F24" i="33"/>
  <c r="C47" i="34"/>
  <c r="B66" i="34"/>
  <c r="B68" i="34" s="1"/>
  <c r="B75" i="34" s="1"/>
  <c r="F133" i="34"/>
  <c r="G133" i="34" s="1"/>
  <c r="H133" i="34" s="1"/>
  <c r="C48" i="7"/>
  <c r="E30" i="33"/>
  <c r="R48" i="33"/>
  <c r="U48" i="33" s="1"/>
  <c r="R45" i="33"/>
  <c r="U45" i="33" s="1"/>
  <c r="E45" i="33"/>
  <c r="F45" i="33" s="1"/>
  <c r="R49" i="33"/>
  <c r="U49" i="33" s="1"/>
  <c r="E49" i="33"/>
  <c r="F49" i="33" s="1"/>
  <c r="R47" i="33"/>
  <c r="U47" i="33" s="1"/>
  <c r="E47" i="33"/>
  <c r="F47" i="33" s="1"/>
  <c r="B80" i="34"/>
  <c r="C74" i="34"/>
  <c r="D58" i="34"/>
  <c r="B46" i="34"/>
  <c r="D111" i="34"/>
  <c r="G111" i="34"/>
  <c r="F134" i="34" l="1"/>
  <c r="F73" i="34" s="1"/>
  <c r="B29" i="34"/>
  <c r="C61" i="34" s="1"/>
  <c r="C60" i="34" s="1"/>
  <c r="C67" i="34"/>
  <c r="C76" i="34" s="1"/>
  <c r="I129" i="34"/>
  <c r="H48" i="34"/>
  <c r="E130" i="34"/>
  <c r="D49" i="34"/>
  <c r="B54" i="34"/>
  <c r="B55" i="34" s="1"/>
  <c r="B56" i="34" s="1"/>
  <c r="B69" i="34" s="1"/>
  <c r="G134" i="34"/>
  <c r="G73" i="34" s="1"/>
  <c r="R54" i="33"/>
  <c r="U54" i="33" s="1"/>
  <c r="E54" i="33"/>
  <c r="F54" i="33" s="1"/>
  <c r="R56" i="33"/>
  <c r="U56" i="33" s="1"/>
  <c r="E56" i="33"/>
  <c r="F56" i="33" s="1"/>
  <c r="E52" i="33"/>
  <c r="F52" i="33" s="1"/>
  <c r="R52" i="33"/>
  <c r="U52" i="33" s="1"/>
  <c r="G113" i="34"/>
  <c r="I111" i="34"/>
  <c r="I113" i="34" s="1"/>
  <c r="I133" i="34"/>
  <c r="I134" i="34" s="1"/>
  <c r="D74" i="34"/>
  <c r="E58" i="34"/>
  <c r="D52" i="34"/>
  <c r="D47" i="34"/>
  <c r="H134" i="34"/>
  <c r="H73" i="34" s="1"/>
  <c r="A16" i="13"/>
  <c r="B85" i="34" l="1"/>
  <c r="I73" i="34"/>
  <c r="F76" i="34"/>
  <c r="E49" i="34"/>
  <c r="F130" i="34"/>
  <c r="I48" i="34"/>
  <c r="J129" i="34"/>
  <c r="C102" i="34"/>
  <c r="C101" i="34" s="1"/>
  <c r="C50" i="34" s="1"/>
  <c r="C59" i="34" s="1"/>
  <c r="C53" i="34"/>
  <c r="C55" i="34" s="1"/>
  <c r="C82" i="34" s="1"/>
  <c r="B82" i="34"/>
  <c r="D67" i="34"/>
  <c r="E67" i="34" s="1"/>
  <c r="B77" i="34"/>
  <c r="B70" i="34"/>
  <c r="B71" i="34" s="1"/>
  <c r="B72" i="34" s="1"/>
  <c r="J133" i="34"/>
  <c r="J134" i="34" s="1"/>
  <c r="D61" i="34"/>
  <c r="D60" i="34" s="1"/>
  <c r="E74" i="34"/>
  <c r="F58" i="34"/>
  <c r="E52" i="34"/>
  <c r="E47" i="34"/>
  <c r="B91" i="27"/>
  <c r="B89" i="27"/>
  <c r="D102" i="34" l="1"/>
  <c r="C85" i="34"/>
  <c r="J73" i="34"/>
  <c r="J48" i="34"/>
  <c r="K129" i="34"/>
  <c r="G130" i="34"/>
  <c r="F49" i="34"/>
  <c r="D76" i="34"/>
  <c r="C56" i="34"/>
  <c r="C69" i="34" s="1"/>
  <c r="C77" i="34" s="1"/>
  <c r="B78" i="34"/>
  <c r="D53" i="34"/>
  <c r="E102" i="34"/>
  <c r="D101" i="34"/>
  <c r="D50" i="34" s="1"/>
  <c r="D59" i="34" s="1"/>
  <c r="F74" i="34"/>
  <c r="G58" i="34"/>
  <c r="F47" i="34"/>
  <c r="F52" i="34"/>
  <c r="K133" i="34"/>
  <c r="K134" i="34" s="1"/>
  <c r="F67" i="34"/>
  <c r="G67" i="34" s="1"/>
  <c r="E76" i="34"/>
  <c r="C80" i="34"/>
  <c r="C66" i="34"/>
  <c r="C68" i="34" s="1"/>
  <c r="E61" i="34"/>
  <c r="E60" i="34" s="1"/>
  <c r="B90" i="27" l="1"/>
  <c r="B87" i="27"/>
  <c r="D85" i="34"/>
  <c r="K73" i="34"/>
  <c r="K48" i="34"/>
  <c r="L129" i="34"/>
  <c r="H130" i="34"/>
  <c r="G49" i="34"/>
  <c r="D55" i="34"/>
  <c r="D82" i="34" s="1"/>
  <c r="G76" i="34"/>
  <c r="H67" i="34"/>
  <c r="D80" i="34"/>
  <c r="D66" i="34"/>
  <c r="D68" i="34" s="1"/>
  <c r="C70" i="34"/>
  <c r="C75" i="34"/>
  <c r="H58" i="34"/>
  <c r="G47" i="34"/>
  <c r="G74" i="34"/>
  <c r="G52" i="34"/>
  <c r="F102" i="34"/>
  <c r="E101" i="34"/>
  <c r="E50" i="34" s="1"/>
  <c r="E59" i="34" s="1"/>
  <c r="F61" i="34"/>
  <c r="F60" i="34" s="1"/>
  <c r="L133" i="34"/>
  <c r="B68" i="27"/>
  <c r="B34" i="27"/>
  <c r="B88" i="27"/>
  <c r="AD35" i="5"/>
  <c r="B29" i="27" s="1"/>
  <c r="A15" i="10"/>
  <c r="A12" i="10"/>
  <c r="A9" i="10"/>
  <c r="A5" i="10"/>
  <c r="B49" i="27"/>
  <c r="B32" i="27"/>
  <c r="L48" i="34" l="1"/>
  <c r="M129" i="34"/>
  <c r="H49" i="34"/>
  <c r="I130" i="34"/>
  <c r="D56" i="34"/>
  <c r="D69" i="34" s="1"/>
  <c r="D77" i="34" s="1"/>
  <c r="E53" i="34"/>
  <c r="M133" i="34"/>
  <c r="M134" i="34" s="1"/>
  <c r="E80" i="34"/>
  <c r="E66" i="34"/>
  <c r="E68" i="34" s="1"/>
  <c r="H76" i="34"/>
  <c r="I67" i="34"/>
  <c r="F101" i="34"/>
  <c r="F50" i="34" s="1"/>
  <c r="F59" i="34" s="1"/>
  <c r="G102" i="34"/>
  <c r="I58" i="34"/>
  <c r="H52" i="34"/>
  <c r="H74" i="34"/>
  <c r="H47" i="34"/>
  <c r="G61" i="34"/>
  <c r="G60" i="34" s="1"/>
  <c r="C71" i="34"/>
  <c r="L134" i="34"/>
  <c r="D75" i="34"/>
  <c r="B66" i="27"/>
  <c r="B30" i="27" s="1"/>
  <c r="B46" i="27"/>
  <c r="B72" i="27"/>
  <c r="B22" i="27"/>
  <c r="F85" i="34" l="1"/>
  <c r="M73" i="34"/>
  <c r="E85" i="34"/>
  <c r="L73" i="34"/>
  <c r="I49" i="34"/>
  <c r="J130" i="34"/>
  <c r="M48" i="34"/>
  <c r="N129" i="34"/>
  <c r="D70" i="34"/>
  <c r="D71" i="34" s="1"/>
  <c r="D72" i="34" s="1"/>
  <c r="E55" i="34"/>
  <c r="E56" i="34" s="1"/>
  <c r="E69" i="34" s="1"/>
  <c r="E77" i="34" s="1"/>
  <c r="E75" i="34"/>
  <c r="H61" i="34"/>
  <c r="H60" i="34" s="1"/>
  <c r="H102" i="34"/>
  <c r="G101" i="34"/>
  <c r="G50" i="34" s="1"/>
  <c r="G59" i="34" s="1"/>
  <c r="I76" i="34"/>
  <c r="J67" i="34"/>
  <c r="C78" i="34"/>
  <c r="C72" i="34"/>
  <c r="I74" i="34"/>
  <c r="J58" i="34"/>
  <c r="I52" i="34"/>
  <c r="I47" i="34"/>
  <c r="F80" i="34"/>
  <c r="F66" i="34"/>
  <c r="F68" i="34" s="1"/>
  <c r="N133" i="34"/>
  <c r="B42" i="27"/>
  <c r="B59" i="27"/>
  <c r="B80" i="27"/>
  <c r="B51" i="27"/>
  <c r="B55" i="27"/>
  <c r="B38" i="27"/>
  <c r="B63" i="27"/>
  <c r="B76" i="27"/>
  <c r="B83" i="27"/>
  <c r="N48" i="34" l="1"/>
  <c r="O129" i="34"/>
  <c r="J49" i="34"/>
  <c r="K130" i="34"/>
  <c r="E70" i="34"/>
  <c r="E71" i="34" s="1"/>
  <c r="F53" i="34"/>
  <c r="E82" i="34"/>
  <c r="O133" i="34"/>
  <c r="F75" i="34"/>
  <c r="J74" i="34"/>
  <c r="J52" i="34"/>
  <c r="J47" i="34"/>
  <c r="K58" i="34"/>
  <c r="G80" i="34"/>
  <c r="G66" i="34"/>
  <c r="G68" i="34" s="1"/>
  <c r="I61" i="34"/>
  <c r="I60" i="34" s="1"/>
  <c r="N134" i="34"/>
  <c r="D78" i="34"/>
  <c r="K67" i="34"/>
  <c r="J76" i="34"/>
  <c r="I102" i="34"/>
  <c r="H101" i="34"/>
  <c r="H50" i="34" s="1"/>
  <c r="H59" i="34" s="1"/>
  <c r="A12" i="6"/>
  <c r="G85" i="34" l="1"/>
  <c r="N73" i="34"/>
  <c r="K49" i="34"/>
  <c r="L130" i="34"/>
  <c r="O48" i="34"/>
  <c r="P129" i="34"/>
  <c r="F55" i="34"/>
  <c r="F82" i="34" s="1"/>
  <c r="J102" i="34"/>
  <c r="I101" i="34"/>
  <c r="I50" i="34" s="1"/>
  <c r="I59" i="34" s="1"/>
  <c r="K76" i="34"/>
  <c r="L67" i="34"/>
  <c r="E72" i="34"/>
  <c r="G75" i="34"/>
  <c r="K74" i="34"/>
  <c r="K52" i="34"/>
  <c r="K47" i="34"/>
  <c r="L58" i="34"/>
  <c r="P133" i="34"/>
  <c r="P134" i="34" s="1"/>
  <c r="H80" i="34"/>
  <c r="H66" i="34"/>
  <c r="H68" i="34" s="1"/>
  <c r="J61" i="34"/>
  <c r="J60" i="34" s="1"/>
  <c r="O134" i="34"/>
  <c r="E78" i="34"/>
  <c r="A15" i="16"/>
  <c r="A14" i="33" s="1"/>
  <c r="H85" i="34" l="1"/>
  <c r="O73" i="34"/>
  <c r="I85" i="34"/>
  <c r="P73" i="34"/>
  <c r="P48" i="34"/>
  <c r="Q129" i="34"/>
  <c r="L49" i="34"/>
  <c r="M130" i="34"/>
  <c r="G53" i="34"/>
  <c r="F56" i="34"/>
  <c r="F69" i="34" s="1"/>
  <c r="J101" i="34"/>
  <c r="J50" i="34" s="1"/>
  <c r="J59" i="34" s="1"/>
  <c r="K102" i="34"/>
  <c r="H75" i="34"/>
  <c r="Q133" i="34"/>
  <c r="Q134" i="34" s="1"/>
  <c r="I80" i="34"/>
  <c r="I66" i="34"/>
  <c r="I68" i="34" s="1"/>
  <c r="M58" i="34"/>
  <c r="L52" i="34"/>
  <c r="L74" i="34"/>
  <c r="L47" i="34"/>
  <c r="K61" i="34"/>
  <c r="K60" i="34" s="1"/>
  <c r="M67" i="34"/>
  <c r="L76" i="34"/>
  <c r="A15" i="27"/>
  <c r="B21" i="27" s="1"/>
  <c r="J85" i="34" l="1"/>
  <c r="Q73" i="34"/>
  <c r="M49" i="34"/>
  <c r="N130" i="34"/>
  <c r="Q48" i="34"/>
  <c r="R129" i="34"/>
  <c r="G55" i="34"/>
  <c r="G82" i="34" s="1"/>
  <c r="F77" i="34"/>
  <c r="F70" i="34"/>
  <c r="L102" i="34"/>
  <c r="K101" i="34"/>
  <c r="K50" i="34" s="1"/>
  <c r="K59" i="34" s="1"/>
  <c r="M76" i="34"/>
  <c r="N67" i="34"/>
  <c r="M74" i="34"/>
  <c r="N58" i="34"/>
  <c r="M52" i="34"/>
  <c r="M47" i="34"/>
  <c r="R133" i="34"/>
  <c r="L61" i="34"/>
  <c r="L60" i="34" s="1"/>
  <c r="I75" i="34"/>
  <c r="J80" i="34"/>
  <c r="J66" i="34"/>
  <c r="J68" i="34" s="1"/>
  <c r="A5" i="27"/>
  <c r="R48" i="34" l="1"/>
  <c r="S129" i="34"/>
  <c r="N49" i="34"/>
  <c r="O130" i="34"/>
  <c r="F71" i="34"/>
  <c r="H53" i="34"/>
  <c r="G56" i="34"/>
  <c r="G69" i="34" s="1"/>
  <c r="S133" i="34"/>
  <c r="O58" i="34"/>
  <c r="N74" i="34"/>
  <c r="N52" i="34"/>
  <c r="N47" i="34"/>
  <c r="J75" i="34"/>
  <c r="M61" i="34"/>
  <c r="M60" i="34" s="1"/>
  <c r="R134" i="34"/>
  <c r="O67" i="34"/>
  <c r="N76" i="34"/>
  <c r="K80" i="34"/>
  <c r="K66" i="34"/>
  <c r="K68" i="34" s="1"/>
  <c r="L101" i="34"/>
  <c r="L50" i="34" s="1"/>
  <c r="L59" i="34" s="1"/>
  <c r="M102" i="34"/>
  <c r="A12" i="27"/>
  <c r="A9" i="27"/>
  <c r="K85" i="34" l="1"/>
  <c r="R73" i="34"/>
  <c r="O49" i="34"/>
  <c r="P130" i="34"/>
  <c r="S48" i="34"/>
  <c r="T129" i="34"/>
  <c r="F78" i="34"/>
  <c r="G77" i="34"/>
  <c r="G70" i="34"/>
  <c r="H55" i="34"/>
  <c r="H82" i="34" s="1"/>
  <c r="F72" i="34"/>
  <c r="O76" i="34"/>
  <c r="P67" i="34"/>
  <c r="T133" i="34"/>
  <c r="T134" i="34" s="1"/>
  <c r="K75" i="34"/>
  <c r="N61" i="34"/>
  <c r="N60" i="34" s="1"/>
  <c r="S134" i="34"/>
  <c r="L66" i="34"/>
  <c r="L68" i="34" s="1"/>
  <c r="L80" i="34"/>
  <c r="N102" i="34"/>
  <c r="M101" i="34"/>
  <c r="M50" i="34" s="1"/>
  <c r="M59" i="34" s="1"/>
  <c r="O74" i="34"/>
  <c r="P58" i="34"/>
  <c r="O52" i="34"/>
  <c r="O47" i="34"/>
  <c r="S23" i="12"/>
  <c r="J23" i="12"/>
  <c r="H23" i="12"/>
  <c r="L85" i="34" l="1"/>
  <c r="S73" i="34"/>
  <c r="M85" i="34"/>
  <c r="T73" i="34"/>
  <c r="T48" i="34"/>
  <c r="U129" i="34"/>
  <c r="P49" i="34"/>
  <c r="Q130" i="34"/>
  <c r="H56" i="34"/>
  <c r="H69" i="34" s="1"/>
  <c r="H77" i="34" s="1"/>
  <c r="I53" i="34"/>
  <c r="I55" i="34" s="1"/>
  <c r="I82" i="34" s="1"/>
  <c r="G71" i="34"/>
  <c r="G72" i="34" s="1"/>
  <c r="P74" i="34"/>
  <c r="P52" i="34"/>
  <c r="Q58" i="34"/>
  <c r="P47" i="34"/>
  <c r="O61" i="34"/>
  <c r="O60" i="34" s="1"/>
  <c r="O102" i="34"/>
  <c r="N101" i="34"/>
  <c r="N50" i="34" s="1"/>
  <c r="N59" i="34" s="1"/>
  <c r="L75" i="34"/>
  <c r="Q67" i="34"/>
  <c r="P76" i="34"/>
  <c r="U133" i="34"/>
  <c r="U134" i="34" s="1"/>
  <c r="M80" i="34"/>
  <c r="M66" i="34"/>
  <c r="M68" i="34" s="1"/>
  <c r="A14" i="17"/>
  <c r="A11" i="17"/>
  <c r="A8" i="17"/>
  <c r="A4" i="17"/>
  <c r="A12" i="16"/>
  <c r="A11" i="33" s="1"/>
  <c r="A9" i="16"/>
  <c r="A8" i="33" s="1"/>
  <c r="A5" i="16"/>
  <c r="A4" i="33" s="1"/>
  <c r="A15" i="5"/>
  <c r="A12" i="5"/>
  <c r="A9" i="5"/>
  <c r="A5" i="5"/>
  <c r="A15" i="6"/>
  <c r="A9" i="6"/>
  <c r="A5" i="6"/>
  <c r="E15" i="14"/>
  <c r="E12" i="14"/>
  <c r="E9" i="14"/>
  <c r="A5" i="14"/>
  <c r="A6" i="13"/>
  <c r="A4" i="12"/>
  <c r="A13" i="13"/>
  <c r="A10" i="13"/>
  <c r="A14" i="12"/>
  <c r="A11" i="12"/>
  <c r="A8" i="12"/>
  <c r="N85" i="34" l="1"/>
  <c r="U73" i="34"/>
  <c r="Q49" i="34"/>
  <c r="R130" i="34"/>
  <c r="U48" i="34"/>
  <c r="V129" i="34"/>
  <c r="H70" i="34"/>
  <c r="H71" i="34" s="1"/>
  <c r="G78" i="34"/>
  <c r="I56" i="34"/>
  <c r="I69" i="34" s="1"/>
  <c r="J53" i="34"/>
  <c r="R67" i="34"/>
  <c r="Q76" i="34"/>
  <c r="P61" i="34"/>
  <c r="P60" i="34" s="1"/>
  <c r="N80" i="34"/>
  <c r="N66" i="34"/>
  <c r="N68" i="34" s="1"/>
  <c r="M75" i="34"/>
  <c r="Q74" i="34"/>
  <c r="Q52" i="34"/>
  <c r="Q47" i="34"/>
  <c r="R58" i="34"/>
  <c r="V133" i="34"/>
  <c r="P102" i="34"/>
  <c r="O101" i="34"/>
  <c r="O50" i="34" s="1"/>
  <c r="O59" i="3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48" i="34" l="1"/>
  <c r="W129" i="34"/>
  <c r="R49" i="34"/>
  <c r="S130" i="34"/>
  <c r="H78" i="34"/>
  <c r="H72" i="34"/>
  <c r="J55" i="34"/>
  <c r="J82" i="34" s="1"/>
  <c r="I77" i="34"/>
  <c r="I70" i="34"/>
  <c r="I71" i="34" s="1"/>
  <c r="I78" i="34" s="1"/>
  <c r="S67" i="34"/>
  <c r="R76" i="34"/>
  <c r="W133" i="34"/>
  <c r="W134" i="34" s="1"/>
  <c r="N75" i="34"/>
  <c r="Q61" i="34"/>
  <c r="Q60" i="34" s="1"/>
  <c r="O80" i="34"/>
  <c r="O66" i="34"/>
  <c r="O68" i="34" s="1"/>
  <c r="S58" i="34"/>
  <c r="R47" i="34"/>
  <c r="R52" i="34"/>
  <c r="R74" i="34"/>
  <c r="Q102" i="34"/>
  <c r="P101" i="34"/>
  <c r="P50" i="34" s="1"/>
  <c r="P59" i="34" s="1"/>
  <c r="V134" i="34"/>
  <c r="O85" i="34" l="1"/>
  <c r="V73" i="34"/>
  <c r="P85" i="34"/>
  <c r="W73" i="34"/>
  <c r="S49" i="34"/>
  <c r="T130" i="34"/>
  <c r="W48" i="34"/>
  <c r="X129" i="34"/>
  <c r="J56" i="34"/>
  <c r="J69" i="34" s="1"/>
  <c r="J77" i="34" s="1"/>
  <c r="K53" i="34"/>
  <c r="K55" i="34" s="1"/>
  <c r="K82" i="34" s="1"/>
  <c r="I72" i="34"/>
  <c r="T58" i="34"/>
  <c r="S52" i="34"/>
  <c r="S74" i="34"/>
  <c r="S47" i="34"/>
  <c r="R61" i="34"/>
  <c r="R60" i="34" s="1"/>
  <c r="R102" i="34"/>
  <c r="Q101" i="34"/>
  <c r="Q50" i="34" s="1"/>
  <c r="Q59" i="34" s="1"/>
  <c r="S76" i="34"/>
  <c r="T67" i="34"/>
  <c r="P80" i="34"/>
  <c r="P66" i="34"/>
  <c r="P68" i="34" s="1"/>
  <c r="O75" i="34"/>
  <c r="X133" i="34"/>
  <c r="X134" i="34" s="1"/>
  <c r="Q85" i="34" l="1"/>
  <c r="X73" i="34"/>
  <c r="X48" i="34"/>
  <c r="Y129" i="34"/>
  <c r="T49" i="34"/>
  <c r="U130" i="34"/>
  <c r="J70" i="34"/>
  <c r="J71" i="34" s="1"/>
  <c r="J78" i="34" s="1"/>
  <c r="L53" i="34"/>
  <c r="K56" i="34"/>
  <c r="K69" i="34" s="1"/>
  <c r="P75" i="34"/>
  <c r="T76" i="34"/>
  <c r="U67" i="34"/>
  <c r="Q80" i="34"/>
  <c r="Q66" i="34"/>
  <c r="Q68" i="34" s="1"/>
  <c r="Y133" i="34"/>
  <c r="R101" i="34"/>
  <c r="R50" i="34" s="1"/>
  <c r="R59" i="34" s="1"/>
  <c r="S102" i="34"/>
  <c r="S61" i="34"/>
  <c r="S60" i="34" s="1"/>
  <c r="T74" i="34"/>
  <c r="T52" i="34"/>
  <c r="T47" i="34"/>
  <c r="U58" i="34"/>
  <c r="U49" i="34" l="1"/>
  <c r="V130" i="34"/>
  <c r="Y48" i="34"/>
  <c r="Z129" i="34"/>
  <c r="J72" i="34"/>
  <c r="L55" i="34"/>
  <c r="L82" i="34" s="1"/>
  <c r="K77" i="34"/>
  <c r="K70" i="34"/>
  <c r="K71" i="34" s="1"/>
  <c r="R80" i="34"/>
  <c r="R66" i="34"/>
  <c r="R68" i="34" s="1"/>
  <c r="Z133" i="34"/>
  <c r="Z134" i="34" s="1"/>
  <c r="V67" i="34"/>
  <c r="U76" i="34"/>
  <c r="U74" i="34"/>
  <c r="U52" i="34"/>
  <c r="U47" i="34"/>
  <c r="V58" i="34"/>
  <c r="T61" i="34"/>
  <c r="T60" i="34" s="1"/>
  <c r="Q75" i="34"/>
  <c r="T102" i="34"/>
  <c r="S101" i="34"/>
  <c r="S50" i="34" s="1"/>
  <c r="S59" i="34" s="1"/>
  <c r="Y134" i="34"/>
  <c r="S85" i="34" l="1"/>
  <c r="Z73" i="34"/>
  <c r="R85" i="34"/>
  <c r="Y73" i="34"/>
  <c r="Z48" i="34"/>
  <c r="AA129" i="34"/>
  <c r="V49" i="34"/>
  <c r="W130" i="34"/>
  <c r="K72" i="34"/>
  <c r="K78" i="34"/>
  <c r="M53" i="34"/>
  <c r="L56" i="34"/>
  <c r="L69" i="34" s="1"/>
  <c r="S80" i="34"/>
  <c r="S66" i="34"/>
  <c r="S68" i="34" s="1"/>
  <c r="T101" i="34"/>
  <c r="T50" i="34" s="1"/>
  <c r="T59" i="34" s="1"/>
  <c r="U102" i="34"/>
  <c r="W58" i="34"/>
  <c r="V74" i="34"/>
  <c r="V47" i="34"/>
  <c r="V52" i="34"/>
  <c r="W67" i="34"/>
  <c r="V76" i="34"/>
  <c r="R75" i="34"/>
  <c r="U61" i="34"/>
  <c r="U60" i="34" s="1"/>
  <c r="AA133" i="34"/>
  <c r="W49" i="34" l="1"/>
  <c r="X130" i="34"/>
  <c r="AA48" i="34"/>
  <c r="AB129" i="34"/>
  <c r="L77" i="34"/>
  <c r="L70" i="34"/>
  <c r="M55" i="34"/>
  <c r="M82" i="34" s="1"/>
  <c r="S75" i="34"/>
  <c r="V61" i="34"/>
  <c r="V60" i="34" s="1"/>
  <c r="V102" i="34"/>
  <c r="U101" i="34"/>
  <c r="U50" i="34" s="1"/>
  <c r="U59" i="34" s="1"/>
  <c r="AB133" i="34"/>
  <c r="AB134" i="34" s="1"/>
  <c r="T80" i="34"/>
  <c r="T66" i="34"/>
  <c r="T68" i="34" s="1"/>
  <c r="AA134" i="34"/>
  <c r="W76" i="34"/>
  <c r="X67" i="34"/>
  <c r="X58" i="34"/>
  <c r="W74" i="34"/>
  <c r="W47" i="34"/>
  <c r="W52" i="34"/>
  <c r="T85" i="34" l="1"/>
  <c r="AA73" i="34"/>
  <c r="U85" i="34"/>
  <c r="AB73" i="34"/>
  <c r="AB48" i="34"/>
  <c r="AC129" i="34"/>
  <c r="X49" i="34"/>
  <c r="Y130" i="34"/>
  <c r="M56" i="34"/>
  <c r="M69" i="34" s="1"/>
  <c r="M70" i="34" s="1"/>
  <c r="N53" i="34"/>
  <c r="N55" i="34" s="1"/>
  <c r="N82" i="34" s="1"/>
  <c r="L71" i="34"/>
  <c r="L78" i="34" s="1"/>
  <c r="Y58" i="34"/>
  <c r="X52" i="34"/>
  <c r="X47" i="34"/>
  <c r="X74" i="34"/>
  <c r="U80" i="34"/>
  <c r="U66" i="34"/>
  <c r="U68" i="34" s="1"/>
  <c r="X76" i="34"/>
  <c r="Y67" i="34"/>
  <c r="W102" i="34"/>
  <c r="V101" i="34"/>
  <c r="V50" i="34" s="1"/>
  <c r="V59" i="34" s="1"/>
  <c r="T75" i="34"/>
  <c r="W61" i="34"/>
  <c r="W60" i="34" s="1"/>
  <c r="AC133" i="34"/>
  <c r="AC134" i="34" s="1"/>
  <c r="V85" i="34" l="1"/>
  <c r="AC73" i="34"/>
  <c r="Y49" i="34"/>
  <c r="Z130" i="34"/>
  <c r="AC48" i="34"/>
  <c r="AD129" i="34"/>
  <c r="M77" i="34"/>
  <c r="L72" i="34"/>
  <c r="M71" i="34"/>
  <c r="M78" i="34" s="1"/>
  <c r="N56" i="34"/>
  <c r="N69" i="34" s="1"/>
  <c r="O53" i="34"/>
  <c r="AD133" i="34"/>
  <c r="W101" i="34"/>
  <c r="W50" i="34" s="1"/>
  <c r="W59" i="34" s="1"/>
  <c r="X102" i="34"/>
  <c r="Y74" i="34"/>
  <c r="Y52" i="34"/>
  <c r="Y47" i="34"/>
  <c r="Z58" i="34"/>
  <c r="V66" i="34"/>
  <c r="V68" i="34" s="1"/>
  <c r="V80" i="34"/>
  <c r="Y76" i="34"/>
  <c r="Z67" i="34"/>
  <c r="X61" i="34"/>
  <c r="X60" i="34" s="1"/>
  <c r="U75" i="34"/>
  <c r="AD48" i="34" l="1"/>
  <c r="AE129" i="34"/>
  <c r="Z49" i="34"/>
  <c r="AA130" i="34"/>
  <c r="O55" i="34"/>
  <c r="N77" i="34"/>
  <c r="N70" i="34"/>
  <c r="M72" i="34"/>
  <c r="AA67" i="34"/>
  <c r="Z76" i="34"/>
  <c r="AE133" i="34"/>
  <c r="AD134" i="34"/>
  <c r="Y102" i="34"/>
  <c r="X101" i="34"/>
  <c r="X50" i="34" s="1"/>
  <c r="X59" i="34" s="1"/>
  <c r="V75" i="34"/>
  <c r="AA58" i="34"/>
  <c r="Z74" i="34"/>
  <c r="Z47" i="34"/>
  <c r="Z52" i="34"/>
  <c r="Y61" i="34"/>
  <c r="Y60" i="34" s="1"/>
  <c r="W80" i="34"/>
  <c r="W66" i="34"/>
  <c r="W68" i="34" s="1"/>
  <c r="W85" i="34" l="1"/>
  <c r="AD73" i="34"/>
  <c r="AA49" i="34"/>
  <c r="AB130" i="34"/>
  <c r="AE48" i="34"/>
  <c r="AF129" i="34"/>
  <c r="P53" i="34"/>
  <c r="O82" i="34"/>
  <c r="N71" i="34"/>
  <c r="N78" i="34" s="1"/>
  <c r="O56" i="34"/>
  <c r="O69" i="34" s="1"/>
  <c r="Z61" i="34"/>
  <c r="Z60" i="34" s="1"/>
  <c r="AA74" i="34"/>
  <c r="AB58" i="34"/>
  <c r="AA52" i="34"/>
  <c r="AA47" i="34"/>
  <c r="W75" i="34"/>
  <c r="X80" i="34"/>
  <c r="X66" i="34"/>
  <c r="X68" i="34" s="1"/>
  <c r="AF133" i="34"/>
  <c r="AF134" i="34" s="1"/>
  <c r="Z102" i="34"/>
  <c r="Y101" i="34"/>
  <c r="Y50" i="34" s="1"/>
  <c r="Y59" i="34" s="1"/>
  <c r="AE134" i="34"/>
  <c r="AA76" i="34"/>
  <c r="AB67" i="34"/>
  <c r="Y85" i="34" l="1"/>
  <c r="AF73" i="34"/>
  <c r="X85" i="34"/>
  <c r="AE73" i="34"/>
  <c r="AF48" i="34"/>
  <c r="AG129" i="34"/>
  <c r="AB49" i="34"/>
  <c r="AC130" i="34"/>
  <c r="N72" i="34"/>
  <c r="O77" i="34"/>
  <c r="O70" i="34"/>
  <c r="P55" i="34"/>
  <c r="P56" i="34" s="1"/>
  <c r="P69" i="34" s="1"/>
  <c r="Y80" i="34"/>
  <c r="Y66" i="34"/>
  <c r="Y68" i="34" s="1"/>
  <c r="AC58" i="34"/>
  <c r="AB52" i="34"/>
  <c r="AB47" i="34"/>
  <c r="AB74" i="34"/>
  <c r="AC67" i="34"/>
  <c r="AB76" i="34"/>
  <c r="Z101" i="34"/>
  <c r="Z50" i="34" s="1"/>
  <c r="Z59" i="34" s="1"/>
  <c r="AA102" i="34"/>
  <c r="AG133" i="34"/>
  <c r="X75" i="34"/>
  <c r="AA61" i="34"/>
  <c r="AA60" i="34" s="1"/>
  <c r="AC49" i="34" l="1"/>
  <c r="AD130" i="34"/>
  <c r="AG48" i="34"/>
  <c r="P70" i="34"/>
  <c r="P77" i="34"/>
  <c r="Q53" i="34"/>
  <c r="P82" i="34"/>
  <c r="O71" i="34"/>
  <c r="O78" i="34" s="1"/>
  <c r="AC76" i="34"/>
  <c r="AD67" i="34"/>
  <c r="AA101" i="34"/>
  <c r="AA50" i="34" s="1"/>
  <c r="AA59" i="34" s="1"/>
  <c r="AB102" i="34"/>
  <c r="AC74" i="34"/>
  <c r="AD58" i="34"/>
  <c r="AC52" i="34"/>
  <c r="AC47" i="34"/>
  <c r="Y75" i="34"/>
  <c r="Z80" i="34"/>
  <c r="Z66" i="34"/>
  <c r="Z68" i="34" s="1"/>
  <c r="AG134" i="34"/>
  <c r="AB61" i="34"/>
  <c r="AB60" i="34" s="1"/>
  <c r="Z85" i="34" l="1"/>
  <c r="AG73" i="34"/>
  <c r="AA85" i="34"/>
  <c r="AD49" i="34"/>
  <c r="AE130" i="34"/>
  <c r="P71" i="34"/>
  <c r="P78" i="34" s="1"/>
  <c r="Q55" i="34"/>
  <c r="Q82" i="34" s="1"/>
  <c r="O72" i="34"/>
  <c r="AA80" i="34"/>
  <c r="AA66" i="34"/>
  <c r="AA68" i="34" s="1"/>
  <c r="AE58" i="34"/>
  <c r="AD74" i="34"/>
  <c r="AD47" i="34"/>
  <c r="AD52" i="34"/>
  <c r="AE67" i="34"/>
  <c r="AD76" i="34"/>
  <c r="Z75" i="34"/>
  <c r="AC61" i="34"/>
  <c r="AC60" i="34" s="1"/>
  <c r="AC102" i="34"/>
  <c r="AB101" i="34"/>
  <c r="AB50" i="34" s="1"/>
  <c r="AB59" i="34" s="1"/>
  <c r="AE49" i="34" l="1"/>
  <c r="AF130" i="34"/>
  <c r="Q56" i="34"/>
  <c r="Q69" i="34" s="1"/>
  <c r="Q70" i="34" s="1"/>
  <c r="R53" i="34"/>
  <c r="P72" i="34"/>
  <c r="AB80" i="34"/>
  <c r="AB66" i="34"/>
  <c r="AB68" i="34" s="1"/>
  <c r="AA75" i="34"/>
  <c r="AD61" i="34"/>
  <c r="AD60" i="34" s="1"/>
  <c r="AD102" i="34"/>
  <c r="AC101" i="34"/>
  <c r="AC50" i="34" s="1"/>
  <c r="AC59" i="34" s="1"/>
  <c r="AE76" i="34"/>
  <c r="AF67" i="34"/>
  <c r="AE74" i="34"/>
  <c r="AE47" i="34"/>
  <c r="AE52" i="34"/>
  <c r="AF58" i="34"/>
  <c r="AB85" i="34" l="1"/>
  <c r="AF49" i="34"/>
  <c r="AG130" i="34"/>
  <c r="Q77" i="34"/>
  <c r="R55" i="34"/>
  <c r="R56" i="34" s="1"/>
  <c r="R69" i="34" s="1"/>
  <c r="Q71" i="34"/>
  <c r="Q78" i="34" s="1"/>
  <c r="AC80" i="34"/>
  <c r="AC66" i="34"/>
  <c r="AC68" i="34" s="1"/>
  <c r="AB75" i="34"/>
  <c r="AF74" i="34"/>
  <c r="AF52" i="34"/>
  <c r="AF47" i="34"/>
  <c r="AG58" i="34"/>
  <c r="AG67" i="34"/>
  <c r="AF76" i="34"/>
  <c r="AE61" i="34"/>
  <c r="AE60" i="34" s="1"/>
  <c r="AE102" i="34"/>
  <c r="AD101" i="34"/>
  <c r="AD50" i="34" s="1"/>
  <c r="AD59" i="34" s="1"/>
  <c r="AD85" i="34" l="1"/>
  <c r="AC85" i="34"/>
  <c r="AG49" i="34"/>
  <c r="Q72" i="34"/>
  <c r="R77" i="34"/>
  <c r="R70" i="34"/>
  <c r="S53" i="34"/>
  <c r="R82" i="34"/>
  <c r="AF61" i="34"/>
  <c r="AF60" i="34" s="1"/>
  <c r="AC75" i="34"/>
  <c r="AG76" i="34"/>
  <c r="AD80" i="34"/>
  <c r="AD66" i="34"/>
  <c r="AD68" i="34" s="1"/>
  <c r="AG74" i="34"/>
  <c r="AG52" i="34"/>
  <c r="AG47" i="34"/>
  <c r="AF102" i="34"/>
  <c r="AE101" i="34"/>
  <c r="AE50" i="34" s="1"/>
  <c r="AE59" i="34" s="1"/>
  <c r="AE85" i="34" l="1"/>
  <c r="S55" i="34"/>
  <c r="S56" i="34" s="1"/>
  <c r="S69" i="34" s="1"/>
  <c r="R71" i="34"/>
  <c r="R78" i="34" s="1"/>
  <c r="AG61" i="34"/>
  <c r="AG60" i="34" s="1"/>
  <c r="AE80" i="34"/>
  <c r="AE66" i="34"/>
  <c r="AE68" i="34" s="1"/>
  <c r="AD75" i="34"/>
  <c r="AG102" i="34"/>
  <c r="AF101" i="34"/>
  <c r="AF50" i="34" s="1"/>
  <c r="AF59" i="34" s="1"/>
  <c r="R72" i="34" l="1"/>
  <c r="S77" i="34"/>
  <c r="S70" i="34"/>
  <c r="T53" i="34"/>
  <c r="S82" i="34"/>
  <c r="AF80" i="34"/>
  <c r="AF66" i="34"/>
  <c r="AF68" i="34" s="1"/>
  <c r="AG101" i="34"/>
  <c r="AG50" i="34" s="1"/>
  <c r="AG59" i="34" s="1"/>
  <c r="AE75" i="34"/>
  <c r="AF85" i="34" l="1"/>
  <c r="AG85" i="34"/>
  <c r="T55" i="34"/>
  <c r="T82" i="34" s="1"/>
  <c r="S71" i="34"/>
  <c r="S78" i="34" s="1"/>
  <c r="AG66" i="34"/>
  <c r="AG68" i="34" s="1"/>
  <c r="AG80" i="34"/>
  <c r="AF75" i="34"/>
  <c r="T56" i="34" l="1"/>
  <c r="T69" i="34" s="1"/>
  <c r="T70" i="34" s="1"/>
  <c r="U53" i="34"/>
  <c r="S72" i="34"/>
  <c r="AG75" i="34"/>
  <c r="T77" i="34" l="1"/>
  <c r="U55" i="34"/>
  <c r="U82" i="34" s="1"/>
  <c r="T71" i="34"/>
  <c r="T78" i="34" s="1"/>
  <c r="V53" i="34" l="1"/>
  <c r="V55" i="34" s="1"/>
  <c r="U56" i="34"/>
  <c r="U69" i="34" s="1"/>
  <c r="U77" i="34" s="1"/>
  <c r="T72" i="34"/>
  <c r="U70" i="34" l="1"/>
  <c r="U71" i="34" s="1"/>
  <c r="U78" i="34" s="1"/>
  <c r="W53" i="34"/>
  <c r="V82" i="34"/>
  <c r="V56" i="34"/>
  <c r="V69" i="34" s="1"/>
  <c r="U72" i="34" l="1"/>
  <c r="V77" i="34"/>
  <c r="V70" i="34"/>
  <c r="W55" i="34"/>
  <c r="W56" i="34" s="1"/>
  <c r="W69" i="34" s="1"/>
  <c r="W77" i="34" l="1"/>
  <c r="W70" i="34"/>
  <c r="X53" i="34"/>
  <c r="W82" i="34"/>
  <c r="V71" i="34"/>
  <c r="V78" i="34" s="1"/>
  <c r="X55" i="34" l="1"/>
  <c r="X56" i="34" s="1"/>
  <c r="X69" i="34" s="1"/>
  <c r="V72" i="34"/>
  <c r="W71" i="34"/>
  <c r="W78" i="34" s="1"/>
  <c r="X70" i="34" l="1"/>
  <c r="X77" i="34"/>
  <c r="W72" i="34"/>
  <c r="Y53" i="34"/>
  <c r="X82" i="34"/>
  <c r="Y55" i="34" l="1"/>
  <c r="Y82" i="34" s="1"/>
  <c r="X71" i="34"/>
  <c r="X78" i="34" s="1"/>
  <c r="Y56" i="34" l="1"/>
  <c r="Y69" i="34" s="1"/>
  <c r="Y77" i="34" s="1"/>
  <c r="Z53" i="34"/>
  <c r="Z55" i="34" s="1"/>
  <c r="Z82" i="34" s="1"/>
  <c r="X72" i="34"/>
  <c r="Y70" i="34" l="1"/>
  <c r="Y71" i="34" s="1"/>
  <c r="Y78" i="34" s="1"/>
  <c r="AA53" i="34"/>
  <c r="Z56" i="34"/>
  <c r="Z69" i="34" s="1"/>
  <c r="Y72" i="34" l="1"/>
  <c r="Z70" i="34"/>
  <c r="Z77" i="34"/>
  <c r="AA55" i="34"/>
  <c r="AA82" i="34" s="1"/>
  <c r="AA56" i="34" l="1"/>
  <c r="AA69" i="34" s="1"/>
  <c r="AA70" i="34" s="1"/>
  <c r="AB53" i="34"/>
  <c r="Z71" i="34"/>
  <c r="Z78" i="34" s="1"/>
  <c r="AA77" i="34" l="1"/>
  <c r="AB55" i="34"/>
  <c r="AB82" i="34" s="1"/>
  <c r="Z72" i="34"/>
  <c r="AA71" i="34"/>
  <c r="AA78" i="34" s="1"/>
  <c r="AB56" i="34" l="1"/>
  <c r="AB69" i="34" s="1"/>
  <c r="AB77" i="34" s="1"/>
  <c r="AC53" i="34"/>
  <c r="AC55" i="34" s="1"/>
  <c r="AA72" i="34"/>
  <c r="AB70" i="34" l="1"/>
  <c r="AD53" i="34"/>
  <c r="AC82" i="34"/>
  <c r="AC56" i="34"/>
  <c r="AC69" i="34" s="1"/>
  <c r="AB71" i="34"/>
  <c r="AB78" i="34" s="1"/>
  <c r="AC77" i="34" l="1"/>
  <c r="AC70" i="34"/>
  <c r="AB72" i="34"/>
  <c r="AD55" i="34"/>
  <c r="AE53" i="34" l="1"/>
  <c r="AD82" i="34"/>
  <c r="AC71" i="34"/>
  <c r="AC78" i="34" s="1"/>
  <c r="AD56" i="34"/>
  <c r="AD69" i="34" s="1"/>
  <c r="AC72" i="34" l="1"/>
  <c r="AD77" i="34"/>
  <c r="AD70" i="34"/>
  <c r="AE55" i="34"/>
  <c r="AF53" i="34" l="1"/>
  <c r="AE82" i="34"/>
  <c r="AD71" i="34"/>
  <c r="AE56" i="34"/>
  <c r="AE69" i="34" s="1"/>
  <c r="AD78" i="34" l="1"/>
  <c r="AD72" i="34"/>
  <c r="AE70" i="34"/>
  <c r="AE77" i="34"/>
  <c r="AF55" i="34"/>
  <c r="AF56" i="34" s="1"/>
  <c r="AF69" i="34" s="1"/>
  <c r="AF77" i="34" l="1"/>
  <c r="AF70" i="34"/>
  <c r="AE71" i="34"/>
  <c r="AE72" i="34" s="1"/>
  <c r="AG53" i="34"/>
  <c r="AF82" i="34"/>
  <c r="AE78" i="34" l="1"/>
  <c r="AF71" i="34"/>
  <c r="AG55" i="34"/>
  <c r="AG56" i="34" s="1"/>
  <c r="AG69" i="34" s="1"/>
  <c r="AF78" i="34" l="1"/>
  <c r="AF72" i="34"/>
  <c r="AG70" i="34"/>
  <c r="AG77" i="34"/>
  <c r="AG82" i="34"/>
  <c r="AG71" i="34" l="1"/>
  <c r="AG78" i="34" l="1"/>
  <c r="AG72" i="34"/>
  <c r="B79" i="34" l="1"/>
  <c r="B83" i="34" l="1"/>
  <c r="C79" i="34"/>
  <c r="D79" i="34" s="1"/>
  <c r="D83" i="34" s="1"/>
  <c r="D86" i="34" s="1"/>
  <c r="C83" i="34" l="1"/>
  <c r="C86" i="34" s="1"/>
  <c r="E79" i="34"/>
  <c r="B84" i="34"/>
  <c r="B89" i="34" s="1"/>
  <c r="B86" i="34"/>
  <c r="B88" i="34"/>
  <c r="C84" i="34"/>
  <c r="D84" i="34"/>
  <c r="D89" i="34" s="1"/>
  <c r="F79" i="34" l="1"/>
  <c r="F83" i="34" s="1"/>
  <c r="F86" i="34" s="1"/>
  <c r="D88" i="34"/>
  <c r="C88" i="34"/>
  <c r="C89" i="34"/>
  <c r="B87" i="34"/>
  <c r="B90" i="34" s="1"/>
  <c r="C87" i="34"/>
  <c r="D87" i="34"/>
  <c r="E83" i="34"/>
  <c r="C90" i="34" l="1"/>
  <c r="G79" i="34"/>
  <c r="E86" i="34"/>
  <c r="F84" i="34"/>
  <c r="E84" i="34"/>
  <c r="E89" i="34" s="1"/>
  <c r="E88" i="34"/>
  <c r="F88" i="34"/>
  <c r="D90" i="34"/>
  <c r="G83" i="34" l="1"/>
  <c r="H79" i="34"/>
  <c r="F89" i="34"/>
  <c r="F87" i="34"/>
  <c r="E87" i="34"/>
  <c r="E90" i="34" s="1"/>
  <c r="H83" i="34" l="1"/>
  <c r="H86" i="34" s="1"/>
  <c r="I79" i="34"/>
  <c r="I83" i="34" s="1"/>
  <c r="I86" i="34" s="1"/>
  <c r="G86" i="34"/>
  <c r="G88" i="34"/>
  <c r="H88" i="34"/>
  <c r="H84" i="34"/>
  <c r="G84" i="34"/>
  <c r="G89" i="34" s="1"/>
  <c r="I84" i="34"/>
  <c r="I89" i="34" s="1"/>
  <c r="F90" i="34"/>
  <c r="I88" i="34" l="1"/>
  <c r="G87" i="34"/>
  <c r="G90" i="34" s="1"/>
  <c r="I87" i="34"/>
  <c r="H87" i="34"/>
  <c r="H90" i="34" s="1"/>
  <c r="J79" i="34"/>
  <c r="H89" i="34"/>
  <c r="I90" i="34" l="1"/>
  <c r="J83" i="34"/>
  <c r="K79" i="34"/>
  <c r="K83" i="34" l="1"/>
  <c r="L79" i="34"/>
  <c r="M79" i="34"/>
  <c r="M83" i="34" s="1"/>
  <c r="M86" i="34" s="1"/>
  <c r="K84" i="34"/>
  <c r="J86" i="34"/>
  <c r="K88" i="34"/>
  <c r="J84" i="34"/>
  <c r="J89" i="34" s="1"/>
  <c r="J88" i="34"/>
  <c r="J87" i="34" l="1"/>
  <c r="J90" i="34" s="1"/>
  <c r="L83" i="34"/>
  <c r="N79" i="34"/>
  <c r="K89" i="34"/>
  <c r="K86" i="34"/>
  <c r="K87" i="34" s="1"/>
  <c r="K90" i="34" s="1"/>
  <c r="M84" i="34"/>
  <c r="M88" i="34"/>
  <c r="L86" i="34" l="1"/>
  <c r="L88" i="34"/>
  <c r="L84" i="34"/>
  <c r="L89" i="34" s="1"/>
  <c r="G28" i="34" s="1"/>
  <c r="M89" i="34"/>
  <c r="M87" i="34"/>
  <c r="N83" i="34"/>
  <c r="O79" i="34"/>
  <c r="P79" i="34" s="1"/>
  <c r="P83" i="34" s="1"/>
  <c r="P86" i="34" s="1"/>
  <c r="L87" i="34"/>
  <c r="M90" i="34" l="1"/>
  <c r="N88" i="34"/>
  <c r="N86" i="34"/>
  <c r="N87" i="34" s="1"/>
  <c r="N90" i="34" s="1"/>
  <c r="G30" i="34"/>
  <c r="L90" i="34"/>
  <c r="G29" i="34" s="1"/>
  <c r="N84" i="34"/>
  <c r="N89" i="34" s="1"/>
  <c r="O83" i="34"/>
  <c r="O88" i="34" s="1"/>
  <c r="Q79" i="34"/>
  <c r="P88" i="34" l="1"/>
  <c r="Q83" i="34"/>
  <c r="R79" i="34"/>
  <c r="R83" i="34" s="1"/>
  <c r="R86" i="34" s="1"/>
  <c r="O86" i="34"/>
  <c r="O87" i="34" s="1"/>
  <c r="O90" i="34" s="1"/>
  <c r="P84" i="34"/>
  <c r="Q84" i="34"/>
  <c r="O84" i="34"/>
  <c r="O89" i="34" s="1"/>
  <c r="P87" i="34"/>
  <c r="P90" i="34" l="1"/>
  <c r="R84" i="34"/>
  <c r="R89" i="34" s="1"/>
  <c r="R88" i="34"/>
  <c r="P89" i="34"/>
  <c r="Q89" i="34"/>
  <c r="Q86" i="34"/>
  <c r="Q87" i="34" s="1"/>
  <c r="Q90" i="34" s="1"/>
  <c r="Q88" i="34"/>
  <c r="S79" i="34"/>
  <c r="S83" i="34" l="1"/>
  <c r="T79" i="34"/>
  <c r="R87" i="34"/>
  <c r="R90" i="34" s="1"/>
  <c r="T83" i="34" l="1"/>
  <c r="U79" i="34"/>
  <c r="U83" i="34" s="1"/>
  <c r="U86" i="34" s="1"/>
  <c r="V79" i="34"/>
  <c r="V83" i="34" s="1"/>
  <c r="S84" i="34"/>
  <c r="S89" i="34" s="1"/>
  <c r="S88" i="34"/>
  <c r="S86" i="34"/>
  <c r="S87" i="34" s="1"/>
  <c r="S90" i="34" s="1"/>
  <c r="W79" i="34"/>
  <c r="U84" i="34"/>
  <c r="U88" i="34"/>
  <c r="T88" i="34" l="1"/>
  <c r="T84" i="34"/>
  <c r="T89" i="34" s="1"/>
  <c r="T86" i="34"/>
  <c r="T87" i="34" s="1"/>
  <c r="T90" i="34" s="1"/>
  <c r="W83" i="34"/>
  <c r="X79" i="34"/>
  <c r="V86" i="34"/>
  <c r="V84" i="34"/>
  <c r="V89" i="34" s="1"/>
  <c r="V88" i="34"/>
  <c r="V87" i="34" l="1"/>
  <c r="U89" i="34"/>
  <c r="U87" i="34"/>
  <c r="U90" i="34" s="1"/>
  <c r="X83" i="34"/>
  <c r="Y79" i="34"/>
  <c r="W86" i="34"/>
  <c r="W87" i="34" s="1"/>
  <c r="W90" i="34" s="1"/>
  <c r="W88" i="34"/>
  <c r="W84" i="34"/>
  <c r="W89" i="34" s="1"/>
  <c r="V90" i="34" l="1"/>
  <c r="Y83" i="34"/>
  <c r="Z79" i="34"/>
  <c r="X86" i="34"/>
  <c r="X87" i="34" s="1"/>
  <c r="X90" i="34" s="1"/>
  <c r="X88" i="34"/>
  <c r="X84" i="34"/>
  <c r="X89" i="34" s="1"/>
  <c r="Z83" i="34" l="1"/>
  <c r="AA79" i="34"/>
  <c r="Y86" i="34"/>
  <c r="Y87" i="34" s="1"/>
  <c r="Y90" i="34" s="1"/>
  <c r="Y88" i="34"/>
  <c r="Y84" i="34"/>
  <c r="Y89" i="34" s="1"/>
  <c r="AA83" i="34" l="1"/>
  <c r="AB79" i="34"/>
  <c r="Z86" i="34"/>
  <c r="Z87" i="34" s="1"/>
  <c r="Z90" i="34" s="1"/>
  <c r="Z88" i="34"/>
  <c r="Z84" i="34"/>
  <c r="Z89" i="34" s="1"/>
  <c r="AB83" i="34" l="1"/>
  <c r="AC79" i="34"/>
  <c r="AA86" i="34"/>
  <c r="AA87" i="34" s="1"/>
  <c r="AA90" i="34" s="1"/>
  <c r="AA88" i="34"/>
  <c r="AA84" i="34"/>
  <c r="AA89" i="34" s="1"/>
  <c r="AC83" i="34" l="1"/>
  <c r="AD79" i="34"/>
  <c r="AB86" i="34"/>
  <c r="AB87" i="34" s="1"/>
  <c r="AB90" i="34" s="1"/>
  <c r="AB84" i="34"/>
  <c r="AB89" i="34" s="1"/>
  <c r="AB88" i="34"/>
  <c r="AD83" i="34" l="1"/>
  <c r="AE79" i="34"/>
  <c r="AC86" i="34"/>
  <c r="AC87" i="34" s="1"/>
  <c r="AC90" i="34" s="1"/>
  <c r="AC88" i="34"/>
  <c r="AC84" i="34"/>
  <c r="AC89" i="34" s="1"/>
  <c r="AE83" i="34" l="1"/>
  <c r="AF79" i="34"/>
  <c r="AD86" i="34"/>
  <c r="AD87" i="34" s="1"/>
  <c r="AD90" i="34" s="1"/>
  <c r="AD84" i="34"/>
  <c r="AD89" i="34" s="1"/>
  <c r="AD88" i="34"/>
  <c r="AF83" i="34" l="1"/>
  <c r="AG79" i="34"/>
  <c r="AG83" i="34" s="1"/>
  <c r="AE86" i="34"/>
  <c r="AE87" i="34" s="1"/>
  <c r="AE90" i="34" s="1"/>
  <c r="AE84" i="34"/>
  <c r="AE89" i="34" s="1"/>
  <c r="AE88" i="34"/>
  <c r="AG86" i="34" l="1"/>
  <c r="AG84" i="34"/>
  <c r="AG88" i="34"/>
  <c r="AF86" i="34"/>
  <c r="AF87" i="34" s="1"/>
  <c r="AF90" i="34" s="1"/>
  <c r="AF84" i="34"/>
  <c r="AF89" i="34" s="1"/>
  <c r="AF88" i="34"/>
  <c r="AG89" i="34" l="1"/>
  <c r="AG87" i="34"/>
  <c r="AG90" i="34" s="1"/>
</calcChain>
</file>

<file path=xl/sharedStrings.xml><?xml version="1.0" encoding="utf-8"?>
<sst xmlns="http://schemas.openxmlformats.org/spreadsheetml/2006/main" count="1466" uniqueCount="622">
  <si>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</si>
  <si>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</si>
  <si>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</si>
  <si>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</si>
  <si>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</si>
  <si>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</si>
  <si>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</si>
  <si>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</si>
  <si>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</si>
  <si>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</si>
  <si>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</si>
  <si>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</si>
  <si>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</si>
  <si>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</si>
  <si>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</si>
  <si>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</si>
  <si>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</si>
  <si>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</si>
  <si>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</si>
  <si>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</si>
  <si>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</si>
  <si>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</si>
  <si>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</si>
  <si>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</si>
  <si>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</si>
  <si>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</si>
  <si>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</si>
  <si>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</si>
  <si>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</si>
  <si>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</si>
  <si>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</si>
  <si>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</si>
  <si>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</si>
  <si>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</si>
  <si>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</si>
  <si>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</si>
  <si>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</si>
  <si>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</si>
  <si>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</si>
  <si>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</si>
  <si>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</si>
  <si>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</si>
  <si>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</si>
  <si>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</si>
  <si>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</si>
  <si>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</si>
  <si>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</si>
  <si>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</si>
  <si>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</si>
  <si>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</si>
  <si>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</si>
  <si>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</si>
  <si>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</si>
  <si>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</si>
  <si>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</si>
  <si>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</si>
  <si>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</si>
  <si>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</si>
  <si>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</si>
  <si>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</si>
  <si>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</si>
  <si>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</si>
  <si>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</si>
  <si>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</si>
  <si>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</si>
  <si>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</si>
  <si>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</si>
  <si>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</si>
  <si>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</si>
  <si>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</si>
  <si>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</si>
  <si>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</si>
  <si>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</si>
  <si>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</si>
  <si>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</si>
  <si>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</si>
  <si>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</si>
  <si>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</si>
  <si>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</si>
  <si>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</si>
  <si>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</si>
  <si>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</si>
  <si>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</si>
  <si>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</si>
  <si>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</si>
  <si>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</si>
  <si>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</si>
  <si>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</si>
  <si>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</si>
  <si>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</si>
  <si>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</si>
  <si>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</si>
  <si>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</si>
  <si>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</si>
  <si>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</si>
  <si>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</si>
  <si>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</si>
  <si>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</si>
  <si>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</si>
  <si>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</si>
  <si>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</si>
  <si>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</si>
  <si>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</si>
  <si>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</si>
  <si>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</si>
  <si>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</si>
  <si>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</si>
  <si>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</si>
  <si>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</si>
  <si>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</si>
  <si>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</si>
  <si>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</si>
  <si>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</si>
  <si>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</si>
  <si>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</si>
  <si>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</si>
  <si>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</si>
  <si>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</si>
  <si>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</si>
  <si>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</si>
  <si>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</si>
  <si>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</si>
  <si>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</si>
  <si>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</si>
  <si>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</si>
  <si>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</si>
  <si>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</si>
  <si>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</si>
  <si>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</si>
  <si>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</si>
  <si>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</si>
  <si>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</si>
  <si>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</si>
  <si>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</si>
  <si>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</si>
  <si>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</si>
  <si>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</si>
  <si>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</si>
  <si>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</si>
  <si>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</si>
  <si>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</si>
  <si>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</si>
  <si>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</si>
  <si>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</si>
  <si>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</si>
  <si>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</si>
  <si>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</si>
  <si>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</si>
  <si>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</si>
  <si>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</si>
  <si>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</si>
  <si>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</si>
  <si>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</si>
  <si>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</si>
  <si>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</si>
  <si>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</si>
  <si>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</si>
  <si>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</si>
  <si>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</si>
  <si>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</si>
  <si>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</si>
  <si>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</si>
  <si>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</si>
  <si>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</si>
  <si>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</si>
  <si>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</si>
  <si>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</si>
  <si>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</si>
  <si>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</si>
  <si>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</si>
  <si>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</si>
  <si>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</si>
  <si>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</si>
  <si>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</si>
  <si>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</si>
  <si>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</si>
  <si>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</si>
  <si>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</si>
  <si>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</si>
  <si>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</si>
  <si>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</si>
  <si>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</si>
  <si>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</si>
  <si>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</si>
  <si>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</si>
  <si>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</si>
  <si>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</si>
  <si>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</si>
  <si>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</si>
  <si>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</si>
  <si>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</si>
  <si>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</si>
  <si>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</si>
  <si>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</si>
  <si>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</si>
  <si>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</si>
  <si>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</si>
  <si>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</si>
  <si>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</si>
  <si>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</si>
  <si>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</si>
  <si>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</si>
  <si>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</si>
  <si>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</si>
  <si>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</si>
  <si>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</si>
  <si>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</si>
  <si>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</si>
  <si>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</si>
  <si>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</si>
  <si>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</si>
  <si>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</si>
  <si>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</si>
  <si>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</si>
  <si>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</si>
  <si>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</si>
  <si>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</si>
  <si>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</si>
  <si>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</si>
  <si>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</si>
  <si>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</si>
  <si>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</si>
  <si>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</si>
  <si>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</si>
  <si>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</si>
  <si>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</si>
  <si>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</si>
  <si>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</si>
  <si>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</si>
  <si>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</si>
  <si>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</si>
  <si>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</si>
  <si>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</si>
  <si>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</si>
  <si>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</si>
  <si>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</si>
  <si>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</si>
  <si>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</si>
  <si>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</si>
  <si>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</si>
  <si>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</si>
  <si>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</si>
  <si>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</si>
  <si>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</si>
  <si>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</si>
  <si>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</si>
  <si>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</si>
  <si>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</si>
  <si>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</si>
  <si>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</si>
  <si>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</si>
  <si>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</si>
  <si>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</si>
  <si>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</si>
  <si>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</si>
  <si>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</si>
  <si>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</si>
  <si>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</si>
  <si>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</si>
  <si>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</si>
  <si>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</si>
  <si>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</si>
  <si>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</si>
  <si>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</si>
  <si>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</si>
  <si>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</si>
  <si>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</si>
  <si>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</si>
  <si>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</si>
  <si>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</si>
  <si>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</si>
  <si>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</si>
  <si>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</si>
  <si>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</si>
  <si>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</si>
  <si>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</si>
  <si>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</si>
  <si>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</si>
  <si>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</si>
  <si>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</si>
  <si>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</si>
  <si>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</si>
  <si>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</si>
  <si>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</si>
  <si>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</si>
  <si>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</si>
  <si>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</si>
  <si>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</si>
  <si>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</si>
  <si>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</si>
  <si>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</si>
  <si>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</si>
  <si>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</si>
  <si>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</si>
  <si>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</si>
  <si>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</si>
  <si>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</si>
  <si>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</si>
  <si>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</si>
  <si>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</si>
  <si>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</si>
  <si>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</si>
  <si>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</si>
  <si>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</si>
  <si>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</si>
  <si>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</si>
  <si>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</si>
  <si>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</si>
  <si>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</si>
  <si>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</si>
  <si>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</si>
  <si>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</si>
  <si>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</si>
  <si>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</si>
  <si>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</si>
  <si>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</si>
  <si>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</si>
  <si>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</si>
  <si>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</si>
  <si>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</si>
  <si>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</si>
  <si>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</si>
  <si>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</si>
  <si>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</si>
  <si>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</si>
  <si>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</si>
  <si>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</si>
  <si>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</si>
  <si>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</si>
  <si>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</si>
  <si>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</si>
  <si>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</si>
  <si>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</si>
  <si>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</si>
  <si>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</si>
  <si>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</si>
  <si>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</si>
  <si>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</si>
  <si>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</si>
  <si>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</si>
  <si>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</si>
  <si>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</si>
  <si>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</si>
  <si>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</si>
  <si>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</si>
  <si>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</si>
  <si>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</si>
  <si>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</si>
  <si>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</si>
  <si>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</si>
  <si>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</si>
  <si>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</si>
  <si>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</si>
  <si>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</si>
  <si>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</si>
  <si>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</si>
  <si>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</si>
  <si>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</si>
  <si>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</si>
  <si>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</si>
  <si>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</si>
  <si>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</si>
  <si>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</si>
  <si>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</si>
  <si>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</si>
  <si>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</si>
  <si>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</si>
  <si>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</si>
  <si>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</si>
  <si>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</si>
  <si>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</si>
  <si>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</si>
  <si>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</si>
  <si>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</si>
  <si>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</si>
  <si>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</si>
  <si>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</si>
  <si>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</si>
  <si>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</si>
  <si>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</si>
  <si>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</si>
  <si>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</si>
  <si>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</si>
  <si>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</si>
  <si>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</si>
  <si>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</si>
  <si>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</si>
  <si>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</si>
  <si>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</si>
  <si>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</si>
  <si>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</si>
  <si>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</si>
  <si>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</si>
  <si>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</si>
  <si>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</si>
  <si>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</si>
  <si>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</si>
  <si>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</si>
  <si>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</si>
  <si>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</si>
  <si>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</si>
  <si>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</si>
  <si>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</si>
  <si>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</si>
  <si>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</si>
  <si>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</si>
  <si>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</si>
  <si>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</si>
  <si>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</si>
  <si>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</si>
  <si>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</si>
  <si>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</si>
  <si>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</si>
  <si>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</si>
  <si>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</si>
  <si>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</si>
  <si>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</si>
  <si>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</si>
  <si>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</si>
  <si>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</si>
  <si>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</si>
  <si>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</si>
  <si>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</si>
  <si>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</si>
  <si>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</si>
  <si>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</si>
  <si>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</si>
  <si>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</si>
  <si>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</si>
  <si>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</si>
  <si>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</si>
  <si>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</si>
  <si>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</si>
  <si>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</si>
  <si>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</si>
  <si>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</si>
  <si>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</si>
  <si>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</si>
  <si>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</si>
  <si>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</si>
  <si>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</si>
  <si>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</si>
  <si>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</si>
  <si>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</si>
  <si>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</si>
  <si>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</si>
  <si>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</si>
  <si>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</si>
  <si>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</si>
  <si>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</si>
  <si>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</si>
  <si>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</si>
  <si>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</si>
  <si>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</si>
  <si>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</si>
  <si>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</si>
  <si>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</si>
  <si>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</si>
  <si>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</si>
  <si>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</si>
  <si>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</si>
  <si>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</si>
  <si>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</si>
  <si>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</si>
  <si>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</si>
  <si>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</si>
  <si>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</si>
  <si>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</si>
  <si>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</si>
  <si>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</si>
  <si>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</si>
  <si>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</si>
  <si>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</si>
  <si>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</si>
  <si>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</si>
  <si>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</si>
  <si>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</si>
  <si>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</si>
  <si>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</si>
  <si>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</si>
  <si>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</si>
  <si>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</si>
  <si>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</si>
  <si>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</si>
  <si>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</si>
  <si>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</si>
  <si>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</si>
  <si>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</si>
  <si>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</si>
  <si>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</si>
  <si>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</si>
  <si>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</si>
  <si>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</si>
  <si>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</si>
  <si>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</si>
  <si>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</si>
  <si>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</si>
  <si>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</si>
  <si>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</si>
  <si>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</si>
  <si>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</si>
  <si>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</si>
  <si>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</si>
  <si>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</si>
  <si>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Предложение по корректировке утвержденного плана</t>
  </si>
  <si>
    <t>нет</t>
  </si>
  <si>
    <t>Возможно реализовать в установленный срок</t>
  </si>
  <si>
    <t>Не относится</t>
  </si>
  <si>
    <r>
      <t>Другое</t>
    </r>
    <r>
      <rPr>
        <vertAlign val="superscript"/>
        <sz val="12"/>
        <rFont val="Times New Roman"/>
        <family val="1"/>
        <charset val="204"/>
      </rPr>
      <t>3)</t>
    </r>
    <r>
      <rPr>
        <sz val="12"/>
        <rFont val="Times New Roman"/>
        <family val="1"/>
        <charset val="204"/>
      </rPr>
      <t>, к-т</t>
    </r>
  </si>
  <si>
    <t>ВЛ</t>
  </si>
  <si>
    <t>Согласну Приказа АО ЯЭ от 26.01.2018 № 25</t>
  </si>
  <si>
    <t>КЛ</t>
  </si>
  <si>
    <t>ВКЛ</t>
  </si>
  <si>
    <t>ПС (ПС + ВЛ, ПС + КЛ, ПС + ВКЛ)</t>
  </si>
  <si>
    <t>Факт 2020 года</t>
  </si>
  <si>
    <t>2022 год</t>
  </si>
  <si>
    <t>2023 год</t>
  </si>
  <si>
    <r>
      <t>Другое</t>
    </r>
    <r>
      <rPr>
        <vertAlign val="superscript"/>
        <sz val="12"/>
        <rFont val="Times New Roman"/>
        <family val="1"/>
        <charset val="204"/>
      </rPr>
      <t>3)</t>
    </r>
    <r>
      <rPr>
        <sz val="12"/>
        <rFont val="Times New Roman"/>
        <family val="1"/>
        <charset val="204"/>
      </rPr>
      <t>, штук</t>
    </r>
  </si>
  <si>
    <t>Утвержденный план</t>
  </si>
  <si>
    <t>2023</t>
  </si>
  <si>
    <t>Т-1</t>
  </si>
  <si>
    <t>трансформатор силовой масляный</t>
  </si>
  <si>
    <t>ж/б</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</si>
  <si>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</si>
  <si>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</si>
  <si>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</si>
  <si>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</si>
  <si>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</si>
  <si>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</si>
  <si>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</si>
  <si>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Всего в 2021 год, в том числе</t>
  </si>
  <si>
    <t>Всего в 2020 год, в том числе</t>
  </si>
  <si>
    <t>Всего в 2019 год, в том числе</t>
  </si>
  <si>
    <t>Среднее значение для расчета</t>
  </si>
  <si>
    <t>35</t>
  </si>
  <si>
    <t>дерево</t>
  </si>
  <si>
    <t>2013</t>
  </si>
  <si>
    <t>2019</t>
  </si>
  <si>
    <t>70</t>
  </si>
  <si>
    <t>1986</t>
  </si>
  <si>
    <t xml:space="preserve">  Отключение потребетилей, влияющих на показатели saidi и saifi не было</t>
  </si>
  <si>
    <t>ВЛ 15-148</t>
  </si>
  <si>
    <t>акт от 
19.01.2022 г.</t>
  </si>
  <si>
    <t xml:space="preserve">Требуется демонтаж 
участка ЛЭП </t>
  </si>
  <si>
    <t>Требуется замена
 провода и опор</t>
  </si>
  <si>
    <t>акт от 
26.01.2022 г.</t>
  </si>
  <si>
    <t>Протоколы испытаний электрической энергии по показателям качества № 13-21/ЛККЭ (на Л-1 ТП 148-07) и 14-21/ЛККЭ (на Л-9 ТП 148-17) от 30.12.2021. Максимальное отклонение уровня напряжения в месте проведения контрольного замера составляет фаза А- 18,81 %, фаза В- 12,95 %, фаза С- 13,38 % и фаза А- 8,83 %, фаза В- 11,85 %, фаза С- 14,39 % соответсвенно.
Требуется разукрупнение ВЛ. 
Высокий износ участков сетей, требуется частичная замена провода и опор.
Жалобы жителей п. Родники на низкое качество электроэнергии.
Акт ТО от 19.01.2022 (ВЛ 0,4 кВ от ТП 148-07) - превышен нормативный срок эксплуатации (35 лет), высокий износ участка сетей. Требуется разукрупнение ВЛ и замена провода и опор.
Акт ТО от 26.01.2022 (ВЛ 0,4 кВ от ТП 148-17) - превышен нормативный срок эксплуатации (36 лет), высокий износ участка сетей. Требуется разукрупнение ВЛ и замена провода и опор.
Предостережение от 04.04.2022 № 172/4509-вх обеспечить предоставление коммунальной услуги по электроснабжению надлежащего качества в жилой дом № 3В по ул. Зеленой, в п. Родники Гурьевского района до 30.05.2022.</t>
  </si>
  <si>
    <t>M_22-0199</t>
  </si>
  <si>
    <t>Гурьевский городской округ</t>
  </si>
  <si>
    <t>Приведение эксплуатуционного состояния ВЛ 0,4 кВ к действующим НТД, ПТЭ,ПУЭ, отраслевым регламентам, ГОСТ 32144-13.
Повышение качества электроснабжения потребителей.
Выполнение предострежения Министрества регионального контроля (надзора) Калининградской области от 04.04.2022 № 172/4509-вх.</t>
  </si>
  <si>
    <t>Уровень напряжения соответсвует требованиям ГОСТ 32144-2013 (220 В).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35 лет (Л-1 и Л-2 0,4 кВ от ТП 148-07 год ввода в эксплуатацию - 1987, Л-9 0,4 кВ от ТП 148-17 год ввода в эксплуатацию - 1986).</t>
  </si>
  <si>
    <t xml:space="preserve"> по состоянию на 01.01.2020</t>
  </si>
  <si>
    <t>ПИР</t>
  </si>
  <si>
    <t>Выполнеение проектных работ по объекту "Строительство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t>
  </si>
  <si>
    <t>Сметная стоимость проекта в ценах  2022 года с НДС, млн. руб.</t>
  </si>
  <si>
    <t>Акционерное общество "Россети Янтарь"</t>
  </si>
  <si>
    <t>АО «Россети Янтарь»</t>
  </si>
  <si>
    <t>2021 год</t>
  </si>
  <si>
    <t>Инвестиции</t>
  </si>
  <si>
    <t>Увеличение дохода от передачи ээ, руб. в ценах 20 года</t>
  </si>
  <si>
    <t>мониторинг цен</t>
  </si>
  <si>
    <t>ВЗ</t>
  </si>
  <si>
    <t>ВЗЛ</t>
  </si>
  <si>
    <t>АО "Янтарьэнергосервис"</t>
  </si>
  <si>
    <t>ООО "Земстрой"</t>
  </si>
  <si>
    <t>ООО "ПрофЭнергоСтрой"</t>
  </si>
  <si>
    <t>ПИР АО "Янтарьэнергосервис" договор № 312/СП от 04.07.2022 в ценах 2022 года с НДС, млн. руб.</t>
  </si>
  <si>
    <r>
      <t>Год раскрытия информации:</t>
    </r>
    <r>
      <rPr>
        <b/>
        <u/>
        <sz val="12"/>
        <rFont val="Times New Roman"/>
        <family val="1"/>
        <charset val="204"/>
      </rPr>
      <t xml:space="preserve"> 2023 </t>
    </r>
    <r>
      <rPr>
        <b/>
        <sz val="12"/>
        <rFont val="Times New Roman"/>
        <family val="1"/>
        <charset val="204"/>
      </rPr>
      <t>год</t>
    </r>
  </si>
  <si>
    <t>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</si>
  <si>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</si>
  <si>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∆P15тр=0,50 МВА, ∆L15лэп=1,497 км; ∆L0,4лэп=0,547 км; 
L0,4з_лэп=1,612 км;
ФОИВ=28,41 млн.руб.</t>
  </si>
  <si>
    <t>БКТП 15/0,4 кВ новая</t>
  </si>
  <si>
    <t>ТМГ-12 15/0,4 кВ 250 кВА</t>
  </si>
  <si>
    <t>МТП 15/0,4 кВ новая</t>
  </si>
  <si>
    <t>КВЛ 15-148</t>
  </si>
  <si>
    <t xml:space="preserve">оп.1 (в пролете опор № 10-11) - оп.2 </t>
  </si>
  <si>
    <t>оп.2 - БКТП 15/0,4 кВ новая</t>
  </si>
  <si>
    <t>в земле</t>
  </si>
  <si>
    <t xml:space="preserve">оп.1 (в пролете опор № 93-94) - оп.6, оп.7 - МТП 15/0,4 кВ новая </t>
  </si>
  <si>
    <t>оп.6 - оп.7</t>
  </si>
  <si>
    <t>КВЛ 0,4 кВ Л-1 от БКТП новая</t>
  </si>
  <si>
    <t>от БКТП 15/0,4 кВ новая до оп.15 Л-2 от ТП 148-07</t>
  </si>
  <si>
    <t>КВЛ 0,4 кВ Л-2 от БКТП новая</t>
  </si>
  <si>
    <t>от БКТП 15/0,4 кВ новая до оп. 1</t>
  </si>
  <si>
    <t xml:space="preserve">оп.1 - оп.17 Л-9 от ТП 148-17 </t>
  </si>
  <si>
    <t>ВЛ 0,4 кВ Л-2 от ТП 148-07</t>
  </si>
  <si>
    <t>оп.1 - оп.15</t>
  </si>
  <si>
    <t>ТП 148-07 - оп.1</t>
  </si>
  <si>
    <t>ВЛ 0,4 кВ Л-9 от ТП 148-17</t>
  </si>
  <si>
    <t>оп.7 - оп.17</t>
  </si>
  <si>
    <t>оп.14 - оп.14/3</t>
  </si>
  <si>
    <t>КВЛ 0,4 кВ Л-1, Л-2 от МТП новая</t>
  </si>
  <si>
    <t>от МТП 15/0,4 кВ новая до оп.1.2</t>
  </si>
  <si>
    <t>КВЛ 0,4 кВ Л-1 от МТП новая</t>
  </si>
  <si>
    <t>оп.1.2 - оп.1.3</t>
  </si>
  <si>
    <t>оп.1.3 - оп.1.4 (24/2 Л-1 от ТП 148-07)</t>
  </si>
  <si>
    <t>КВЛ 0,4 кВ Л-2 от МТП новая</t>
  </si>
  <si>
    <t xml:space="preserve">оп.1.2 - оп.1.4 (46-2 Л-1 от ТП 148-07) </t>
  </si>
  <si>
    <t>КВЛ 0,4 кВ Л-3 от МТП новая</t>
  </si>
  <si>
    <t xml:space="preserve">от МТП 15/0,4 кВ новая до оп.24 Л-6 от ТП 148-07 </t>
  </si>
  <si>
    <t>ВЛ 0,4 кВ Л-1 от ТП 148-07</t>
  </si>
  <si>
    <t>оп.24/2 - оп.24, оп.24-оп.32</t>
  </si>
  <si>
    <t>оп.1.4 - оп.1.15</t>
  </si>
  <si>
    <t>95</t>
  </si>
  <si>
    <t>оп.24-оп.24А, оп.27 - оп.27-1, оп.29 - оп.29-1, оп.34 - оп.34-3, оп.34-1 - оп.34-1-1, оп.40 - оп.40-2</t>
  </si>
  <si>
    <t>оп.1.6 - оп.24А, оп.1.10 - оп.27-1, оп.1.12 - оп.29-1, оп.34 - оп.34-3, оп.34-1 - оп.34-1-1, оп.40 - оп.40-2</t>
  </si>
  <si>
    <t>оп.46-2 - оп.46</t>
  </si>
  <si>
    <t>оп.1.4 - оп.1.6</t>
  </si>
  <si>
    <t>оп.20 - оп.21, оп.40 - оп.40-1</t>
  </si>
  <si>
    <t>ВЛ 0,4 кВ Л-6 от ТП 148-07</t>
  </si>
  <si>
    <t>оп.13 - оп.14</t>
  </si>
  <si>
    <t>1.1. Строительство БКТП 15/0,4 кВ (новой) с трансформатором 250 кВА.
1.2. Монтаж системы учета электроэнергии, комплекта диспетчеризации и энергомониторинга в БКТП (новой).
1.3. Строительство ЛЭП-15 кВ от проектируемой опоры в пролете опор № 10-11 ВЛ 15-148 до БКТП проводом 3 х СИП-3 1х70 длиной 0,006 км с установкой новой ж/б опоры и кабелем 3 х АПвПу2г 1х120/35-20 длиной 0,644 км (в т.ч. 0,083 км прокол методом ГНБ  (1раб+1рез, d=110)).
1.4. Монтаж разъединительного пункта на проектируемой опоре – 1 шт.
1.5. Строительство КЛ 0,4 кВ Л-1 от БКТП (новой) до оп. № 15 Л-2 от ТП 148-07 и КЛ 0,4 кВ Л-2 от БКТП (новой) до оп. № 1 кабелем АПВБбШп 4х150 длиной 0,034 км и 0,043 км.
1.6. Реконструкция ВЛ 0,4 кВ Л-2 от ТП 148-17 от сущ. оп. № 15 до оп. № 1 проводом СИПс-4 4х95 длиной 0,462 км с заменой провода и опор и переподключением от ВЛ 0,4 кВ Л-1 от БКТП (новой). 
1.7. Строительство ВЛ 0,4 кВ Л-2 от БКТП новой от проектируемой оп. № 1 до сущ. оп. № 17 ВЛ 0,4 кВ Л-9 от ТП 148-17 проводом СИПс-4 4х120 длиной 0,103 км.
1.8. Реконструкция ВЛ 0,4 кВ Л-9 от ТП 148-17 от оп. № 17 до оп. № 7, от оп. № 14 до оп. № 14-3 проводом СИПс-4 4х95 и 4х50 длиной 0,35 км и 0,105 км с заменой провода и опор и переподключением от ВЛ 0,4 кВ Л-2 от БКТП (новой).
1.9. Демонтаж существующих пролетов ВЛ 0,4 кВ оп. № 6-7 Л-9 от ТП 148-17, Л-2 от ТП 148-7 до оп. № 1 от БКТП длиной 0,035 и 0,01 км.
1.10. Строительство МТП 15/0,4 кВ (новой) с трансформатором 250 кВА.
1.11. Монтаж системы учета электроэнергии, комплекта диспетчеризации и энергомониторинга в МТП (новой).
1.12. Строительство ЛЭП-15 кВ от проектируемой опоры в пролете опор № 93-94 ВЛ 15-148 до МТП проводом 3 х СИП-3 1х70 длиной 0,217 км и кабелем 3 х АПвПу2г 1х120/35-20 длиной 0,630 км с установкой новых ж/б опор.
1.13. Монтаж разъединительного пункта на проектируемой опоре – 3 шт.
1.14. Строительство ВЛ 0,4 кВ Л-1 и Л-2 от МТП (новой) до проектируемой оп. № 1.2 проводом СИПс-4 4х120 двухцепный участок протяженностью 0,05 км.
1.15. Строительство ВЛ 0,4 кВ Л-1 от МТП (новой) от проектируемой оп. № 1.3 до сущ. оп. № 24/2 Л-1 от ТП 148-07 проводом СИПс-4 4х120 протяженностью 0,023 км.
1.16. Строительство ВЛ 0,4 кВ Л-3 от МТП (новой) до сущ. оп. № 24 Л-6 от ТП 148-07 проводом СИПс-4 4х120 протяженностью 0,057 км.
1.17. Строительство КЛ 0,4 кВ Л-1 от МТП (новой) от проектируемой оп. № 1.2 до оп. № 1.3 кабелем АПВБбШп 4х150 длиной 0,024 км.
1.18. Строительство КЛ 0,4 кВ Л-2 от МТП (новой) от проектируемой оп. № 1.2 до сущ. оп. № 46-2 Л-1 от ТП 148-07 кабелем АПВБбШп 4х150 длиной 0,358 км.
1.19. Реконструкция ВЛ 0,4 кВ Л-1 от ТП 148-07 проводом СИПс-4 4х120 и 4х50 длиной 0,395 км и 0,3 с заменой провода и опор и переподключением от ВЛ 0,4 кВ от МТП (новой).
1.20. Демонтаж существующих пролетов ВЛ 0,4 кВ Л-6 от ТП 148-07 оп.  13-14, ВЛ 0,4 кВ Л-1 от ТП 148-07 оп. 20-21 и 40-41 длиной 0,1 км.</t>
  </si>
  <si>
    <t>ВЛ 15 кВ - 6,12 млн.руб./км; 
ВЛ 0.4 кВ - 1,84 млн.руб./км; 
КЛ 0.4 кВ - 1,86 млн.руб./км; 
КЛ 15 кВ - 4,77 млн.руб./км; 
БКТП 15/0,4 кВ - 21,60 млн.руб./МВА; 
МТП 15/0,4 кВ - 7,06 млн.руб./МВА</t>
  </si>
  <si>
    <t>С</t>
  </si>
  <si>
    <t xml:space="preserve"> по состоянию на 01.01.2023</t>
  </si>
  <si>
    <t>строительство</t>
  </si>
  <si>
    <t>3,181 (1,705) км; 0,50 (0,50) МВА</t>
  </si>
  <si>
    <t>ПСД, утв. приказом № 76 от 17.05.2023</t>
  </si>
  <si>
    <t>ПИР АО "Янтарьэнергосервис" договор № 312/СП от 04.07.2022</t>
  </si>
  <si>
    <t>БКТП 15/0,4 кВ 250кВА, МТП 15/0,4 кВ 250 кВА</t>
  </si>
  <si>
    <t>Прочее новое строительство объектов электросетевого хозяйства</t>
  </si>
  <si>
    <t>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</si>
</sst>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00"/>
    <numFmt numFmtId="175" formatCode="###,###,###,##0"/>
    <numFmt numFmtId="176" formatCode="0.000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b/>
      <sz val="11"/>
      <color theme="3"/>
      <name val="Calibri"/>
      <family val="2"/>
      <charset val="204"/>
      <scheme val="minor"/>
    </font>
    <font>
      <b/>
      <sz val="10"/>
      <name val="Calibri"/>
      <family val="2"/>
      <charset val="204"/>
    </font>
    <font>
      <b/>
      <sz val="11"/>
      <name val="Calibri"/>
      <family val="2"/>
      <charset val="204"/>
    </font>
    <font>
      <sz val="10"/>
      <color rgb="FF000000"/>
      <name val="Calibri"/>
      <family val="2"/>
      <charset val="204"/>
    </font>
    <font>
      <sz val="12"/>
      <name val="Calibri"/>
      <family val="2"/>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72" fillId="0" borderId="0"/>
    <xf numFmtId="0" fontId="73" fillId="0" borderId="0"/>
    <xf numFmtId="0" fontId="1" fillId="0" borderId="0"/>
    <xf numFmtId="0" fontId="1" fillId="0" borderId="0"/>
    <xf numFmtId="0" fontId="44" fillId="0" borderId="0"/>
    <xf numFmtId="164" fontId="44" fillId="0" borderId="0" applyFont="0" applyFill="0" applyBorder="0" applyAlignment="0" applyProtection="0"/>
    <xf numFmtId="0" fontId="79" fillId="0" borderId="0" applyNumberFormat="0" applyFill="0" applyBorder="0" applyAlignment="0" applyProtection="0"/>
  </cellStyleXfs>
  <cellXfs count="5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7"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8" fillId="0" borderId="0" xfId="67" applyFont="1" applyFill="1" applyAlignment="1">
      <alignment horizontal="left" vertical="center"/>
    </xf>
    <xf numFmtId="0" fontId="59"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0"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1"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2" fillId="0" borderId="0" xfId="67" applyFont="1" applyFill="1" applyBorder="1" applyAlignment="1">
      <alignment vertical="center" wrapText="1"/>
    </xf>
    <xf numFmtId="3" fontId="62" fillId="0" borderId="0" xfId="67" applyNumberFormat="1" applyFont="1" applyFill="1" applyBorder="1" applyAlignment="1">
      <alignment horizontal="center" vertical="center"/>
    </xf>
    <xf numFmtId="0" fontId="63"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4" fillId="0" borderId="0" xfId="67" applyNumberFormat="1" applyFont="1" applyFill="1" applyBorder="1" applyAlignment="1">
      <alignment horizontal="center" vertical="center"/>
    </xf>
    <xf numFmtId="0" fontId="63"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65" fillId="0" borderId="0" xfId="50" applyFont="1"/>
    <xf numFmtId="173" fontId="7" fillId="0" borderId="0" xfId="67" applyNumberFormat="1" applyFont="1" applyFill="1" applyAlignment="1">
      <alignment vertical="center"/>
    </xf>
    <xf numFmtId="0" fontId="66" fillId="0" borderId="0" xfId="62" applyFont="1" applyFill="1"/>
    <xf numFmtId="0" fontId="44" fillId="0" borderId="0" xfId="62"/>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7"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67" fillId="0" borderId="1" xfId="0" applyNumberFormat="1" applyFont="1" applyFill="1" applyBorder="1" applyAlignment="1">
      <alignment horizontal="center" vertical="center" wrapText="1"/>
    </xf>
    <xf numFmtId="4" fontId="67"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9"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1" fillId="0" borderId="0" xfId="1" applyFont="1" applyAlignment="1">
      <alignment vertical="center"/>
    </xf>
    <xf numFmtId="0" fontId="11" fillId="0" borderId="0" xfId="1" applyFont="1" applyAlignment="1">
      <alignment vertical="center"/>
    </xf>
    <xf numFmtId="0" fontId="11" fillId="27"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6" xfId="2" applyNumberFormat="1" applyFont="1" applyFill="1" applyBorder="1" applyAlignment="1">
      <alignment horizontal="left" vertical="center" wrapText="1"/>
    </xf>
    <xf numFmtId="4" fontId="40" fillId="27"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59" fillId="28" borderId="0" xfId="67" applyFont="1" applyFill="1" applyAlignment="1">
      <alignment vertical="center"/>
    </xf>
    <xf numFmtId="0" fontId="7" fillId="28"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47" xfId="2" applyNumberFormat="1" applyFont="1" applyFill="1" applyBorder="1" applyAlignment="1">
      <alignment horizontal="center" vertical="top" wrapText="1"/>
    </xf>
    <xf numFmtId="0" fontId="11" fillId="0" borderId="47" xfId="2" applyFont="1" applyFill="1" applyBorder="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67" fillId="0" borderId="1" xfId="0" applyNumberFormat="1" applyFont="1" applyFill="1" applyBorder="1" applyAlignment="1">
      <alignment horizontal="center" vertical="center" wrapText="1"/>
    </xf>
    <xf numFmtId="4" fontId="68" fillId="0" borderId="1" xfId="0" applyNumberFormat="1" applyFont="1" applyFill="1" applyBorder="1" applyAlignment="1">
      <alignment horizontal="center" vertical="center" wrapText="1"/>
    </xf>
    <xf numFmtId="14" fontId="67"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74" fillId="0" borderId="49" xfId="0" applyFont="1" applyBorder="1" applyAlignment="1">
      <alignment horizontal="center" vertical="center"/>
    </xf>
    <xf numFmtId="0" fontId="74" fillId="0" borderId="49" xfId="0" applyFont="1" applyBorder="1" applyAlignment="1">
      <alignment horizontal="center" vertical="center" wrapText="1"/>
    </xf>
    <xf numFmtId="0" fontId="75" fillId="0" borderId="49" xfId="0" applyFont="1" applyBorder="1" applyAlignment="1">
      <alignment horizontal="center" vertical="center"/>
    </xf>
    <xf numFmtId="0" fontId="75" fillId="0" borderId="49" xfId="0" applyFont="1" applyBorder="1"/>
    <xf numFmtId="0" fontId="75" fillId="0" borderId="49" xfId="0" applyFont="1" applyFill="1" applyBorder="1" applyAlignment="1">
      <alignment horizontal="center" vertical="center"/>
    </xf>
    <xf numFmtId="0" fontId="74" fillId="0" borderId="50" xfId="0" applyFont="1" applyBorder="1" applyAlignment="1">
      <alignment horizontal="center" vertical="center"/>
    </xf>
    <xf numFmtId="0" fontId="40" fillId="0" borderId="31" xfId="2" applyFont="1" applyFill="1" applyBorder="1" applyAlignment="1">
      <alignment horizontal="justify" wrapText="1"/>
    </xf>
    <xf numFmtId="0" fontId="74" fillId="0" borderId="51" xfId="0" applyFont="1" applyBorder="1" applyAlignment="1">
      <alignment wrapText="1"/>
    </xf>
    <xf numFmtId="0" fontId="74" fillId="0" borderId="51" xfId="0" applyFont="1" applyBorder="1" applyAlignment="1">
      <alignment horizontal="center" vertical="center"/>
    </xf>
    <xf numFmtId="0" fontId="74" fillId="0" borderId="51" xfId="0" applyFont="1" applyFill="1" applyBorder="1" applyAlignment="1">
      <alignment horizontal="center" vertical="center"/>
    </xf>
    <xf numFmtId="0" fontId="74" fillId="31" borderId="51" xfId="0" applyFont="1" applyFill="1" applyBorder="1" applyAlignment="1">
      <alignment horizontal="center" vertical="center"/>
    </xf>
    <xf numFmtId="0" fontId="0" fillId="0" borderId="52" xfId="0" applyBorder="1"/>
    <xf numFmtId="0" fontId="0" fillId="0" borderId="51" xfId="0" applyFill="1" applyBorder="1" applyAlignment="1">
      <alignment horizontal="center" vertical="center"/>
    </xf>
    <xf numFmtId="49" fontId="0" fillId="0" borderId="52" xfId="0" applyNumberFormat="1" applyBorder="1" applyAlignment="1">
      <alignment vertical="center"/>
    </xf>
    <xf numFmtId="0" fontId="0" fillId="0" borderId="51" xfId="0" applyBorder="1" applyAlignment="1">
      <alignment horizontal="center" vertical="center"/>
    </xf>
    <xf numFmtId="174" fontId="74" fillId="0" borderId="51" xfId="0" applyNumberFormat="1" applyFont="1" applyBorder="1" applyAlignment="1">
      <alignment horizontal="center" vertical="center"/>
    </xf>
    <xf numFmtId="174" fontId="80" fillId="32" borderId="51" xfId="0" applyNumberFormat="1" applyFont="1" applyFill="1" applyBorder="1" applyAlignment="1">
      <alignment horizontal="right" vertical="center" wrapText="1"/>
    </xf>
    <xf numFmtId="175" fontId="80" fillId="32" borderId="51" xfId="74" applyNumberFormat="1" applyFont="1" applyFill="1" applyBorder="1" applyAlignment="1">
      <alignment horizontal="center" vertical="center" wrapText="1"/>
    </xf>
    <xf numFmtId="0" fontId="75" fillId="0" borderId="51" xfId="0" applyFont="1" applyFill="1" applyBorder="1" applyAlignment="1">
      <alignment wrapText="1"/>
    </xf>
    <xf numFmtId="0" fontId="75" fillId="0" borderId="51" xfId="0" applyFont="1" applyBorder="1"/>
    <xf numFmtId="0" fontId="82" fillId="32" borderId="51" xfId="80" applyFont="1" applyFill="1" applyBorder="1" applyAlignment="1">
      <alignment horizontal="center" vertical="center" wrapText="1"/>
    </xf>
    <xf numFmtId="0" fontId="75" fillId="30" borderId="51" xfId="0" applyFont="1" applyFill="1" applyBorder="1" applyAlignment="1">
      <alignment wrapText="1"/>
    </xf>
    <xf numFmtId="2" fontId="75" fillId="0" borderId="51" xfId="0" applyNumberFormat="1" applyFont="1" applyBorder="1"/>
    <xf numFmtId="1" fontId="75" fillId="0" borderId="51" xfId="0" applyNumberFormat="1" applyFont="1" applyBorder="1"/>
    <xf numFmtId="0" fontId="2" fillId="0" borderId="51" xfId="0" applyFont="1" applyBorder="1" applyAlignment="1">
      <alignment horizontal="center" vertical="center"/>
    </xf>
    <xf numFmtId="0" fontId="0" fillId="0" borderId="51" xfId="0" applyBorder="1"/>
    <xf numFmtId="0" fontId="74" fillId="0" borderId="51" xfId="0" applyFont="1" applyBorder="1" applyAlignment="1">
      <alignment horizontal="center" vertical="center" wrapText="1"/>
    </xf>
    <xf numFmtId="0" fontId="75" fillId="0" borderId="52" xfId="0" applyFont="1" applyBorder="1"/>
    <xf numFmtId="0" fontId="75" fillId="0" borderId="51" xfId="0" applyFont="1" applyFill="1" applyBorder="1" applyAlignment="1">
      <alignment horizontal="center" vertical="center"/>
    </xf>
    <xf numFmtId="0" fontId="2" fillId="0" borderId="51" xfId="0" applyFont="1" applyBorder="1" applyAlignment="1">
      <alignment horizontal="center" vertical="center" wrapText="1"/>
    </xf>
    <xf numFmtId="176" fontId="2" fillId="0" borderId="51" xfId="0" applyNumberFormat="1" applyFont="1" applyBorder="1" applyAlignment="1">
      <alignment horizontal="center" vertical="center"/>
    </xf>
    <xf numFmtId="0" fontId="11" fillId="0" borderId="53" xfId="2" applyFont="1" applyFill="1" applyBorder="1" applyAlignment="1">
      <alignment horizontal="center" vertical="center"/>
    </xf>
    <xf numFmtId="14" fontId="11" fillId="0" borderId="53" xfId="2" applyNumberFormat="1" applyFont="1" applyFill="1" applyBorder="1" applyAlignment="1">
      <alignment horizontal="center" vertical="center"/>
    </xf>
    <xf numFmtId="174" fontId="81" fillId="32" borderId="51" xfId="0" applyNumberFormat="1" applyFont="1" applyFill="1" applyBorder="1" applyAlignment="1">
      <alignment horizontal="center" vertical="center" wrapText="1"/>
    </xf>
    <xf numFmtId="0" fontId="11" fillId="30" borderId="1" xfId="2" applyFont="1" applyFill="1" applyBorder="1" applyAlignment="1">
      <alignment vertical="center" wrapText="1"/>
    </xf>
    <xf numFmtId="0" fontId="7" fillId="30" borderId="1" xfId="1" applyFont="1" applyFill="1" applyBorder="1" applyAlignment="1">
      <alignment vertical="center" wrapText="1"/>
    </xf>
    <xf numFmtId="0" fontId="74" fillId="0" borderId="54" xfId="0" applyFont="1" applyBorder="1" applyAlignment="1">
      <alignment horizontal="center" vertical="center"/>
    </xf>
    <xf numFmtId="0" fontId="74" fillId="0" borderId="54" xfId="0" applyFont="1" applyBorder="1" applyAlignment="1">
      <alignment horizontal="center" vertical="center" wrapText="1"/>
    </xf>
    <xf numFmtId="0" fontId="75" fillId="0" borderId="54" xfId="0" applyFont="1" applyBorder="1" applyAlignment="1">
      <alignment horizontal="center" vertical="center"/>
    </xf>
    <xf numFmtId="0" fontId="75" fillId="0" borderId="55" xfId="0" applyFont="1" applyBorder="1"/>
    <xf numFmtId="0" fontId="75" fillId="0" borderId="54" xfId="0" applyFont="1" applyFill="1" applyBorder="1" applyAlignment="1">
      <alignment horizontal="center" vertical="center"/>
    </xf>
    <xf numFmtId="0" fontId="5" fillId="0" borderId="0" xfId="1" applyFont="1" applyAlignment="1">
      <alignment horizontal="center" vertical="center"/>
    </xf>
    <xf numFmtId="49" fontId="7" fillId="0" borderId="48" xfId="1" applyNumberFormat="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59" xfId="2" applyFont="1" applyFill="1" applyBorder="1"/>
    <xf numFmtId="0" fontId="11" fillId="0" borderId="59" xfId="2" applyFont="1" applyFill="1" applyBorder="1" applyAlignment="1">
      <alignment horizontal="center" vertical="center"/>
    </xf>
    <xf numFmtId="14" fontId="11" fillId="0" borderId="59" xfId="2" applyNumberFormat="1" applyFont="1" applyBorder="1" applyAlignment="1">
      <alignment horizontal="center" vertical="center" wrapText="1"/>
    </xf>
    <xf numFmtId="14" fontId="11" fillId="0" borderId="59" xfId="2" applyNumberFormat="1" applyFont="1" applyFill="1" applyBorder="1" applyAlignment="1">
      <alignment horizontal="center" vertical="center" wrapText="1"/>
    </xf>
    <xf numFmtId="0" fontId="7" fillId="0" borderId="60" xfId="1" applyFont="1" applyFill="1" applyBorder="1" applyAlignment="1">
      <alignment horizontal="left" vertical="center" wrapText="1"/>
    </xf>
    <xf numFmtId="0" fontId="83" fillId="30" borderId="60" xfId="1" applyFont="1" applyFill="1" applyBorder="1" applyAlignment="1">
      <alignment horizontal="left" vertical="center" wrapText="1"/>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0" fontId="40" fillId="0" borderId="59" xfId="67" applyNumberFormat="1" applyFont="1" applyFill="1" applyBorder="1" applyAlignment="1">
      <alignment horizontal="center" vertical="center"/>
    </xf>
    <xf numFmtId="171" fontId="41" fillId="0" borderId="59" xfId="67" applyNumberFormat="1" applyFont="1" applyFill="1" applyBorder="1" applyAlignment="1">
      <alignment vertical="center"/>
    </xf>
    <xf numFmtId="172" fontId="41" fillId="0" borderId="59" xfId="67" applyNumberFormat="1" applyFont="1" applyFill="1" applyBorder="1" applyAlignment="1">
      <alignment vertical="center"/>
    </xf>
    <xf numFmtId="0" fontId="44" fillId="0" borderId="59" xfId="62" applyBorder="1" applyAlignment="1">
      <alignment horizontal="center" vertical="center" wrapText="1"/>
    </xf>
    <xf numFmtId="0" fontId="44" fillId="25"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5"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5" borderId="59" xfId="68" applyFont="1" applyFill="1" applyBorder="1" applyAlignment="1">
      <alignment horizontal="center" vertical="center"/>
    </xf>
    <xf numFmtId="0" fontId="44" fillId="26"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7" fillId="0" borderId="59" xfId="62" applyFont="1" applyBorder="1" applyAlignment="1">
      <alignment wrapText="1"/>
    </xf>
    <xf numFmtId="4" fontId="57" fillId="26" borderId="59" xfId="62" applyNumberFormat="1" applyFont="1" applyFill="1" applyBorder="1" applyAlignment="1">
      <alignment horizontal="center"/>
    </xf>
    <xf numFmtId="3" fontId="57" fillId="26" borderId="59" xfId="62" applyNumberFormat="1" applyFont="1" applyFill="1" applyBorder="1" applyAlignment="1">
      <alignment horizontal="center"/>
    </xf>
    <xf numFmtId="0" fontId="57" fillId="0" borderId="57" xfId="62" applyFont="1" applyBorder="1" applyAlignment="1">
      <alignment wrapText="1"/>
    </xf>
    <xf numFmtId="3" fontId="57" fillId="0" borderId="57" xfId="62" applyNumberFormat="1" applyFont="1" applyFill="1" applyBorder="1"/>
    <xf numFmtId="4" fontId="57" fillId="0" borderId="59" xfId="62" applyNumberFormat="1" applyFont="1" applyFill="1" applyBorder="1" applyAlignment="1">
      <alignment horizontal="center"/>
    </xf>
    <xf numFmtId="4" fontId="57" fillId="25" borderId="59" xfId="62" applyNumberFormat="1" applyFont="1" applyFill="1" applyBorder="1" applyAlignment="1">
      <alignment horizontal="center"/>
    </xf>
    <xf numFmtId="10" fontId="57" fillId="25" borderId="59" xfId="62" applyNumberFormat="1" applyFont="1" applyFill="1" applyBorder="1" applyAlignment="1">
      <alignment horizontal="center"/>
    </xf>
    <xf numFmtId="0" fontId="7" fillId="0" borderId="57" xfId="67" applyFont="1" applyFill="1" applyBorder="1" applyAlignment="1">
      <alignment vertical="center" wrapText="1"/>
    </xf>
    <xf numFmtId="3" fontId="36" fillId="0" borderId="57" xfId="67" applyNumberFormat="1" applyFont="1" applyFill="1" applyBorder="1" applyAlignment="1">
      <alignment horizontal="center" vertical="center"/>
    </xf>
    <xf numFmtId="0" fontId="57" fillId="29" borderId="59" xfId="62" applyFont="1" applyFill="1" applyBorder="1" applyAlignment="1">
      <alignment horizontal="left" vertical="center" wrapText="1"/>
    </xf>
    <xf numFmtId="0" fontId="57" fillId="29" borderId="59" xfId="62" applyFont="1" applyFill="1" applyBorder="1" applyAlignment="1">
      <alignment horizontal="center" wrapText="1"/>
    </xf>
    <xf numFmtId="0" fontId="57" fillId="0" borderId="59" xfId="62" applyFont="1" applyBorder="1"/>
    <xf numFmtId="0" fontId="57" fillId="29" borderId="59" xfId="62" applyFont="1" applyFill="1" applyBorder="1"/>
    <xf numFmtId="10" fontId="57" fillId="29" borderId="59" xfId="62" applyNumberFormat="1" applyFont="1" applyFill="1" applyBorder="1"/>
    <xf numFmtId="10" fontId="36" fillId="29" borderId="59" xfId="67" applyNumberFormat="1" applyFont="1" applyFill="1" applyBorder="1" applyAlignment="1">
      <alignment vertical="center"/>
    </xf>
    <xf numFmtId="0" fontId="57" fillId="0" borderId="57" xfId="62" applyFont="1" applyFill="1" applyBorder="1"/>
    <xf numFmtId="10" fontId="57" fillId="0" borderId="57" xfId="62" applyNumberFormat="1" applyFont="1" applyFill="1" applyBorder="1"/>
    <xf numFmtId="3" fontId="7" fillId="29" borderId="59" xfId="67" applyNumberFormat="1" applyFont="1" applyFill="1" applyBorder="1" applyAlignment="1">
      <alignment horizontal="right" vertical="center"/>
    </xf>
    <xf numFmtId="167" fontId="36" fillId="29" borderId="59" xfId="67" applyNumberFormat="1" applyFont="1" applyFill="1" applyBorder="1" applyAlignment="1">
      <alignment horizontal="right"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9" xfId="2" applyFont="1" applyFill="1" applyBorder="1" applyAlignment="1">
      <alignment horizontal="center" vertical="center" textRotation="90" wrapText="1"/>
    </xf>
    <xf numFmtId="0" fontId="39" fillId="0" borderId="59" xfId="2" applyFont="1" applyFill="1" applyBorder="1" applyAlignment="1">
      <alignment horizontal="center" vertical="center" textRotation="90" wrapText="1"/>
    </xf>
    <xf numFmtId="0" fontId="39" fillId="0" borderId="58" xfId="2" applyFont="1" applyFill="1" applyBorder="1" applyAlignment="1">
      <alignment horizontal="center" vertical="center" wrapText="1"/>
    </xf>
    <xf numFmtId="0" fontId="39" fillId="0" borderId="59" xfId="2" applyFont="1" applyFill="1" applyBorder="1" applyAlignment="1">
      <alignment horizontal="center" vertical="center" wrapText="1"/>
    </xf>
    <xf numFmtId="2" fontId="39" fillId="0" borderId="59" xfId="2" applyNumberFormat="1" applyFont="1" applyFill="1" applyBorder="1" applyAlignment="1">
      <alignment horizontal="center" vertical="center" wrapText="1"/>
    </xf>
    <xf numFmtId="2" fontId="7" fillId="0" borderId="59" xfId="2" applyNumberFormat="1" applyFont="1" applyFill="1" applyBorder="1" applyAlignment="1">
      <alignment horizontal="center" vertical="center" wrapText="1"/>
    </xf>
    <xf numFmtId="1" fontId="37" fillId="0" borderId="59" xfId="49" applyNumberFormat="1" applyFont="1" applyFill="1" applyBorder="1" applyAlignment="1">
      <alignment horizontal="center" vertical="center"/>
    </xf>
    <xf numFmtId="49" fontId="37" fillId="0" borderId="59" xfId="49" applyNumberFormat="1" applyFont="1" applyFill="1" applyBorder="1" applyAlignment="1">
      <alignment horizontal="center" vertical="center"/>
    </xf>
    <xf numFmtId="17" fontId="37" fillId="0" borderId="59" xfId="49" applyNumberFormat="1" applyFont="1" applyFill="1" applyBorder="1" applyAlignment="1">
      <alignment horizontal="center" vertical="center"/>
    </xf>
    <xf numFmtId="168" fontId="37" fillId="0" borderId="59" xfId="49" applyNumberFormat="1" applyFont="1" applyFill="1" applyBorder="1" applyAlignment="1">
      <alignment horizontal="center" vertical="center"/>
    </xf>
    <xf numFmtId="0" fontId="67" fillId="0" borderId="59" xfId="0" applyNumberFormat="1" applyFont="1" applyFill="1" applyBorder="1" applyAlignment="1">
      <alignment horizontal="center" vertical="center" wrapText="1"/>
    </xf>
    <xf numFmtId="49" fontId="37" fillId="0" borderId="59" xfId="49" applyNumberFormat="1" applyFont="1" applyFill="1" applyBorder="1" applyAlignment="1">
      <alignment horizontal="center" vertical="center" wrapText="1"/>
    </xf>
    <xf numFmtId="0" fontId="7" fillId="0" borderId="48" xfId="1" applyFont="1" applyFill="1" applyBorder="1" applyAlignment="1">
      <alignment horizontal="left" vertical="center" wrapText="1"/>
    </xf>
    <xf numFmtId="0" fontId="40" fillId="33" borderId="30" xfId="2" applyFont="1" applyFill="1" applyBorder="1" applyAlignment="1">
      <alignment horizontal="justify" vertical="top" wrapText="1"/>
    </xf>
    <xf numFmtId="4" fontId="40" fillId="33" borderId="30" xfId="2" applyNumberFormat="1" applyFont="1" applyFill="1" applyBorder="1" applyAlignment="1">
      <alignment horizontal="justify" vertical="top" wrapText="1"/>
    </xf>
    <xf numFmtId="4" fontId="67" fillId="0" borderId="62" xfId="0" applyNumberFormat="1" applyFont="1" applyFill="1" applyBorder="1" applyAlignment="1">
      <alignment horizontal="center" vertical="center" wrapText="1"/>
    </xf>
    <xf numFmtId="49" fontId="67" fillId="0" borderId="62" xfId="0" applyNumberFormat="1" applyFont="1" applyFill="1" applyBorder="1" applyAlignment="1">
      <alignment horizontal="center" vertical="center" wrapText="1"/>
    </xf>
    <xf numFmtId="4" fontId="68" fillId="0" borderId="62" xfId="0" applyNumberFormat="1" applyFont="1" applyFill="1" applyBorder="1" applyAlignment="1">
      <alignment horizontal="center" vertical="center" wrapText="1"/>
    </xf>
    <xf numFmtId="14" fontId="67" fillId="0" borderId="62" xfId="0" applyNumberFormat="1" applyFont="1" applyFill="1" applyBorder="1" applyAlignment="1">
      <alignment horizontal="center" vertical="center" wrapText="1"/>
    </xf>
    <xf numFmtId="49" fontId="37" fillId="0" borderId="62" xfId="49" applyNumberFormat="1" applyFont="1" applyFill="1" applyBorder="1" applyAlignment="1">
      <alignment horizontal="center" vertical="center"/>
    </xf>
    <xf numFmtId="14" fontId="37" fillId="0" borderId="62" xfId="49" applyNumberFormat="1" applyFont="1" applyFill="1" applyBorder="1" applyAlignment="1">
      <alignment horizontal="center" vertical="center"/>
    </xf>
    <xf numFmtId="0" fontId="36" fillId="0" borderId="62" xfId="49" applyFont="1" applyFill="1" applyBorder="1"/>
    <xf numFmtId="0" fontId="7" fillId="0" borderId="63" xfId="1" applyFont="1" applyFill="1" applyBorder="1" applyAlignment="1">
      <alignment horizontal="left" vertical="center" wrapText="1"/>
    </xf>
    <xf numFmtId="0" fontId="11" fillId="0" borderId="63" xfId="62" applyFont="1" applyBorder="1" applyAlignment="1">
      <alignment horizontal="center" vertical="center"/>
    </xf>
    <xf numFmtId="0" fontId="11" fillId="0" borderId="63" xfId="62" applyFont="1" applyBorder="1" applyAlignment="1">
      <alignment horizontal="center" vertical="center" wrapText="1"/>
    </xf>
    <xf numFmtId="0" fontId="11" fillId="0" borderId="63" xfId="62" applyFont="1" applyFill="1" applyBorder="1" applyAlignment="1">
      <alignment horizontal="center" vertical="center" wrapText="1"/>
    </xf>
    <xf numFmtId="49" fontId="11" fillId="0" borderId="63" xfId="62" applyNumberFormat="1" applyFont="1" applyBorder="1" applyAlignment="1">
      <alignment horizontal="center" vertical="center"/>
    </xf>
    <xf numFmtId="0" fontId="11" fillId="0" borderId="63" xfId="62" applyFont="1" applyFill="1" applyBorder="1" applyAlignment="1">
      <alignment horizontal="center" vertical="center"/>
    </xf>
    <xf numFmtId="49" fontId="11" fillId="0" borderId="63" xfId="62" applyNumberFormat="1" applyFont="1" applyBorder="1" applyAlignment="1">
      <alignment horizontal="center" vertical="center" wrapText="1"/>
    </xf>
    <xf numFmtId="0" fontId="11" fillId="0" borderId="0" xfId="62" applyFont="1" applyAlignment="1">
      <alignment horizontal="center"/>
    </xf>
    <xf numFmtId="49" fontId="11" fillId="0" borderId="63" xfId="62" applyNumberFormat="1" applyFont="1" applyFill="1" applyBorder="1" applyAlignment="1">
      <alignment horizontal="center" vertical="center"/>
    </xf>
    <xf numFmtId="49" fontId="11" fillId="0" borderId="63" xfId="62" applyNumberFormat="1" applyFont="1" applyFill="1" applyBorder="1" applyAlignment="1">
      <alignment horizontal="center" vertical="center" wrapText="1"/>
    </xf>
    <xf numFmtId="0" fontId="11" fillId="0" borderId="63" xfId="62" applyNumberFormat="1" applyFont="1" applyFill="1" applyBorder="1" applyAlignment="1">
      <alignment horizontal="center" vertical="center" wrapText="1"/>
    </xf>
    <xf numFmtId="168" fontId="11" fillId="0" borderId="63" xfId="62" applyNumberFormat="1" applyFont="1" applyFill="1" applyBorder="1" applyAlignment="1">
      <alignment horizontal="center" vertical="center"/>
    </xf>
    <xf numFmtId="0" fontId="11" fillId="0" borderId="0" xfId="62" applyFont="1" applyFill="1" applyAlignment="1">
      <alignment horizontal="left"/>
    </xf>
    <xf numFmtId="0" fontId="11" fillId="0" borderId="64" xfId="62" applyFont="1" applyFill="1" applyBorder="1" applyAlignment="1">
      <alignment horizontal="center" vertical="center"/>
    </xf>
    <xf numFmtId="0" fontId="11" fillId="0" borderId="64" xfId="62" applyFont="1" applyFill="1" applyBorder="1" applyAlignment="1">
      <alignment horizontal="center" vertical="center" wrapText="1"/>
    </xf>
    <xf numFmtId="168" fontId="11" fillId="0" borderId="0" xfId="62" applyNumberFormat="1" applyFont="1" applyFill="1" applyAlignment="1">
      <alignment horizontal="left"/>
    </xf>
    <xf numFmtId="0" fontId="40" fillId="30" borderId="63" xfId="1" applyFont="1" applyFill="1" applyBorder="1" applyAlignment="1">
      <alignment vertical="center" wrapText="1"/>
    </xf>
    <xf numFmtId="2" fontId="7" fillId="0" borderId="63" xfId="1" applyNumberFormat="1" applyFont="1" applyFill="1" applyBorder="1" applyAlignment="1">
      <alignment horizontal="left" vertical="center" wrapText="1"/>
    </xf>
    <xf numFmtId="0" fontId="7" fillId="0" borderId="63" xfId="1" applyFont="1" applyFill="1" applyBorder="1" applyAlignment="1">
      <alignment vertical="center" wrapText="1"/>
    </xf>
    <xf numFmtId="0" fontId="7" fillId="0" borderId="63" xfId="1" applyFont="1" applyBorder="1" applyAlignment="1">
      <alignment horizontal="left" vertical="center" wrapText="1"/>
    </xf>
    <xf numFmtId="0" fontId="11" fillId="0" borderId="63" xfId="2" applyFont="1" applyFill="1" applyBorder="1" applyAlignment="1">
      <alignment horizontal="center" vertical="center"/>
    </xf>
    <xf numFmtId="14" fontId="11" fillId="0" borderId="63" xfId="2" applyNumberFormat="1" applyFont="1" applyBorder="1" applyAlignment="1">
      <alignment horizontal="center" vertical="center" wrapText="1"/>
    </xf>
    <xf numFmtId="14" fontId="11" fillId="0" borderId="63" xfId="2" applyNumberFormat="1" applyFont="1" applyFill="1" applyBorder="1" applyAlignment="1">
      <alignment horizontal="center" vertical="center" wrapText="1"/>
    </xf>
    <xf numFmtId="0" fontId="7" fillId="0" borderId="65"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5" fillId="0" borderId="0" xfId="1" applyFont="1" applyFill="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64"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64"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11" fillId="0" borderId="6" xfId="62" applyFont="1" applyFill="1" applyBorder="1" applyAlignment="1">
      <alignment horizontal="center" vertical="center"/>
    </xf>
    <xf numFmtId="0" fontId="11" fillId="0" borderId="6" xfId="62" applyFont="1" applyFill="1" applyBorder="1" applyAlignment="1">
      <alignment horizontal="center" vertical="center" wrapText="1"/>
    </xf>
    <xf numFmtId="0" fontId="36" fillId="0" borderId="0" xfId="49" applyFont="1" applyAlignment="1">
      <alignment horizontal="center"/>
    </xf>
    <xf numFmtId="0" fontId="74" fillId="0" borderId="56" xfId="0" applyFont="1" applyBorder="1" applyAlignment="1">
      <alignment horizontal="left" vertical="center" wrapText="1"/>
    </xf>
    <xf numFmtId="0" fontId="74" fillId="0" borderId="57" xfId="0" applyFont="1" applyBorder="1" applyAlignment="1">
      <alignment horizontal="left" vertical="center" wrapText="1"/>
    </xf>
    <xf numFmtId="0" fontId="74" fillId="0" borderId="55" xfId="0" applyFont="1" applyBorder="1" applyAlignment="1">
      <alignment horizontal="left"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59" fillId="28" borderId="0" xfId="0" applyFont="1" applyFill="1" applyAlignment="1">
      <alignment horizontal="center" vertical="center" wrapText="1"/>
    </xf>
    <xf numFmtId="0" fontId="59" fillId="0" borderId="56" xfId="67" applyFont="1" applyFill="1" applyBorder="1" applyAlignment="1">
      <alignment horizontal="center" vertical="center" wrapText="1"/>
    </xf>
    <xf numFmtId="0" fontId="59" fillId="0" borderId="57" xfId="67" applyFont="1" applyFill="1" applyBorder="1" applyAlignment="1">
      <alignment horizontal="center" vertical="center" wrapText="1"/>
    </xf>
    <xf numFmtId="0" fontId="59" fillId="0" borderId="55" xfId="67" applyFont="1" applyFill="1" applyBorder="1" applyAlignment="1">
      <alignment horizontal="center" vertical="center" wrapText="1"/>
    </xf>
    <xf numFmtId="3" fontId="59" fillId="0" borderId="56" xfId="67" applyNumberFormat="1" applyFont="1" applyFill="1" applyBorder="1" applyAlignment="1">
      <alignment horizontal="center" vertical="center"/>
    </xf>
    <xf numFmtId="3" fontId="59" fillId="0" borderId="55" xfId="67" applyNumberFormat="1" applyFont="1" applyFill="1" applyBorder="1" applyAlignment="1">
      <alignment horizontal="center" vertical="center"/>
    </xf>
    <xf numFmtId="0" fontId="59" fillId="0" borderId="56" xfId="67" applyFont="1" applyFill="1" applyBorder="1" applyAlignment="1">
      <alignment horizontal="center" vertical="center"/>
    </xf>
    <xf numFmtId="0" fontId="59" fillId="0" borderId="57" xfId="67" applyFont="1" applyFill="1" applyBorder="1" applyAlignment="1">
      <alignment horizontal="center" vertical="center"/>
    </xf>
    <xf numFmtId="0" fontId="59" fillId="0" borderId="55"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6" xfId="62" applyBorder="1" applyAlignment="1">
      <alignment horizontal="center" vertical="center" wrapText="1"/>
    </xf>
    <xf numFmtId="0" fontId="44" fillId="0" borderId="55" xfId="62" applyBorder="1" applyAlignment="1">
      <alignment horizontal="center" vertical="center" wrapText="1"/>
    </xf>
    <xf numFmtId="4" fontId="59" fillId="0" borderId="56" xfId="67" applyNumberFormat="1" applyFont="1" applyFill="1" applyBorder="1" applyAlignment="1">
      <alignment horizontal="center" vertical="center"/>
    </xf>
    <xf numFmtId="4" fontId="59" fillId="0" borderId="55"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7" xfId="2" applyFont="1" applyFill="1" applyBorder="1" applyAlignment="1">
      <alignment horizontal="center" vertical="center"/>
    </xf>
    <xf numFmtId="0" fontId="42" fillId="0" borderId="47" xfId="2" applyFont="1" applyFill="1" applyBorder="1" applyAlignment="1">
      <alignment horizontal="center" vertical="center" wrapText="1"/>
    </xf>
    <xf numFmtId="0" fontId="39" fillId="0" borderId="9" xfId="52" applyFont="1" applyFill="1" applyBorder="1" applyAlignment="1">
      <alignment horizontal="center" vertical="center" wrapText="1"/>
    </xf>
    <xf numFmtId="0" fontId="39" fillId="0" borderId="61"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42" fillId="0" borderId="56" xfId="52" applyFont="1" applyFill="1" applyBorder="1" applyAlignment="1">
      <alignment horizontal="center" vertical="center"/>
    </xf>
    <xf numFmtId="0" fontId="42" fillId="0" borderId="57" xfId="52" applyFont="1" applyFill="1" applyBorder="1" applyAlignment="1">
      <alignment horizontal="center" vertical="center"/>
    </xf>
    <xf numFmtId="0" fontId="39" fillId="0" borderId="56" xfId="52" applyFont="1" applyFill="1" applyBorder="1" applyAlignment="1">
      <alignment horizontal="center" vertical="center"/>
    </xf>
    <xf numFmtId="0" fontId="39" fillId="0" borderId="57" xfId="52" applyFont="1" applyFill="1" applyBorder="1" applyAlignment="1">
      <alignment horizontal="center" vertical="center"/>
    </xf>
    <xf numFmtId="0" fontId="11" fillId="0" borderId="0" xfId="1" applyFont="1" applyAlignment="1">
      <alignment horizontal="center" vertical="center"/>
    </xf>
    <xf numFmtId="0" fontId="5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9" xfId="2" applyFont="1" applyFill="1" applyBorder="1" applyAlignment="1">
      <alignment horizontal="center" vertical="center" wrapText="1"/>
    </xf>
    <xf numFmtId="0" fontId="39" fillId="0" borderId="59" xfId="2" applyFont="1" applyFill="1" applyBorder="1" applyAlignment="1">
      <alignment horizontal="center" vertical="center" wrapText="1"/>
    </xf>
    <xf numFmtId="0" fontId="47" fillId="0" borderId="0" xfId="1" applyFont="1" applyAlignment="1">
      <alignment horizontal="center" vertical="center"/>
    </xf>
    <xf numFmtId="0" fontId="56" fillId="0" borderId="0" xfId="1" applyFont="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9" xfId="2" applyFont="1" applyBorder="1" applyAlignment="1">
      <alignment horizontal="center" vertical="center"/>
    </xf>
    <xf numFmtId="0" fontId="39" fillId="0" borderId="5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xfId="80" builtinId="19"/>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1" xr:uid="{00000000-0005-0000-0000-000029000000}"/>
    <cellStyle name="Обычный 2 4" xfId="69" xr:uid="{00000000-0005-0000-0000-00002A000000}"/>
    <cellStyle name="Обычный 2 5" xfId="76"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3 3" xfId="77" xr:uid="{00000000-0005-0000-0000-000030000000}"/>
    <cellStyle name="Обычный 4" xfId="43" xr:uid="{00000000-0005-0000-0000-000031000000}"/>
    <cellStyle name="Обычный 4 2" xfId="44" xr:uid="{00000000-0005-0000-0000-000032000000}"/>
    <cellStyle name="Обычный 4 3" xfId="78"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 9" xfId="74"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Стиль 1 2" xfId="75" xr:uid="{00000000-0005-0000-0000-000047000000}"/>
    <cellStyle name="Текст предупреждения 2" xfId="57" xr:uid="{00000000-0005-0000-0000-000048000000}"/>
    <cellStyle name="Финансовый 2" xfId="58" xr:uid="{00000000-0005-0000-0000-000049000000}"/>
    <cellStyle name="Финансовый 2 2" xfId="72" xr:uid="{00000000-0005-0000-0000-00004A000000}"/>
    <cellStyle name="Финансовый 2 2 2 2 2" xfId="59" xr:uid="{00000000-0005-0000-0000-00004B000000}"/>
    <cellStyle name="Финансовый 2 3" xfId="70" xr:uid="{00000000-0005-0000-0000-00004C000000}"/>
    <cellStyle name="Финансовый 2 4" xfId="79" xr:uid="{00000000-0005-0000-0000-00004D000000}"/>
    <cellStyle name="Финансовый 3" xfId="60" xr:uid="{00000000-0005-0000-0000-00004E000000}"/>
    <cellStyle name="Финансовый 4" xfId="73" xr:uid="{00000000-0005-0000-0000-00004F000000}"/>
    <cellStyle name="Хороший 2" xfId="61" xr:uid="{00000000-0005-0000-0000-000050000000}"/>
  </cellStyles>
  <dxfs count="4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596359536"/>
        <c:axId val="596359928"/>
      </c:lineChart>
      <c:catAx>
        <c:axId val="596359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6359928"/>
        <c:crosses val="autoZero"/>
        <c:auto val="1"/>
        <c:lblAlgn val="ctr"/>
        <c:lblOffset val="100"/>
        <c:noMultiLvlLbl val="0"/>
      </c:catAx>
      <c:valAx>
        <c:axId val="5963599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6359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624085784"/>
        <c:axId val="624086176"/>
      </c:lineChart>
      <c:catAx>
        <c:axId val="6240857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4086176"/>
        <c:crosses val="autoZero"/>
        <c:auto val="1"/>
        <c:lblAlgn val="ctr"/>
        <c:lblOffset val="100"/>
        <c:noMultiLvlLbl val="0"/>
      </c:catAx>
      <c:valAx>
        <c:axId val="624086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40857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606298160"/>
        <c:axId val="606298552"/>
      </c:lineChart>
      <c:catAx>
        <c:axId val="606298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6298552"/>
        <c:crosses val="autoZero"/>
        <c:auto val="1"/>
        <c:lblAlgn val="ctr"/>
        <c:lblOffset val="100"/>
        <c:noMultiLvlLbl val="0"/>
      </c:catAx>
      <c:valAx>
        <c:axId val="6062985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62981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606299336"/>
        <c:axId val="606299728"/>
      </c:lineChart>
      <c:catAx>
        <c:axId val="6062993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6299728"/>
        <c:crosses val="autoZero"/>
        <c:auto val="1"/>
        <c:lblAlgn val="ctr"/>
        <c:lblOffset val="100"/>
        <c:noMultiLvlLbl val="0"/>
      </c:catAx>
      <c:valAx>
        <c:axId val="6062997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62993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606300512"/>
        <c:axId val="606300904"/>
      </c:lineChart>
      <c:catAx>
        <c:axId val="6063005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6300904"/>
        <c:crosses val="autoZero"/>
        <c:auto val="1"/>
        <c:lblAlgn val="ctr"/>
        <c:lblOffset val="100"/>
        <c:noMultiLvlLbl val="0"/>
      </c:catAx>
      <c:valAx>
        <c:axId val="6063009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63005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606301688"/>
        <c:axId val="606339120"/>
      </c:lineChart>
      <c:catAx>
        <c:axId val="606301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6339120"/>
        <c:crosses val="autoZero"/>
        <c:auto val="1"/>
        <c:lblAlgn val="ctr"/>
        <c:lblOffset val="100"/>
        <c:noMultiLvlLbl val="0"/>
      </c:catAx>
      <c:valAx>
        <c:axId val="6063391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63016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606339904"/>
        <c:axId val="606340296"/>
      </c:lineChart>
      <c:catAx>
        <c:axId val="606339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6340296"/>
        <c:crosses val="autoZero"/>
        <c:auto val="1"/>
        <c:lblAlgn val="ctr"/>
        <c:lblOffset val="100"/>
        <c:noMultiLvlLbl val="0"/>
      </c:catAx>
      <c:valAx>
        <c:axId val="6063402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63399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606341080"/>
        <c:axId val="606341472"/>
      </c:lineChart>
      <c:catAx>
        <c:axId val="6063410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6341472"/>
        <c:crosses val="autoZero"/>
        <c:auto val="1"/>
        <c:lblAlgn val="ctr"/>
        <c:lblOffset val="100"/>
        <c:noMultiLvlLbl val="0"/>
      </c:catAx>
      <c:valAx>
        <c:axId val="606341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63410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Cache>
            </c:numRef>
          </c:val>
          <c:smooth val="0"/>
          <c:extLst>
            <c:ext xmlns:c16="http://schemas.microsoft.com/office/drawing/2014/chart" uri="{C3380CC4-5D6E-409C-BE32-E72D297353CC}">
              <c16:uniqueId val="{00000000-4B64-49C7-9609-CED276ED7BEF}"/>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Cache>
            </c:numRef>
          </c:val>
          <c:smooth val="0"/>
          <c:extLst>
            <c:ext xmlns:c16="http://schemas.microsoft.com/office/drawing/2014/chart" uri="{C3380CC4-5D6E-409C-BE32-E72D297353CC}">
              <c16:uniqueId val="{00000001-4B64-49C7-9609-CED276ED7BEF}"/>
            </c:ext>
          </c:extLst>
        </c:ser>
        <c:dLbls>
          <c:showLegendKey val="0"/>
          <c:showVal val="0"/>
          <c:showCatName val="0"/>
          <c:showSerName val="0"/>
          <c:showPercent val="0"/>
          <c:showBubbleSize val="0"/>
        </c:dLbls>
        <c:smooth val="0"/>
        <c:axId val="606342256"/>
        <c:axId val="606342648"/>
      </c:lineChart>
      <c:catAx>
        <c:axId val="606342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6342648"/>
        <c:crosses val="autoZero"/>
        <c:auto val="1"/>
        <c:lblAlgn val="ctr"/>
        <c:lblOffset val="100"/>
        <c:noMultiLvlLbl val="0"/>
      </c:catAx>
      <c:valAx>
        <c:axId val="606342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63422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596360712"/>
        <c:axId val="596361104"/>
      </c:lineChart>
      <c:catAx>
        <c:axId val="596360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6361104"/>
        <c:crosses val="autoZero"/>
        <c:auto val="1"/>
        <c:lblAlgn val="ctr"/>
        <c:lblOffset val="100"/>
        <c:noMultiLvlLbl val="0"/>
      </c:catAx>
      <c:valAx>
        <c:axId val="5963611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63607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596361888"/>
        <c:axId val="596362280"/>
      </c:lineChart>
      <c:catAx>
        <c:axId val="596361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6362280"/>
        <c:crosses val="autoZero"/>
        <c:auto val="1"/>
        <c:lblAlgn val="ctr"/>
        <c:lblOffset val="100"/>
        <c:noMultiLvlLbl val="0"/>
      </c:catAx>
      <c:valAx>
        <c:axId val="596362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63618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598682720"/>
        <c:axId val="624274512"/>
      </c:lineChart>
      <c:catAx>
        <c:axId val="598682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4274512"/>
        <c:crosses val="autoZero"/>
        <c:auto val="1"/>
        <c:lblAlgn val="ctr"/>
        <c:lblOffset val="100"/>
        <c:noMultiLvlLbl val="0"/>
      </c:catAx>
      <c:valAx>
        <c:axId val="6242745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86827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624275296"/>
        <c:axId val="624275688"/>
      </c:lineChart>
      <c:catAx>
        <c:axId val="624275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4275688"/>
        <c:crosses val="autoZero"/>
        <c:auto val="1"/>
        <c:lblAlgn val="ctr"/>
        <c:lblOffset val="100"/>
        <c:noMultiLvlLbl val="0"/>
      </c:catAx>
      <c:valAx>
        <c:axId val="6242756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42752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624276472"/>
        <c:axId val="624276864"/>
      </c:lineChart>
      <c:catAx>
        <c:axId val="624276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4276864"/>
        <c:crosses val="autoZero"/>
        <c:auto val="1"/>
        <c:lblAlgn val="ctr"/>
        <c:lblOffset val="100"/>
        <c:noMultiLvlLbl val="0"/>
      </c:catAx>
      <c:valAx>
        <c:axId val="624276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4276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624277648"/>
        <c:axId val="624278040"/>
      </c:lineChart>
      <c:catAx>
        <c:axId val="624277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4278040"/>
        <c:crosses val="autoZero"/>
        <c:auto val="1"/>
        <c:lblAlgn val="ctr"/>
        <c:lblOffset val="100"/>
        <c:noMultiLvlLbl val="0"/>
      </c:catAx>
      <c:valAx>
        <c:axId val="6242780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4277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624083432"/>
        <c:axId val="624083824"/>
      </c:lineChart>
      <c:catAx>
        <c:axId val="624083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4083824"/>
        <c:crosses val="autoZero"/>
        <c:auto val="1"/>
        <c:lblAlgn val="ctr"/>
        <c:lblOffset val="100"/>
        <c:noMultiLvlLbl val="0"/>
      </c:catAx>
      <c:valAx>
        <c:axId val="6240838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40834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624084608"/>
        <c:axId val="624085000"/>
      </c:lineChart>
      <c:catAx>
        <c:axId val="6240846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4085000"/>
        <c:crosses val="autoZero"/>
        <c:auto val="1"/>
        <c:lblAlgn val="ctr"/>
        <c:lblOffset val="100"/>
        <c:noMultiLvlLbl val="0"/>
      </c:catAx>
      <c:valAx>
        <c:axId val="624085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240846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10" name="Диаграмма 2">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1" name="Диаграмма 10">
          <a:extLst>
            <a:ext uri="{FF2B5EF4-FFF2-40B4-BE49-F238E27FC236}">
              <a16:creationId xmlns:a16="http://schemas.microsoft.com/office/drawing/2014/main" id="{00000000-0008-0000-07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12" name="Диаграмма 11">
          <a:extLst>
            <a:ext uri="{FF2B5EF4-FFF2-40B4-BE49-F238E27FC236}">
              <a16:creationId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13" name="Диаграмма 2">
          <a:extLst>
            <a:ext uri="{FF2B5EF4-FFF2-40B4-BE49-F238E27FC236}">
              <a16:creationId xmlns:a16="http://schemas.microsoft.com/office/drawing/2014/main" id="{00000000-0008-0000-07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4" name="Диаграмма 13">
          <a:extLst>
            <a:ext uri="{FF2B5EF4-FFF2-40B4-BE49-F238E27FC236}">
              <a16:creationId xmlns:a16="http://schemas.microsoft.com/office/drawing/2014/main" id="{00000000-0008-0000-07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15" name="Диаграмма 14">
          <a:extLst>
            <a:ext uri="{FF2B5EF4-FFF2-40B4-BE49-F238E27FC236}">
              <a16:creationId xmlns:a16="http://schemas.microsoft.com/office/drawing/2014/main" id="{00000000-0008-0000-0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6" name="Диаграмма 15">
          <a:extLst>
            <a:ext uri="{FF2B5EF4-FFF2-40B4-BE49-F238E27FC236}">
              <a16:creationId xmlns:a16="http://schemas.microsoft.com/office/drawing/2014/main" id="{00000000-0008-0000-0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7" name="Диаграмма 16">
          <a:extLst>
            <a:ext uri="{FF2B5EF4-FFF2-40B4-BE49-F238E27FC236}">
              <a16:creationId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8" name="Диаграмма 17">
          <a:extLst>
            <a:ext uri="{FF2B5EF4-FFF2-40B4-BE49-F238E27FC236}">
              <a16:creationId xmlns:a16="http://schemas.microsoft.com/office/drawing/2014/main"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-423109.96054674644</v>
          </cell>
          <cell r="C86">
            <v>-4520.3208451828996</v>
          </cell>
          <cell r="D86">
            <v>-3908.8583574112663</v>
          </cell>
          <cell r="E86">
            <v>-3380.1082227573015</v>
          </cell>
          <cell r="F86">
            <v>-2922.8819652390962</v>
          </cell>
          <cell r="G86">
            <v>-2527.5045707710647</v>
          </cell>
          <cell r="H86">
            <v>-2185.6097616128168</v>
          </cell>
          <cell r="I86">
            <v>-1889.9629639838681</v>
          </cell>
          <cell r="J86">
            <v>-1634.3082227976688</v>
          </cell>
          <cell r="K86">
            <v>-1413.2358241951615</v>
          </cell>
          <cell r="L86">
            <v>-1222.067824739717</v>
          </cell>
        </row>
        <row r="87">
          <cell r="A87" t="str">
            <v xml:space="preserve">Чистая приведённая стоимость без учета продажи (NPV) </v>
          </cell>
          <cell r="B87">
            <v>-423109.96054674644</v>
          </cell>
          <cell r="C87">
            <v>-427630.28139192937</v>
          </cell>
          <cell r="D87">
            <v>-431539.13974934065</v>
          </cell>
          <cell r="E87">
            <v>-434919.24797209795</v>
          </cell>
          <cell r="F87">
            <v>-437842.12993733707</v>
          </cell>
          <cell r="G87">
            <v>-440369.63450810814</v>
          </cell>
          <cell r="H87">
            <v>-442555.24426972098</v>
          </cell>
          <cell r="I87">
            <v>-444445.20723370486</v>
          </cell>
          <cell r="J87">
            <v>-446079.5154565025</v>
          </cell>
          <cell r="K87">
            <v>-447492.75128069764</v>
          </cell>
          <cell r="L87">
            <v>-448714.81910543737</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topLeftCell="A8" zoomScale="85" zoomScaleSheetLayoutView="85" workbookViewId="0">
      <selection activeCell="C23" sqref="C23"/>
    </sheetView>
  </sheetViews>
  <sheetFormatPr defaultColWidth="9.109375" defaultRowHeight="14.4" x14ac:dyDescent="0.3"/>
  <cols>
    <col min="1" max="1" width="6.109375" style="1" customWidth="1"/>
    <col min="2" max="2" width="53.5546875" style="1" customWidth="1"/>
    <col min="3" max="3" width="91.441406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1" s="12" customFormat="1" ht="18.75" customHeight="1" x14ac:dyDescent="0.25">
      <c r="A1" s="18"/>
      <c r="C1" s="38" t="s">
        <v>65</v>
      </c>
      <c r="E1" s="16"/>
      <c r="F1" s="16"/>
    </row>
    <row r="2" spans="1:21" s="12" customFormat="1" ht="18.75" customHeight="1" x14ac:dyDescent="0.35">
      <c r="A2" s="18"/>
      <c r="C2" s="15" t="s">
        <v>7</v>
      </c>
      <c r="E2" s="16"/>
      <c r="F2" s="16"/>
    </row>
    <row r="3" spans="1:21" s="12" customFormat="1" ht="18" x14ac:dyDescent="0.35">
      <c r="A3" s="17"/>
      <c r="C3" s="15" t="s">
        <v>64</v>
      </c>
      <c r="E3" s="16"/>
      <c r="F3" s="16"/>
    </row>
    <row r="4" spans="1:21" s="12" customFormat="1" ht="18" x14ac:dyDescent="0.35">
      <c r="A4" s="17"/>
      <c r="E4" s="16"/>
      <c r="F4" s="16"/>
      <c r="G4" s="15"/>
    </row>
    <row r="5" spans="1:21" s="12" customFormat="1" ht="15.6" x14ac:dyDescent="0.3">
      <c r="A5" s="409" t="s">
        <v>567</v>
      </c>
      <c r="B5" s="409"/>
      <c r="C5" s="409"/>
      <c r="D5" s="114"/>
      <c r="E5" s="114"/>
      <c r="F5" s="114"/>
      <c r="G5" s="114"/>
      <c r="H5" s="114"/>
      <c r="I5" s="114"/>
    </row>
    <row r="6" spans="1:21" s="12" customFormat="1" ht="18" x14ac:dyDescent="0.35">
      <c r="A6" s="17"/>
      <c r="E6" s="16"/>
      <c r="F6" s="16"/>
      <c r="G6" s="15"/>
    </row>
    <row r="7" spans="1:21" s="12" customFormat="1" ht="17.399999999999999" x14ac:dyDescent="0.25">
      <c r="A7" s="413" t="s">
        <v>6</v>
      </c>
      <c r="B7" s="413"/>
      <c r="C7" s="413"/>
      <c r="D7" s="13"/>
      <c r="E7" s="13"/>
      <c r="F7" s="13"/>
      <c r="G7" s="13"/>
      <c r="H7" s="13"/>
      <c r="I7" s="13"/>
      <c r="J7" s="13"/>
      <c r="K7" s="13"/>
      <c r="L7" s="13"/>
      <c r="M7" s="13"/>
      <c r="N7" s="13"/>
      <c r="O7" s="13"/>
      <c r="P7" s="13"/>
      <c r="Q7" s="13"/>
      <c r="R7" s="13"/>
      <c r="S7" s="13"/>
      <c r="T7" s="13"/>
      <c r="U7" s="13"/>
    </row>
    <row r="8" spans="1:21" s="12" customFormat="1" ht="17.399999999999999" x14ac:dyDescent="0.25">
      <c r="A8" s="14"/>
      <c r="B8" s="14"/>
      <c r="C8" s="14"/>
      <c r="D8" s="14"/>
      <c r="E8" s="14"/>
      <c r="F8" s="14"/>
      <c r="G8" s="14"/>
      <c r="H8" s="13"/>
      <c r="I8" s="13"/>
      <c r="J8" s="13"/>
      <c r="K8" s="13"/>
      <c r="L8" s="13"/>
      <c r="M8" s="13"/>
      <c r="N8" s="13"/>
      <c r="O8" s="13"/>
      <c r="P8" s="13"/>
      <c r="Q8" s="13"/>
      <c r="R8" s="13"/>
      <c r="S8" s="13"/>
      <c r="T8" s="13"/>
      <c r="U8" s="13"/>
    </row>
    <row r="9" spans="1:21" s="12" customFormat="1" ht="17.399999999999999" x14ac:dyDescent="0.25">
      <c r="A9" s="414" t="s">
        <v>555</v>
      </c>
      <c r="B9" s="414"/>
      <c r="C9" s="414"/>
      <c r="D9" s="8"/>
      <c r="E9" s="8"/>
      <c r="F9" s="8"/>
      <c r="G9" s="8"/>
      <c r="H9" s="13"/>
      <c r="I9" s="13"/>
      <c r="J9" s="13"/>
      <c r="K9" s="13"/>
      <c r="L9" s="13"/>
      <c r="M9" s="13"/>
      <c r="N9" s="13"/>
      <c r="O9" s="13"/>
      <c r="P9" s="13"/>
      <c r="Q9" s="13"/>
      <c r="R9" s="13"/>
      <c r="S9" s="13"/>
      <c r="T9" s="13"/>
      <c r="U9" s="13"/>
    </row>
    <row r="10" spans="1:21" s="12" customFormat="1" ht="17.399999999999999" x14ac:dyDescent="0.25">
      <c r="A10" s="410" t="s">
        <v>5</v>
      </c>
      <c r="B10" s="410"/>
      <c r="C10" s="410"/>
      <c r="D10" s="6"/>
      <c r="E10" s="6"/>
      <c r="F10" s="6"/>
      <c r="G10" s="6"/>
      <c r="H10" s="13"/>
      <c r="I10" s="13"/>
      <c r="J10" s="13"/>
      <c r="K10" s="13"/>
      <c r="L10" s="13"/>
      <c r="M10" s="13"/>
      <c r="N10" s="13"/>
      <c r="O10" s="13"/>
      <c r="P10" s="13"/>
      <c r="Q10" s="13"/>
      <c r="R10" s="13"/>
      <c r="S10" s="13"/>
      <c r="T10" s="13"/>
      <c r="U10" s="13"/>
    </row>
    <row r="11" spans="1:21" s="12" customFormat="1" ht="17.399999999999999" x14ac:dyDescent="0.25">
      <c r="A11" s="14"/>
      <c r="B11" s="14"/>
      <c r="C11" s="14"/>
      <c r="D11" s="14"/>
      <c r="E11" s="14"/>
      <c r="F11" s="14"/>
      <c r="G11" s="14"/>
      <c r="H11" s="13"/>
      <c r="I11" s="13"/>
      <c r="J11" s="13"/>
      <c r="K11" s="13"/>
      <c r="L11" s="13"/>
      <c r="M11" s="13"/>
      <c r="N11" s="13"/>
      <c r="O11" s="13"/>
      <c r="P11" s="13"/>
      <c r="Q11" s="13"/>
      <c r="R11" s="13"/>
      <c r="S11" s="13"/>
      <c r="T11" s="13"/>
      <c r="U11" s="13"/>
    </row>
    <row r="12" spans="1:21" s="12" customFormat="1" ht="17.399999999999999" x14ac:dyDescent="0.25">
      <c r="A12" s="412" t="s">
        <v>547</v>
      </c>
      <c r="B12" s="412"/>
      <c r="C12" s="412"/>
      <c r="D12" s="8"/>
      <c r="E12" s="8"/>
      <c r="F12" s="8"/>
      <c r="G12" s="8"/>
      <c r="H12" s="13"/>
      <c r="I12" s="13"/>
      <c r="J12" s="13"/>
      <c r="K12" s="13"/>
      <c r="L12" s="13"/>
      <c r="M12" s="13"/>
      <c r="N12" s="13"/>
      <c r="O12" s="13"/>
      <c r="P12" s="13"/>
      <c r="Q12" s="13"/>
      <c r="R12" s="13"/>
      <c r="S12" s="13"/>
      <c r="T12" s="13"/>
      <c r="U12" s="13"/>
    </row>
    <row r="13" spans="1:21" s="12" customFormat="1" ht="17.399999999999999" x14ac:dyDescent="0.25">
      <c r="A13" s="410" t="s">
        <v>4</v>
      </c>
      <c r="B13" s="410"/>
      <c r="C13" s="410"/>
      <c r="D13" s="6"/>
      <c r="E13" s="6"/>
      <c r="F13" s="6"/>
      <c r="G13" s="6"/>
      <c r="H13" s="13"/>
      <c r="I13" s="13"/>
      <c r="J13" s="13"/>
      <c r="K13" s="13"/>
      <c r="L13" s="13"/>
      <c r="M13" s="13"/>
      <c r="N13" s="13"/>
      <c r="O13" s="13"/>
      <c r="P13" s="13"/>
      <c r="Q13" s="13"/>
      <c r="R13" s="13"/>
      <c r="S13" s="13"/>
      <c r="T13" s="13"/>
      <c r="U13" s="13"/>
    </row>
    <row r="14" spans="1:21"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row>
    <row r="15" spans="1:21" s="3" customFormat="1" ht="100.5" customHeight="1" x14ac:dyDescent="0.25">
      <c r="A15" s="411" t="s">
        <v>568</v>
      </c>
      <c r="B15" s="411"/>
      <c r="C15" s="411"/>
      <c r="D15" s="8"/>
      <c r="E15" s="8"/>
      <c r="F15" s="8"/>
      <c r="G15" s="8"/>
      <c r="H15" s="8"/>
      <c r="I15" s="8"/>
      <c r="J15" s="8"/>
      <c r="K15" s="8"/>
      <c r="L15" s="8"/>
      <c r="M15" s="8"/>
      <c r="N15" s="8"/>
      <c r="O15" s="8"/>
      <c r="P15" s="8"/>
      <c r="Q15" s="8"/>
      <c r="R15" s="8"/>
      <c r="S15" s="8"/>
      <c r="T15" s="8"/>
      <c r="U15" s="8"/>
    </row>
    <row r="16" spans="1:21" s="3" customFormat="1" ht="15" customHeight="1" x14ac:dyDescent="0.25">
      <c r="A16" s="410" t="s">
        <v>3</v>
      </c>
      <c r="B16" s="410"/>
      <c r="C16" s="410"/>
      <c r="D16" s="6"/>
      <c r="E16" s="6"/>
      <c r="F16" s="6"/>
      <c r="G16" s="6"/>
      <c r="H16" s="6"/>
      <c r="I16" s="6"/>
      <c r="J16" s="6"/>
      <c r="K16" s="6"/>
      <c r="L16" s="6"/>
      <c r="M16" s="6"/>
      <c r="N16" s="6"/>
      <c r="O16" s="6"/>
      <c r="P16" s="6"/>
      <c r="Q16" s="6"/>
      <c r="R16" s="6"/>
      <c r="S16" s="6"/>
      <c r="T16" s="6"/>
      <c r="U16" s="6"/>
    </row>
    <row r="17" spans="1:21" s="3" customFormat="1" ht="15" customHeight="1" x14ac:dyDescent="0.25">
      <c r="A17" s="4"/>
      <c r="B17" s="4"/>
      <c r="C17" s="4"/>
      <c r="D17" s="4"/>
      <c r="E17" s="4"/>
      <c r="F17" s="4"/>
      <c r="G17" s="4"/>
      <c r="H17" s="4"/>
      <c r="I17" s="4"/>
      <c r="J17" s="4"/>
      <c r="K17" s="4"/>
      <c r="L17" s="4"/>
      <c r="M17" s="4"/>
      <c r="N17" s="4"/>
      <c r="O17" s="4"/>
      <c r="P17" s="4"/>
      <c r="Q17" s="4"/>
      <c r="R17" s="4"/>
    </row>
    <row r="18" spans="1:21" s="3" customFormat="1" ht="15" customHeight="1" x14ac:dyDescent="0.25">
      <c r="A18" s="411" t="s">
        <v>407</v>
      </c>
      <c r="B18" s="412"/>
      <c r="C18" s="412"/>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5">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9" customHeight="1" x14ac:dyDescent="0.25">
      <c r="A22" s="266" t="s">
        <v>61</v>
      </c>
      <c r="B22" s="40" t="s">
        <v>285</v>
      </c>
      <c r="C22" s="405" t="s">
        <v>620</v>
      </c>
      <c r="D22" s="29"/>
      <c r="E22" s="29"/>
      <c r="F22" s="29"/>
      <c r="G22" s="29"/>
      <c r="H22" s="28"/>
      <c r="I22" s="28"/>
      <c r="J22" s="28"/>
      <c r="K22" s="28"/>
      <c r="L22" s="28"/>
      <c r="M22" s="28"/>
      <c r="N22" s="28"/>
      <c r="O22" s="28"/>
      <c r="P22" s="28"/>
      <c r="Q22" s="28"/>
      <c r="R22" s="28"/>
      <c r="S22" s="27"/>
      <c r="T22" s="27"/>
      <c r="U22" s="27"/>
    </row>
    <row r="23" spans="1:21" s="3" customFormat="1" ht="109.2" x14ac:dyDescent="0.25">
      <c r="A23" s="309" t="s">
        <v>60</v>
      </c>
      <c r="B23" s="372" t="s">
        <v>503</v>
      </c>
      <c r="C23" s="382" t="s">
        <v>569</v>
      </c>
      <c r="D23" s="29"/>
      <c r="E23" s="29"/>
      <c r="F23" s="29"/>
      <c r="G23" s="29"/>
      <c r="H23" s="28"/>
      <c r="I23" s="28"/>
      <c r="J23" s="28"/>
      <c r="K23" s="28"/>
      <c r="L23" s="28"/>
      <c r="M23" s="28"/>
      <c r="N23" s="28"/>
      <c r="O23" s="28"/>
      <c r="P23" s="28"/>
      <c r="Q23" s="28"/>
      <c r="R23" s="28"/>
      <c r="S23" s="27"/>
      <c r="T23" s="27"/>
      <c r="U23" s="27"/>
    </row>
    <row r="24" spans="1:21" s="3" customFormat="1" ht="22.5" customHeight="1" x14ac:dyDescent="0.25">
      <c r="A24" s="406"/>
      <c r="B24" s="407"/>
      <c r="C24" s="408"/>
      <c r="D24" s="29"/>
      <c r="E24" s="29"/>
      <c r="F24" s="29"/>
      <c r="G24" s="29"/>
      <c r="H24" s="28"/>
      <c r="I24" s="28"/>
      <c r="J24" s="28"/>
      <c r="K24" s="28"/>
      <c r="L24" s="28"/>
      <c r="M24" s="28"/>
      <c r="N24" s="28"/>
      <c r="O24" s="28"/>
      <c r="P24" s="28"/>
      <c r="Q24" s="28"/>
      <c r="R24" s="28"/>
      <c r="S24" s="27"/>
      <c r="T24" s="27"/>
      <c r="U24" s="27"/>
    </row>
    <row r="25" spans="1:21" s="31" customFormat="1" ht="58.5" customHeight="1" x14ac:dyDescent="0.25">
      <c r="A25" s="24" t="s">
        <v>59</v>
      </c>
      <c r="B25" s="111" t="s">
        <v>356</v>
      </c>
      <c r="C25" s="35" t="s">
        <v>456</v>
      </c>
      <c r="D25" s="34"/>
      <c r="E25" s="34"/>
      <c r="F25" s="34"/>
      <c r="G25" s="33"/>
      <c r="H25" s="33"/>
      <c r="I25" s="33"/>
      <c r="J25" s="33"/>
      <c r="K25" s="33"/>
      <c r="L25" s="33"/>
      <c r="M25" s="33"/>
      <c r="N25" s="33"/>
      <c r="O25" s="33"/>
      <c r="P25" s="33"/>
      <c r="Q25" s="33"/>
      <c r="R25" s="32"/>
      <c r="S25" s="32"/>
      <c r="T25" s="32"/>
      <c r="U25" s="32"/>
    </row>
    <row r="26" spans="1:21" s="31" customFormat="1" ht="42.75" customHeight="1" x14ac:dyDescent="0.25">
      <c r="A26" s="24" t="s">
        <v>58</v>
      </c>
      <c r="B26" s="111" t="s">
        <v>71</v>
      </c>
      <c r="C26" s="35" t="s">
        <v>424</v>
      </c>
      <c r="D26" s="34"/>
      <c r="E26" s="34"/>
      <c r="F26" s="34"/>
      <c r="G26" s="33"/>
      <c r="H26" s="33"/>
      <c r="I26" s="33"/>
      <c r="J26" s="33"/>
      <c r="K26" s="33"/>
      <c r="L26" s="33"/>
      <c r="M26" s="33"/>
      <c r="N26" s="33"/>
      <c r="O26" s="33"/>
      <c r="P26" s="33"/>
      <c r="Q26" s="33"/>
      <c r="R26" s="32"/>
      <c r="S26" s="32"/>
      <c r="T26" s="32"/>
      <c r="U26" s="32"/>
    </row>
    <row r="27" spans="1:21" s="31" customFormat="1" ht="51.75" customHeight="1" x14ac:dyDescent="0.25">
      <c r="A27" s="24" t="s">
        <v>56</v>
      </c>
      <c r="B27" s="111" t="s">
        <v>70</v>
      </c>
      <c r="C27" s="265" t="s">
        <v>548</v>
      </c>
      <c r="D27" s="34"/>
      <c r="E27" s="34"/>
      <c r="F27" s="34"/>
      <c r="G27" s="33"/>
      <c r="H27" s="33"/>
      <c r="I27" s="33"/>
      <c r="J27" s="33"/>
      <c r="K27" s="33"/>
      <c r="L27" s="33"/>
      <c r="M27" s="33"/>
      <c r="N27" s="33"/>
      <c r="O27" s="33"/>
      <c r="P27" s="33"/>
      <c r="Q27" s="33"/>
      <c r="R27" s="32"/>
      <c r="S27" s="32"/>
      <c r="T27" s="32"/>
      <c r="U27" s="32"/>
    </row>
    <row r="28" spans="1:21" s="31" customFormat="1" ht="42.75" customHeight="1" x14ac:dyDescent="0.25">
      <c r="A28" s="24" t="s">
        <v>55</v>
      </c>
      <c r="B28" s="111" t="s">
        <v>357</v>
      </c>
      <c r="C28" s="35" t="s">
        <v>455</v>
      </c>
      <c r="D28" s="34"/>
      <c r="E28" s="34"/>
      <c r="F28" s="34"/>
      <c r="G28" s="33"/>
      <c r="H28" s="33"/>
      <c r="I28" s="33"/>
      <c r="J28" s="33"/>
      <c r="K28" s="33"/>
      <c r="L28" s="33"/>
      <c r="M28" s="33"/>
      <c r="N28" s="33"/>
      <c r="O28" s="33"/>
      <c r="P28" s="33"/>
      <c r="Q28" s="33"/>
      <c r="R28" s="32"/>
      <c r="S28" s="32"/>
      <c r="T28" s="32"/>
      <c r="U28" s="32"/>
    </row>
    <row r="29" spans="1:21" s="31" customFormat="1" ht="51.75" customHeight="1" x14ac:dyDescent="0.25">
      <c r="A29" s="24" t="s">
        <v>53</v>
      </c>
      <c r="B29" s="111" t="s">
        <v>358</v>
      </c>
      <c r="C29" s="35" t="s">
        <v>455</v>
      </c>
      <c r="D29" s="34"/>
      <c r="E29" s="34"/>
      <c r="F29" s="34"/>
      <c r="G29" s="33"/>
      <c r="H29" s="33"/>
      <c r="I29" s="33"/>
      <c r="J29" s="33"/>
      <c r="K29" s="33"/>
      <c r="L29" s="33"/>
      <c r="M29" s="33"/>
      <c r="N29" s="33"/>
      <c r="O29" s="33"/>
      <c r="P29" s="33"/>
      <c r="Q29" s="33"/>
      <c r="R29" s="32"/>
      <c r="S29" s="32"/>
      <c r="T29" s="32"/>
      <c r="U29" s="32"/>
    </row>
    <row r="30" spans="1:21" s="31" customFormat="1" ht="51.75" customHeight="1" x14ac:dyDescent="0.25">
      <c r="A30" s="24" t="s">
        <v>51</v>
      </c>
      <c r="B30" s="111" t="s">
        <v>359</v>
      </c>
      <c r="C30" s="35" t="s">
        <v>455</v>
      </c>
      <c r="D30" s="34"/>
      <c r="E30" s="34"/>
      <c r="F30" s="34"/>
      <c r="G30" s="33"/>
      <c r="H30" s="33"/>
      <c r="I30" s="33"/>
      <c r="J30" s="33"/>
      <c r="K30" s="33"/>
      <c r="L30" s="33"/>
      <c r="M30" s="33"/>
      <c r="N30" s="33"/>
      <c r="O30" s="33"/>
      <c r="P30" s="33"/>
      <c r="Q30" s="33"/>
      <c r="R30" s="32"/>
      <c r="S30" s="32"/>
      <c r="T30" s="32"/>
      <c r="U30" s="32"/>
    </row>
    <row r="31" spans="1:21" s="31" customFormat="1" ht="51.75" customHeight="1" x14ac:dyDescent="0.25">
      <c r="A31" s="24" t="s">
        <v>69</v>
      </c>
      <c r="B31" s="39" t="s">
        <v>360</v>
      </c>
      <c r="C31" s="35" t="s">
        <v>455</v>
      </c>
      <c r="D31" s="34"/>
      <c r="E31" s="34"/>
      <c r="F31" s="34"/>
      <c r="G31" s="33"/>
      <c r="H31" s="33"/>
      <c r="I31" s="33"/>
      <c r="J31" s="33"/>
      <c r="K31" s="33"/>
      <c r="L31" s="33"/>
      <c r="M31" s="33"/>
      <c r="N31" s="33"/>
      <c r="O31" s="33"/>
      <c r="P31" s="33"/>
      <c r="Q31" s="33"/>
      <c r="R31" s="32"/>
      <c r="S31" s="32"/>
      <c r="T31" s="32"/>
      <c r="U31" s="32"/>
    </row>
    <row r="32" spans="1:21" s="31" customFormat="1" ht="51.75" customHeight="1" x14ac:dyDescent="0.25">
      <c r="A32" s="24" t="s">
        <v>67</v>
      </c>
      <c r="B32" s="39" t="s">
        <v>361</v>
      </c>
      <c r="C32" s="35" t="s">
        <v>455</v>
      </c>
      <c r="D32" s="34"/>
      <c r="E32" s="34"/>
      <c r="F32" s="34"/>
      <c r="G32" s="33"/>
      <c r="H32" s="33"/>
      <c r="I32" s="33"/>
      <c r="J32" s="33"/>
      <c r="K32" s="33"/>
      <c r="L32" s="33"/>
      <c r="M32" s="33"/>
      <c r="N32" s="33"/>
      <c r="O32" s="33"/>
      <c r="P32" s="33"/>
      <c r="Q32" s="33"/>
      <c r="R32" s="32"/>
      <c r="S32" s="32"/>
      <c r="T32" s="32"/>
      <c r="U32" s="32"/>
    </row>
    <row r="33" spans="1:21" s="31" customFormat="1" ht="101.25" customHeight="1" x14ac:dyDescent="0.25">
      <c r="A33" s="24" t="s">
        <v>66</v>
      </c>
      <c r="B33" s="39" t="s">
        <v>362</v>
      </c>
      <c r="C33" s="35" t="s">
        <v>507</v>
      </c>
      <c r="D33" s="34"/>
      <c r="E33" s="34"/>
      <c r="F33" s="34"/>
      <c r="G33" s="33"/>
      <c r="H33" s="33"/>
      <c r="I33" s="33"/>
      <c r="J33" s="33"/>
      <c r="K33" s="33"/>
      <c r="L33" s="33"/>
      <c r="M33" s="33"/>
      <c r="N33" s="33"/>
      <c r="O33" s="33"/>
      <c r="P33" s="33"/>
      <c r="Q33" s="33"/>
      <c r="R33" s="32"/>
      <c r="S33" s="32"/>
      <c r="T33" s="32"/>
      <c r="U33" s="32"/>
    </row>
    <row r="34" spans="1:21" ht="111" customHeight="1" x14ac:dyDescent="0.3">
      <c r="A34" s="24" t="s">
        <v>376</v>
      </c>
      <c r="B34" s="39" t="s">
        <v>363</v>
      </c>
      <c r="C34" s="35" t="s">
        <v>455</v>
      </c>
      <c r="D34" s="23"/>
      <c r="E34" s="23"/>
      <c r="F34" s="23"/>
      <c r="G34" s="23"/>
      <c r="H34" s="23"/>
      <c r="I34" s="23"/>
      <c r="J34" s="23"/>
      <c r="K34" s="23"/>
      <c r="L34" s="23"/>
      <c r="M34" s="23"/>
      <c r="N34" s="23"/>
      <c r="O34" s="23"/>
      <c r="P34" s="23"/>
      <c r="Q34" s="23"/>
      <c r="R34" s="23"/>
      <c r="S34" s="23"/>
      <c r="T34" s="23"/>
      <c r="U34" s="23"/>
    </row>
    <row r="35" spans="1:21" ht="58.5" customHeight="1" x14ac:dyDescent="0.3">
      <c r="A35" s="24" t="s">
        <v>366</v>
      </c>
      <c r="B35" s="39" t="s">
        <v>68</v>
      </c>
      <c r="C35" s="35" t="s">
        <v>455</v>
      </c>
      <c r="D35" s="23"/>
      <c r="E35" s="23"/>
      <c r="F35" s="23"/>
      <c r="G35" s="23"/>
      <c r="H35" s="23"/>
      <c r="I35" s="23"/>
      <c r="J35" s="23"/>
      <c r="K35" s="23"/>
      <c r="L35" s="23"/>
      <c r="M35" s="23"/>
      <c r="N35" s="23"/>
      <c r="O35" s="23"/>
      <c r="P35" s="23"/>
      <c r="Q35" s="23"/>
      <c r="R35" s="23"/>
      <c r="S35" s="23"/>
      <c r="T35" s="23"/>
      <c r="U35" s="23"/>
    </row>
    <row r="36" spans="1:21" ht="51.75" customHeight="1" x14ac:dyDescent="0.3">
      <c r="A36" s="24" t="s">
        <v>377</v>
      </c>
      <c r="B36" s="39" t="s">
        <v>364</v>
      </c>
      <c r="C36" s="35" t="s">
        <v>455</v>
      </c>
      <c r="D36" s="23"/>
      <c r="E36" s="23"/>
      <c r="F36" s="23"/>
      <c r="G36" s="23"/>
      <c r="H36" s="23"/>
      <c r="I36" s="23"/>
      <c r="J36" s="23"/>
      <c r="K36" s="23"/>
      <c r="L36" s="23"/>
      <c r="M36" s="23"/>
      <c r="N36" s="23"/>
      <c r="O36" s="23"/>
      <c r="P36" s="23"/>
      <c r="Q36" s="23"/>
      <c r="R36" s="23"/>
      <c r="S36" s="23"/>
      <c r="T36" s="23"/>
      <c r="U36" s="23"/>
    </row>
    <row r="37" spans="1:21" ht="43.5" customHeight="1" x14ac:dyDescent="0.3">
      <c r="A37" s="24" t="s">
        <v>367</v>
      </c>
      <c r="B37" s="39" t="s">
        <v>365</v>
      </c>
      <c r="C37" s="35" t="s">
        <v>621</v>
      </c>
      <c r="D37" s="23"/>
      <c r="E37" s="23"/>
      <c r="F37" s="23"/>
      <c r="G37" s="23"/>
      <c r="H37" s="23"/>
      <c r="I37" s="23"/>
      <c r="J37" s="23"/>
      <c r="K37" s="23"/>
      <c r="L37" s="23"/>
      <c r="M37" s="23"/>
      <c r="N37" s="23"/>
      <c r="O37" s="23"/>
      <c r="P37" s="23"/>
      <c r="Q37" s="23"/>
      <c r="R37" s="23"/>
      <c r="S37" s="23"/>
      <c r="T37" s="23"/>
      <c r="U37" s="23"/>
    </row>
    <row r="38" spans="1:21" ht="43.5" customHeight="1" x14ac:dyDescent="0.3">
      <c r="A38" s="24" t="s">
        <v>378</v>
      </c>
      <c r="B38" s="39" t="s">
        <v>207</v>
      </c>
      <c r="C38" s="35" t="s">
        <v>455</v>
      </c>
      <c r="D38" s="23"/>
      <c r="E38" s="23"/>
      <c r="F38" s="23"/>
      <c r="G38" s="23"/>
      <c r="H38" s="23"/>
      <c r="I38" s="23"/>
      <c r="J38" s="23"/>
      <c r="K38" s="23"/>
      <c r="L38" s="23"/>
      <c r="M38" s="23"/>
      <c r="N38" s="23"/>
      <c r="O38" s="23"/>
      <c r="P38" s="23"/>
      <c r="Q38" s="23"/>
      <c r="R38" s="23"/>
      <c r="S38" s="23"/>
      <c r="T38" s="23"/>
      <c r="U38" s="23"/>
    </row>
    <row r="39" spans="1:21" ht="23.25" customHeight="1" x14ac:dyDescent="0.3">
      <c r="A39" s="406"/>
      <c r="B39" s="407"/>
      <c r="C39" s="408"/>
      <c r="D39" s="23"/>
      <c r="E39" s="23"/>
      <c r="F39" s="23"/>
      <c r="G39" s="23"/>
      <c r="H39" s="23"/>
      <c r="I39" s="23"/>
      <c r="J39" s="23"/>
      <c r="K39" s="23"/>
      <c r="L39" s="23"/>
      <c r="M39" s="23"/>
      <c r="N39" s="23"/>
      <c r="O39" s="23"/>
      <c r="P39" s="23"/>
      <c r="Q39" s="23"/>
      <c r="R39" s="23"/>
      <c r="S39" s="23"/>
      <c r="T39" s="23"/>
      <c r="U39" s="23"/>
    </row>
    <row r="40" spans="1:21" ht="62.4" x14ac:dyDescent="0.3">
      <c r="A40" s="24" t="s">
        <v>368</v>
      </c>
      <c r="B40" s="39" t="s">
        <v>420</v>
      </c>
      <c r="C40" s="317" t="s">
        <v>570</v>
      </c>
      <c r="D40" s="23"/>
      <c r="E40" s="23"/>
      <c r="F40" s="23"/>
      <c r="G40" s="23"/>
      <c r="H40" s="23"/>
      <c r="I40" s="23"/>
      <c r="J40" s="23"/>
      <c r="K40" s="23"/>
      <c r="L40" s="23"/>
      <c r="M40" s="23"/>
      <c r="N40" s="23"/>
      <c r="O40" s="23"/>
      <c r="P40" s="23"/>
      <c r="Q40" s="23"/>
      <c r="R40" s="23"/>
      <c r="S40" s="23"/>
      <c r="T40" s="23"/>
      <c r="U40" s="23"/>
    </row>
    <row r="41" spans="1:21" ht="105.75" customHeight="1" x14ac:dyDescent="0.3">
      <c r="A41" s="24" t="s">
        <v>379</v>
      </c>
      <c r="B41" s="39" t="s">
        <v>402</v>
      </c>
      <c r="C41" s="317" t="s">
        <v>505</v>
      </c>
      <c r="D41" s="23"/>
      <c r="E41" s="23"/>
      <c r="F41" s="23"/>
      <c r="G41" s="23"/>
      <c r="H41" s="23"/>
      <c r="I41" s="23"/>
      <c r="J41" s="23"/>
      <c r="K41" s="23"/>
      <c r="L41" s="23"/>
      <c r="M41" s="23"/>
      <c r="N41" s="23"/>
      <c r="O41" s="23"/>
      <c r="P41" s="23"/>
      <c r="Q41" s="23"/>
      <c r="R41" s="23"/>
      <c r="S41" s="23"/>
      <c r="T41" s="23"/>
      <c r="U41" s="23"/>
    </row>
    <row r="42" spans="1:21" ht="83.25" customHeight="1" x14ac:dyDescent="0.3">
      <c r="A42" s="24" t="s">
        <v>369</v>
      </c>
      <c r="B42" s="39" t="s">
        <v>417</v>
      </c>
      <c r="C42" s="317" t="s">
        <v>505</v>
      </c>
      <c r="D42" s="23"/>
      <c r="E42" s="23"/>
      <c r="F42" s="23"/>
      <c r="G42" s="23"/>
      <c r="H42" s="23"/>
      <c r="I42" s="23"/>
      <c r="J42" s="23"/>
      <c r="K42" s="23"/>
      <c r="L42" s="23"/>
      <c r="M42" s="23"/>
      <c r="N42" s="23"/>
      <c r="O42" s="23"/>
      <c r="P42" s="23"/>
      <c r="Q42" s="23"/>
      <c r="R42" s="23"/>
      <c r="S42" s="23"/>
      <c r="T42" s="23"/>
      <c r="U42" s="23"/>
    </row>
    <row r="43" spans="1:21" ht="186" customHeight="1" x14ac:dyDescent="0.3">
      <c r="A43" s="24" t="s">
        <v>382</v>
      </c>
      <c r="B43" s="39" t="s">
        <v>383</v>
      </c>
      <c r="C43" s="317" t="s">
        <v>456</v>
      </c>
      <c r="D43" s="23"/>
      <c r="E43" s="23"/>
      <c r="F43" s="23"/>
      <c r="G43" s="23"/>
      <c r="H43" s="23"/>
      <c r="I43" s="23"/>
      <c r="J43" s="23"/>
      <c r="K43" s="23"/>
      <c r="L43" s="23"/>
      <c r="M43" s="23"/>
      <c r="N43" s="23"/>
      <c r="O43" s="23"/>
      <c r="P43" s="23"/>
      <c r="Q43" s="23"/>
      <c r="R43" s="23"/>
      <c r="S43" s="23"/>
      <c r="T43" s="23"/>
      <c r="U43" s="23"/>
    </row>
    <row r="44" spans="1:21" ht="111" customHeight="1" x14ac:dyDescent="0.3">
      <c r="A44" s="24" t="s">
        <v>370</v>
      </c>
      <c r="B44" s="39" t="s">
        <v>408</v>
      </c>
      <c r="C44" s="317" t="s">
        <v>456</v>
      </c>
      <c r="D44" s="23"/>
      <c r="E44" s="23"/>
      <c r="F44" s="23"/>
      <c r="G44" s="23"/>
      <c r="H44" s="23"/>
      <c r="I44" s="23"/>
      <c r="J44" s="23"/>
      <c r="K44" s="23"/>
      <c r="L44" s="23"/>
      <c r="M44" s="23"/>
      <c r="N44" s="23"/>
      <c r="O44" s="23"/>
      <c r="P44" s="23"/>
      <c r="Q44" s="23"/>
      <c r="R44" s="23"/>
      <c r="S44" s="23"/>
      <c r="T44" s="23"/>
      <c r="U44" s="23"/>
    </row>
    <row r="45" spans="1:21" ht="120" customHeight="1" x14ac:dyDescent="0.3">
      <c r="A45" s="24" t="s">
        <v>403</v>
      </c>
      <c r="B45" s="39" t="s">
        <v>409</v>
      </c>
      <c r="C45" s="317" t="s">
        <v>456</v>
      </c>
      <c r="D45" s="23"/>
      <c r="E45" s="23"/>
      <c r="F45" s="23"/>
      <c r="G45" s="23"/>
      <c r="H45" s="23"/>
      <c r="I45" s="23"/>
      <c r="J45" s="23"/>
      <c r="K45" s="23"/>
      <c r="L45" s="23"/>
      <c r="M45" s="23"/>
      <c r="N45" s="23"/>
      <c r="O45" s="23"/>
      <c r="P45" s="23"/>
      <c r="Q45" s="23"/>
      <c r="R45" s="23"/>
      <c r="S45" s="23"/>
      <c r="T45" s="23"/>
      <c r="U45" s="23"/>
    </row>
    <row r="46" spans="1:21" ht="101.25" customHeight="1" x14ac:dyDescent="0.3">
      <c r="A46" s="24" t="s">
        <v>371</v>
      </c>
      <c r="B46" s="39" t="s">
        <v>410</v>
      </c>
      <c r="C46" s="317" t="s">
        <v>456</v>
      </c>
      <c r="D46" s="23"/>
      <c r="E46" s="23"/>
      <c r="F46" s="23"/>
      <c r="G46" s="23"/>
      <c r="H46" s="23"/>
      <c r="I46" s="23"/>
      <c r="J46" s="23"/>
      <c r="K46" s="23"/>
      <c r="L46" s="23"/>
      <c r="M46" s="23"/>
      <c r="N46" s="23"/>
      <c r="O46" s="23"/>
      <c r="P46" s="23"/>
      <c r="Q46" s="23"/>
      <c r="R46" s="23"/>
      <c r="S46" s="23"/>
      <c r="T46" s="23"/>
      <c r="U46" s="23"/>
    </row>
    <row r="47" spans="1:21" ht="18.75" customHeight="1" x14ac:dyDescent="0.3">
      <c r="A47" s="406"/>
      <c r="B47" s="407"/>
      <c r="C47" s="408"/>
      <c r="D47" s="23"/>
      <c r="E47" s="23"/>
      <c r="F47" s="23"/>
      <c r="G47" s="23"/>
      <c r="H47" s="23"/>
      <c r="I47" s="23"/>
      <c r="J47" s="23"/>
      <c r="K47" s="23"/>
      <c r="L47" s="23"/>
      <c r="M47" s="23"/>
      <c r="N47" s="23"/>
      <c r="O47" s="23"/>
      <c r="P47" s="23"/>
      <c r="Q47" s="23"/>
      <c r="R47" s="23"/>
      <c r="S47" s="23"/>
      <c r="T47" s="23"/>
      <c r="U47" s="23"/>
    </row>
    <row r="48" spans="1:21" ht="75.75" customHeight="1" x14ac:dyDescent="0.3">
      <c r="A48" s="24" t="s">
        <v>404</v>
      </c>
      <c r="B48" s="39" t="s">
        <v>418</v>
      </c>
      <c r="C48" s="316" t="str">
        <f>CONCATENATE(ROUND('6.2. Паспорт фин осв ввод '!U24,2)," млн.руб.")</f>
        <v>0,74 млн.руб.</v>
      </c>
      <c r="D48" s="23"/>
      <c r="E48" s="23"/>
      <c r="F48" s="23"/>
      <c r="G48" s="23"/>
      <c r="H48" s="23"/>
      <c r="I48" s="23"/>
      <c r="J48" s="23"/>
      <c r="K48" s="23"/>
      <c r="L48" s="23"/>
      <c r="M48" s="23"/>
      <c r="N48" s="23"/>
      <c r="O48" s="23"/>
      <c r="P48" s="23"/>
      <c r="Q48" s="23"/>
      <c r="R48" s="23"/>
      <c r="S48" s="23"/>
      <c r="T48" s="23"/>
      <c r="U48" s="23"/>
    </row>
    <row r="49" spans="1:21" ht="71.25" customHeight="1" x14ac:dyDescent="0.3">
      <c r="A49" s="24" t="s">
        <v>372</v>
      </c>
      <c r="B49" s="39" t="s">
        <v>419</v>
      </c>
      <c r="C49" s="316" t="str">
        <f>CONCATENATE(ROUND('6.2. Паспорт фин осв ввод '!U30,2)," млн.руб.")</f>
        <v>0,62 млн.руб.</v>
      </c>
      <c r="D49" s="23"/>
      <c r="E49" s="23"/>
      <c r="F49" s="23"/>
      <c r="G49" s="23"/>
      <c r="H49" s="23"/>
      <c r="I49" s="23"/>
      <c r="J49" s="23"/>
      <c r="K49" s="23"/>
      <c r="L49" s="23"/>
      <c r="M49" s="23"/>
      <c r="N49" s="23"/>
      <c r="O49" s="23"/>
      <c r="P49" s="23"/>
      <c r="Q49" s="23"/>
      <c r="R49" s="23"/>
      <c r="S49" s="23"/>
      <c r="T49" s="23"/>
      <c r="U49" s="23"/>
    </row>
    <row r="50" spans="1:21" x14ac:dyDescent="0.3">
      <c r="A50" s="23"/>
      <c r="B50" s="23"/>
      <c r="C50" s="23"/>
      <c r="D50" s="23"/>
      <c r="E50" s="23"/>
      <c r="F50" s="23"/>
      <c r="G50" s="23"/>
      <c r="H50" s="23"/>
      <c r="I50" s="23"/>
      <c r="J50" s="23"/>
      <c r="K50" s="23"/>
      <c r="L50" s="23"/>
      <c r="M50" s="23"/>
      <c r="N50" s="23"/>
      <c r="O50" s="23"/>
      <c r="P50" s="23"/>
      <c r="Q50" s="23"/>
      <c r="R50" s="23"/>
      <c r="S50" s="23"/>
      <c r="T50" s="23"/>
      <c r="U50" s="23"/>
    </row>
    <row r="51" spans="1:21" x14ac:dyDescent="0.3">
      <c r="A51" s="23"/>
      <c r="B51" s="23"/>
      <c r="C51" s="23"/>
      <c r="D51" s="23"/>
      <c r="E51" s="23"/>
      <c r="F51" s="23"/>
      <c r="G51" s="23"/>
      <c r="H51" s="23"/>
      <c r="I51" s="23"/>
      <c r="J51" s="23"/>
      <c r="K51" s="23"/>
      <c r="L51" s="23"/>
      <c r="M51" s="23"/>
      <c r="N51" s="23"/>
      <c r="O51" s="23"/>
      <c r="P51" s="23"/>
      <c r="Q51" s="23"/>
      <c r="R51" s="23"/>
      <c r="S51" s="23"/>
      <c r="T51" s="23"/>
      <c r="U51" s="23"/>
    </row>
    <row r="52" spans="1:21" x14ac:dyDescent="0.3">
      <c r="A52" s="23"/>
      <c r="B52" s="23"/>
      <c r="C52" s="23"/>
      <c r="D52" s="23"/>
      <c r="E52" s="23"/>
      <c r="F52" s="23"/>
      <c r="G52" s="23"/>
      <c r="H52" s="23"/>
      <c r="I52" s="23"/>
      <c r="J52" s="23"/>
      <c r="K52" s="23"/>
      <c r="L52" s="23"/>
      <c r="M52" s="23"/>
      <c r="N52" s="23"/>
      <c r="O52" s="23"/>
      <c r="P52" s="23"/>
      <c r="Q52" s="23"/>
      <c r="R52" s="23"/>
      <c r="S52" s="23"/>
      <c r="T52" s="23"/>
      <c r="U52" s="23"/>
    </row>
    <row r="53" spans="1:21" x14ac:dyDescent="0.3">
      <c r="A53" s="23"/>
      <c r="B53" s="23"/>
      <c r="C53" s="23"/>
      <c r="D53" s="23"/>
      <c r="E53" s="23"/>
      <c r="F53" s="23"/>
      <c r="G53" s="23"/>
      <c r="H53" s="23"/>
      <c r="I53" s="23"/>
      <c r="J53" s="23"/>
      <c r="K53" s="23"/>
      <c r="L53" s="23"/>
      <c r="M53" s="23"/>
      <c r="N53" s="23"/>
      <c r="O53" s="23"/>
      <c r="P53" s="23"/>
      <c r="Q53" s="23"/>
      <c r="R53" s="23"/>
      <c r="S53" s="23"/>
      <c r="T53" s="23"/>
      <c r="U53" s="23"/>
    </row>
    <row r="54" spans="1:21" x14ac:dyDescent="0.3">
      <c r="A54" s="23"/>
      <c r="B54" s="23"/>
      <c r="C54" s="23"/>
      <c r="D54" s="23"/>
      <c r="E54" s="23"/>
      <c r="F54" s="23"/>
      <c r="G54" s="23"/>
      <c r="H54" s="23"/>
      <c r="I54" s="23"/>
      <c r="J54" s="23"/>
      <c r="K54" s="23"/>
      <c r="L54" s="23"/>
      <c r="M54" s="23"/>
      <c r="N54" s="23"/>
      <c r="O54" s="23"/>
      <c r="P54" s="23"/>
      <c r="Q54" s="23"/>
      <c r="R54" s="23"/>
      <c r="S54" s="23"/>
      <c r="T54" s="23"/>
      <c r="U54" s="23"/>
    </row>
    <row r="55" spans="1:21" x14ac:dyDescent="0.3">
      <c r="A55" s="23"/>
      <c r="B55" s="23"/>
      <c r="C55" s="23"/>
      <c r="D55" s="23"/>
      <c r="E55" s="23"/>
      <c r="F55" s="23"/>
      <c r="G55" s="23"/>
      <c r="H55" s="23"/>
      <c r="I55" s="23"/>
      <c r="J55" s="23"/>
      <c r="K55" s="23"/>
      <c r="L55" s="23"/>
      <c r="M55" s="23"/>
      <c r="N55" s="23"/>
      <c r="O55" s="23"/>
      <c r="P55" s="23"/>
      <c r="Q55" s="23"/>
      <c r="R55" s="23"/>
      <c r="S55" s="23"/>
      <c r="T55" s="23"/>
      <c r="U55" s="23"/>
    </row>
    <row r="56" spans="1:21" x14ac:dyDescent="0.3">
      <c r="A56" s="23"/>
      <c r="B56" s="23"/>
      <c r="C56" s="23"/>
      <c r="D56" s="23"/>
      <c r="E56" s="23"/>
      <c r="F56" s="23"/>
      <c r="G56" s="23"/>
      <c r="H56" s="23"/>
      <c r="I56" s="23"/>
      <c r="J56" s="23"/>
      <c r="K56" s="23"/>
      <c r="L56" s="23"/>
      <c r="M56" s="23"/>
      <c r="N56" s="23"/>
      <c r="O56" s="23"/>
      <c r="P56" s="23"/>
      <c r="Q56" s="23"/>
      <c r="R56" s="23"/>
      <c r="S56" s="23"/>
      <c r="T56" s="23"/>
      <c r="U56" s="23"/>
    </row>
    <row r="57" spans="1:21" x14ac:dyDescent="0.3">
      <c r="A57" s="23"/>
      <c r="B57" s="23"/>
      <c r="C57" s="23"/>
      <c r="D57" s="23"/>
      <c r="E57" s="23"/>
      <c r="F57" s="23"/>
      <c r="G57" s="23"/>
      <c r="H57" s="23"/>
      <c r="I57" s="23"/>
      <c r="J57" s="23"/>
      <c r="K57" s="23"/>
      <c r="L57" s="23"/>
      <c r="M57" s="23"/>
      <c r="N57" s="23"/>
      <c r="O57" s="23"/>
      <c r="P57" s="23"/>
      <c r="Q57" s="23"/>
      <c r="R57" s="23"/>
      <c r="S57" s="23"/>
      <c r="T57" s="23"/>
      <c r="U57" s="23"/>
    </row>
    <row r="58" spans="1:21" x14ac:dyDescent="0.3">
      <c r="A58" s="23"/>
      <c r="B58" s="23"/>
      <c r="C58" s="23"/>
      <c r="D58" s="23"/>
      <c r="E58" s="23"/>
      <c r="F58" s="23"/>
      <c r="G58" s="23"/>
      <c r="H58" s="23"/>
      <c r="I58" s="23"/>
      <c r="J58" s="23"/>
      <c r="K58" s="23"/>
      <c r="L58" s="23"/>
      <c r="M58" s="23"/>
      <c r="N58" s="23"/>
      <c r="O58" s="23"/>
      <c r="P58" s="23"/>
      <c r="Q58" s="23"/>
      <c r="R58" s="23"/>
      <c r="S58" s="23"/>
      <c r="T58" s="23"/>
      <c r="U58" s="23"/>
    </row>
    <row r="59" spans="1:21" x14ac:dyDescent="0.3">
      <c r="A59" s="23"/>
      <c r="B59" s="23"/>
      <c r="C59" s="23"/>
      <c r="D59" s="23"/>
      <c r="E59" s="23"/>
      <c r="F59" s="23"/>
      <c r="G59" s="23"/>
      <c r="H59" s="23"/>
      <c r="I59" s="23"/>
      <c r="J59" s="23"/>
      <c r="K59" s="23"/>
      <c r="L59" s="23"/>
      <c r="M59" s="23"/>
      <c r="N59" s="23"/>
      <c r="O59" s="23"/>
      <c r="P59" s="23"/>
      <c r="Q59" s="23"/>
      <c r="R59" s="23"/>
      <c r="S59" s="23"/>
      <c r="T59" s="23"/>
      <c r="U59" s="23"/>
    </row>
    <row r="60" spans="1:21" x14ac:dyDescent="0.3">
      <c r="A60" s="23"/>
      <c r="B60" s="23"/>
      <c r="C60" s="23"/>
      <c r="D60" s="23"/>
      <c r="E60" s="23"/>
      <c r="F60" s="23"/>
      <c r="G60" s="23"/>
      <c r="H60" s="23"/>
      <c r="I60" s="23"/>
      <c r="J60" s="23"/>
      <c r="K60" s="23"/>
      <c r="L60" s="23"/>
      <c r="M60" s="23"/>
      <c r="N60" s="23"/>
      <c r="O60" s="23"/>
      <c r="P60" s="23"/>
      <c r="Q60" s="23"/>
      <c r="R60" s="23"/>
      <c r="S60" s="23"/>
      <c r="T60" s="23"/>
      <c r="U60" s="23"/>
    </row>
    <row r="61" spans="1:21" x14ac:dyDescent="0.3">
      <c r="A61" s="23"/>
      <c r="B61" s="23"/>
      <c r="C61" s="23"/>
      <c r="D61" s="23"/>
      <c r="E61" s="23"/>
      <c r="F61" s="23"/>
      <c r="G61" s="23"/>
      <c r="H61" s="23"/>
      <c r="I61" s="23"/>
      <c r="J61" s="23"/>
      <c r="K61" s="23"/>
      <c r="L61" s="23"/>
      <c r="M61" s="23"/>
      <c r="N61" s="23"/>
      <c r="O61" s="23"/>
      <c r="P61" s="23"/>
      <c r="Q61" s="23"/>
      <c r="R61" s="23"/>
      <c r="S61" s="23"/>
      <c r="T61" s="23"/>
      <c r="U61" s="23"/>
    </row>
    <row r="62" spans="1:21" x14ac:dyDescent="0.3">
      <c r="A62" s="23"/>
      <c r="B62" s="23"/>
      <c r="C62" s="23"/>
      <c r="D62" s="23"/>
      <c r="E62" s="23"/>
      <c r="F62" s="23"/>
      <c r="G62" s="23"/>
      <c r="H62" s="23"/>
      <c r="I62" s="23"/>
      <c r="J62" s="23"/>
      <c r="K62" s="23"/>
      <c r="L62" s="23"/>
      <c r="M62" s="23"/>
      <c r="N62" s="23"/>
      <c r="O62" s="23"/>
      <c r="P62" s="23"/>
      <c r="Q62" s="23"/>
      <c r="R62" s="23"/>
      <c r="S62" s="23"/>
      <c r="T62" s="23"/>
      <c r="U62" s="23"/>
    </row>
    <row r="63" spans="1:21" x14ac:dyDescent="0.3">
      <c r="A63" s="23"/>
      <c r="B63" s="23"/>
      <c r="C63" s="23"/>
      <c r="D63" s="23"/>
      <c r="E63" s="23"/>
      <c r="F63" s="23"/>
      <c r="G63" s="23"/>
      <c r="H63" s="23"/>
      <c r="I63" s="23"/>
      <c r="J63" s="23"/>
      <c r="K63" s="23"/>
      <c r="L63" s="23"/>
      <c r="M63" s="23"/>
      <c r="N63" s="23"/>
      <c r="O63" s="23"/>
      <c r="P63" s="23"/>
      <c r="Q63" s="23"/>
      <c r="R63" s="23"/>
      <c r="S63" s="23"/>
      <c r="T63" s="23"/>
      <c r="U63" s="23"/>
    </row>
    <row r="64" spans="1:21" x14ac:dyDescent="0.3">
      <c r="A64" s="23"/>
      <c r="B64" s="23"/>
      <c r="C64" s="23"/>
      <c r="D64" s="23"/>
      <c r="E64" s="23"/>
      <c r="F64" s="23"/>
      <c r="G64" s="23"/>
      <c r="H64" s="23"/>
      <c r="I64" s="23"/>
      <c r="J64" s="23"/>
      <c r="K64" s="23"/>
      <c r="L64" s="23"/>
      <c r="M64" s="23"/>
      <c r="N64" s="23"/>
      <c r="O64" s="23"/>
      <c r="P64" s="23"/>
      <c r="Q64" s="23"/>
      <c r="R64" s="23"/>
      <c r="S64" s="23"/>
      <c r="T64" s="23"/>
      <c r="U64" s="23"/>
    </row>
    <row r="65" spans="1:21" x14ac:dyDescent="0.3">
      <c r="A65" s="23"/>
      <c r="B65" s="23"/>
      <c r="C65" s="23"/>
      <c r="D65" s="23"/>
      <c r="E65" s="23"/>
      <c r="F65" s="23"/>
      <c r="G65" s="23"/>
      <c r="H65" s="23"/>
      <c r="I65" s="23"/>
      <c r="J65" s="23"/>
      <c r="K65" s="23"/>
      <c r="L65" s="23"/>
      <c r="M65" s="23"/>
      <c r="N65" s="23"/>
      <c r="O65" s="23"/>
      <c r="P65" s="23"/>
      <c r="Q65" s="23"/>
      <c r="R65" s="23"/>
      <c r="S65" s="23"/>
      <c r="T65" s="23"/>
      <c r="U65" s="23"/>
    </row>
    <row r="66" spans="1:21" x14ac:dyDescent="0.3">
      <c r="A66" s="23"/>
      <c r="B66" s="23"/>
      <c r="C66" s="23"/>
      <c r="D66" s="23"/>
      <c r="E66" s="23"/>
      <c r="F66" s="23"/>
      <c r="G66" s="23"/>
      <c r="H66" s="23"/>
      <c r="I66" s="23"/>
      <c r="J66" s="23"/>
      <c r="K66" s="23"/>
      <c r="L66" s="23"/>
      <c r="M66" s="23"/>
      <c r="N66" s="23"/>
      <c r="O66" s="23"/>
      <c r="P66" s="23"/>
      <c r="Q66" s="23"/>
      <c r="R66" s="23"/>
      <c r="S66" s="23"/>
      <c r="T66" s="23"/>
      <c r="U66" s="23"/>
    </row>
    <row r="67" spans="1:21" x14ac:dyDescent="0.3">
      <c r="A67" s="23"/>
      <c r="B67" s="23"/>
      <c r="C67" s="23"/>
      <c r="D67" s="23"/>
      <c r="E67" s="23"/>
      <c r="F67" s="23"/>
      <c r="G67" s="23"/>
      <c r="H67" s="23"/>
      <c r="I67" s="23"/>
      <c r="J67" s="23"/>
      <c r="K67" s="23"/>
      <c r="L67" s="23"/>
      <c r="M67" s="23"/>
      <c r="N67" s="23"/>
      <c r="O67" s="23"/>
      <c r="P67" s="23"/>
      <c r="Q67" s="23"/>
      <c r="R67" s="23"/>
      <c r="S67" s="23"/>
      <c r="T67" s="23"/>
      <c r="U67" s="23"/>
    </row>
    <row r="68" spans="1:21" x14ac:dyDescent="0.3">
      <c r="A68" s="23"/>
      <c r="B68" s="23"/>
      <c r="C68" s="23"/>
      <c r="D68" s="23"/>
      <c r="E68" s="23"/>
      <c r="F68" s="23"/>
      <c r="G68" s="23"/>
      <c r="H68" s="23"/>
      <c r="I68" s="23"/>
      <c r="J68" s="23"/>
      <c r="K68" s="23"/>
      <c r="L68" s="23"/>
      <c r="M68" s="23"/>
      <c r="N68" s="23"/>
      <c r="O68" s="23"/>
      <c r="P68" s="23"/>
      <c r="Q68" s="23"/>
      <c r="R68" s="23"/>
      <c r="S68" s="23"/>
      <c r="T68" s="23"/>
      <c r="U68" s="23"/>
    </row>
    <row r="69" spans="1:21" x14ac:dyDescent="0.3">
      <c r="A69" s="23"/>
      <c r="B69" s="23"/>
      <c r="C69" s="23"/>
      <c r="D69" s="23"/>
      <c r="E69" s="23"/>
      <c r="F69" s="23"/>
      <c r="G69" s="23"/>
      <c r="H69" s="23"/>
      <c r="I69" s="23"/>
      <c r="J69" s="23"/>
      <c r="K69" s="23"/>
      <c r="L69" s="23"/>
      <c r="M69" s="23"/>
      <c r="N69" s="23"/>
      <c r="O69" s="23"/>
      <c r="P69" s="23"/>
      <c r="Q69" s="23"/>
      <c r="R69" s="23"/>
      <c r="S69" s="23"/>
      <c r="T69" s="23"/>
      <c r="U69" s="23"/>
    </row>
    <row r="70" spans="1:21" x14ac:dyDescent="0.3">
      <c r="A70" s="23"/>
      <c r="B70" s="23"/>
      <c r="C70" s="23"/>
      <c r="D70" s="23"/>
      <c r="E70" s="23"/>
      <c r="F70" s="23"/>
      <c r="G70" s="23"/>
      <c r="H70" s="23"/>
      <c r="I70" s="23"/>
      <c r="J70" s="23"/>
      <c r="K70" s="23"/>
      <c r="L70" s="23"/>
      <c r="M70" s="23"/>
      <c r="N70" s="23"/>
      <c r="O70" s="23"/>
      <c r="P70" s="23"/>
      <c r="Q70" s="23"/>
      <c r="R70" s="23"/>
      <c r="S70" s="23"/>
      <c r="T70" s="23"/>
      <c r="U70" s="23"/>
    </row>
    <row r="71" spans="1:21" x14ac:dyDescent="0.3">
      <c r="A71" s="23"/>
      <c r="B71" s="23"/>
      <c r="C71" s="23"/>
      <c r="D71" s="23"/>
      <c r="E71" s="23"/>
      <c r="F71" s="23"/>
      <c r="G71" s="23"/>
      <c r="H71" s="23"/>
      <c r="I71" s="23"/>
      <c r="J71" s="23"/>
      <c r="K71" s="23"/>
      <c r="L71" s="23"/>
      <c r="M71" s="23"/>
      <c r="N71" s="23"/>
      <c r="O71" s="23"/>
      <c r="P71" s="23"/>
      <c r="Q71" s="23"/>
      <c r="R71" s="23"/>
      <c r="S71" s="23"/>
      <c r="T71" s="23"/>
      <c r="U71" s="23"/>
    </row>
    <row r="72" spans="1:21" x14ac:dyDescent="0.3">
      <c r="A72" s="23"/>
      <c r="B72" s="23"/>
      <c r="C72" s="23"/>
      <c r="D72" s="23"/>
      <c r="E72" s="23"/>
      <c r="F72" s="23"/>
      <c r="G72" s="23"/>
      <c r="H72" s="23"/>
      <c r="I72" s="23"/>
      <c r="J72" s="23"/>
      <c r="K72" s="23"/>
      <c r="L72" s="23"/>
      <c r="M72" s="23"/>
      <c r="N72" s="23"/>
      <c r="O72" s="23"/>
      <c r="P72" s="23"/>
      <c r="Q72" s="23"/>
      <c r="R72" s="23"/>
      <c r="S72" s="23"/>
      <c r="T72" s="23"/>
      <c r="U72" s="23"/>
    </row>
    <row r="73" spans="1:21" x14ac:dyDescent="0.3">
      <c r="A73" s="23"/>
      <c r="B73" s="23"/>
      <c r="C73" s="23"/>
      <c r="D73" s="23"/>
      <c r="E73" s="23"/>
      <c r="F73" s="23"/>
      <c r="G73" s="23"/>
      <c r="H73" s="23"/>
      <c r="I73" s="23"/>
      <c r="J73" s="23"/>
      <c r="K73" s="23"/>
      <c r="L73" s="23"/>
      <c r="M73" s="23"/>
      <c r="N73" s="23"/>
      <c r="O73" s="23"/>
      <c r="P73" s="23"/>
      <c r="Q73" s="23"/>
      <c r="R73" s="23"/>
      <c r="S73" s="23"/>
      <c r="T73" s="23"/>
      <c r="U73" s="23"/>
    </row>
    <row r="74" spans="1:21" x14ac:dyDescent="0.3">
      <c r="A74" s="23"/>
      <c r="B74" s="23"/>
      <c r="C74" s="23"/>
      <c r="D74" s="23"/>
      <c r="E74" s="23"/>
      <c r="F74" s="23"/>
      <c r="G74" s="23"/>
      <c r="H74" s="23"/>
      <c r="I74" s="23"/>
      <c r="J74" s="23"/>
      <c r="K74" s="23"/>
      <c r="L74" s="23"/>
      <c r="M74" s="23"/>
      <c r="N74" s="23"/>
      <c r="O74" s="23"/>
      <c r="P74" s="23"/>
      <c r="Q74" s="23"/>
      <c r="R74" s="23"/>
      <c r="S74" s="23"/>
      <c r="T74" s="23"/>
      <c r="U74" s="23"/>
    </row>
    <row r="75" spans="1:21" x14ac:dyDescent="0.3">
      <c r="A75" s="23"/>
      <c r="B75" s="23"/>
      <c r="C75" s="23"/>
      <c r="D75" s="23"/>
      <c r="E75" s="23"/>
      <c r="F75" s="23"/>
      <c r="G75" s="23"/>
      <c r="H75" s="23"/>
      <c r="I75" s="23"/>
      <c r="J75" s="23"/>
      <c r="K75" s="23"/>
      <c r="L75" s="23"/>
      <c r="M75" s="23"/>
      <c r="N75" s="23"/>
      <c r="O75" s="23"/>
      <c r="P75" s="23"/>
      <c r="Q75" s="23"/>
      <c r="R75" s="23"/>
      <c r="S75" s="23"/>
      <c r="T75" s="23"/>
      <c r="U75" s="23"/>
    </row>
    <row r="76" spans="1:21" x14ac:dyDescent="0.3">
      <c r="A76" s="23"/>
      <c r="B76" s="23"/>
      <c r="C76" s="23"/>
      <c r="D76" s="23"/>
      <c r="E76" s="23"/>
      <c r="F76" s="23"/>
      <c r="G76" s="23"/>
      <c r="H76" s="23"/>
      <c r="I76" s="23"/>
      <c r="J76" s="23"/>
      <c r="K76" s="23"/>
      <c r="L76" s="23"/>
      <c r="M76" s="23"/>
      <c r="N76" s="23"/>
      <c r="O76" s="23"/>
      <c r="P76" s="23"/>
      <c r="Q76" s="23"/>
      <c r="R76" s="23"/>
      <c r="S76" s="23"/>
      <c r="T76" s="23"/>
      <c r="U76" s="23"/>
    </row>
    <row r="77" spans="1:21" x14ac:dyDescent="0.3">
      <c r="A77" s="23"/>
      <c r="B77" s="23"/>
      <c r="C77" s="23"/>
      <c r="D77" s="23"/>
      <c r="E77" s="23"/>
      <c r="F77" s="23"/>
      <c r="G77" s="23"/>
      <c r="H77" s="23"/>
      <c r="I77" s="23"/>
      <c r="J77" s="23"/>
      <c r="K77" s="23"/>
      <c r="L77" s="23"/>
      <c r="M77" s="23"/>
      <c r="N77" s="23"/>
      <c r="O77" s="23"/>
      <c r="P77" s="23"/>
      <c r="Q77" s="23"/>
      <c r="R77" s="23"/>
      <c r="S77" s="23"/>
      <c r="T77" s="23"/>
      <c r="U77" s="23"/>
    </row>
    <row r="78" spans="1:21" x14ac:dyDescent="0.3">
      <c r="A78" s="23"/>
      <c r="B78" s="23"/>
      <c r="C78" s="23"/>
      <c r="D78" s="23"/>
      <c r="E78" s="23"/>
      <c r="F78" s="23"/>
      <c r="G78" s="23"/>
      <c r="H78" s="23"/>
      <c r="I78" s="23"/>
      <c r="J78" s="23"/>
      <c r="K78" s="23"/>
      <c r="L78" s="23"/>
      <c r="M78" s="23"/>
      <c r="N78" s="23"/>
      <c r="O78" s="23"/>
      <c r="P78" s="23"/>
      <c r="Q78" s="23"/>
      <c r="R78" s="23"/>
      <c r="S78" s="23"/>
      <c r="T78" s="23"/>
      <c r="U78" s="23"/>
    </row>
    <row r="79" spans="1:21" x14ac:dyDescent="0.3">
      <c r="A79" s="23"/>
      <c r="B79" s="23"/>
      <c r="C79" s="23"/>
      <c r="D79" s="23"/>
      <c r="E79" s="23"/>
      <c r="F79" s="23"/>
      <c r="G79" s="23"/>
      <c r="H79" s="23"/>
      <c r="I79" s="23"/>
      <c r="J79" s="23"/>
      <c r="K79" s="23"/>
      <c r="L79" s="23"/>
      <c r="M79" s="23"/>
      <c r="N79" s="23"/>
      <c r="O79" s="23"/>
      <c r="P79" s="23"/>
      <c r="Q79" s="23"/>
      <c r="R79" s="23"/>
      <c r="S79" s="23"/>
      <c r="T79" s="23"/>
      <c r="U79" s="23"/>
    </row>
    <row r="80" spans="1:21" x14ac:dyDescent="0.3">
      <c r="A80" s="23"/>
      <c r="B80" s="23"/>
      <c r="C80" s="23"/>
      <c r="D80" s="23"/>
      <c r="E80" s="23"/>
      <c r="F80" s="23"/>
      <c r="G80" s="23"/>
      <c r="H80" s="23"/>
      <c r="I80" s="23"/>
      <c r="J80" s="23"/>
      <c r="K80" s="23"/>
      <c r="L80" s="23"/>
      <c r="M80" s="23"/>
      <c r="N80" s="23"/>
      <c r="O80" s="23"/>
      <c r="P80" s="23"/>
      <c r="Q80" s="23"/>
      <c r="R80" s="23"/>
      <c r="S80" s="23"/>
      <c r="T80" s="23"/>
      <c r="U80" s="23"/>
    </row>
    <row r="81" spans="1:21" x14ac:dyDescent="0.3">
      <c r="A81" s="23"/>
      <c r="B81" s="23"/>
      <c r="C81" s="23"/>
      <c r="D81" s="23"/>
      <c r="E81" s="23"/>
      <c r="F81" s="23"/>
      <c r="G81" s="23"/>
      <c r="H81" s="23"/>
      <c r="I81" s="23"/>
      <c r="J81" s="23"/>
      <c r="K81" s="23"/>
      <c r="L81" s="23"/>
      <c r="M81" s="23"/>
      <c r="N81" s="23"/>
      <c r="O81" s="23"/>
      <c r="P81" s="23"/>
      <c r="Q81" s="23"/>
      <c r="R81" s="23"/>
      <c r="S81" s="23"/>
      <c r="T81" s="23"/>
      <c r="U81" s="23"/>
    </row>
    <row r="82" spans="1:21" x14ac:dyDescent="0.3">
      <c r="A82" s="23"/>
      <c r="B82" s="23"/>
      <c r="C82" s="23"/>
      <c r="D82" s="23"/>
      <c r="E82" s="23"/>
      <c r="F82" s="23"/>
      <c r="G82" s="23"/>
      <c r="H82" s="23"/>
      <c r="I82" s="23"/>
      <c r="J82" s="23"/>
      <c r="K82" s="23"/>
      <c r="L82" s="23"/>
      <c r="M82" s="23"/>
      <c r="N82" s="23"/>
      <c r="O82" s="23"/>
      <c r="P82" s="23"/>
      <c r="Q82" s="23"/>
      <c r="R82" s="23"/>
      <c r="S82" s="23"/>
      <c r="T82" s="23"/>
      <c r="U82" s="23"/>
    </row>
    <row r="83" spans="1:21" x14ac:dyDescent="0.3">
      <c r="A83" s="23"/>
      <c r="B83" s="23"/>
      <c r="C83" s="23"/>
      <c r="D83" s="23"/>
      <c r="E83" s="23"/>
      <c r="F83" s="23"/>
      <c r="G83" s="23"/>
      <c r="H83" s="23"/>
      <c r="I83" s="23"/>
      <c r="J83" s="23"/>
      <c r="K83" s="23"/>
      <c r="L83" s="23"/>
      <c r="M83" s="23"/>
      <c r="N83" s="23"/>
      <c r="O83" s="23"/>
      <c r="P83" s="23"/>
      <c r="Q83" s="23"/>
      <c r="R83" s="23"/>
      <c r="S83" s="23"/>
      <c r="T83" s="23"/>
      <c r="U83" s="23"/>
    </row>
    <row r="84" spans="1:21" x14ac:dyDescent="0.3">
      <c r="A84" s="23"/>
      <c r="B84" s="23"/>
      <c r="C84" s="23"/>
      <c r="D84" s="23"/>
      <c r="E84" s="23"/>
      <c r="F84" s="23"/>
      <c r="G84" s="23"/>
      <c r="H84" s="23"/>
      <c r="I84" s="23"/>
      <c r="J84" s="23"/>
      <c r="K84" s="23"/>
      <c r="L84" s="23"/>
      <c r="M84" s="23"/>
      <c r="N84" s="23"/>
      <c r="O84" s="23"/>
      <c r="P84" s="23"/>
      <c r="Q84" s="23"/>
      <c r="R84" s="23"/>
      <c r="S84" s="23"/>
      <c r="T84" s="23"/>
      <c r="U84" s="23"/>
    </row>
    <row r="85" spans="1:21" x14ac:dyDescent="0.3">
      <c r="A85" s="23"/>
      <c r="B85" s="23"/>
      <c r="C85" s="23"/>
      <c r="D85" s="23"/>
      <c r="E85" s="23"/>
      <c r="F85" s="23"/>
      <c r="G85" s="23"/>
      <c r="H85" s="23"/>
      <c r="I85" s="23"/>
      <c r="J85" s="23"/>
      <c r="K85" s="23"/>
      <c r="L85" s="23"/>
      <c r="M85" s="23"/>
      <c r="N85" s="23"/>
      <c r="O85" s="23"/>
      <c r="P85" s="23"/>
      <c r="Q85" s="23"/>
      <c r="R85" s="23"/>
      <c r="S85" s="23"/>
      <c r="T85" s="23"/>
      <c r="U85" s="23"/>
    </row>
    <row r="86" spans="1:21" x14ac:dyDescent="0.3">
      <c r="A86" s="23"/>
      <c r="B86" s="23"/>
      <c r="C86" s="23"/>
      <c r="D86" s="23"/>
      <c r="E86" s="23"/>
      <c r="F86" s="23"/>
      <c r="G86" s="23"/>
      <c r="H86" s="23"/>
      <c r="I86" s="23"/>
      <c r="J86" s="23"/>
      <c r="K86" s="23"/>
      <c r="L86" s="23"/>
      <c r="M86" s="23"/>
      <c r="N86" s="23"/>
      <c r="O86" s="23"/>
      <c r="P86" s="23"/>
      <c r="Q86" s="23"/>
      <c r="R86" s="23"/>
      <c r="S86" s="23"/>
      <c r="T86" s="23"/>
      <c r="U86" s="23"/>
    </row>
    <row r="87" spans="1:21" x14ac:dyDescent="0.3">
      <c r="A87" s="23"/>
      <c r="B87" s="23"/>
      <c r="C87" s="23"/>
      <c r="D87" s="23"/>
      <c r="E87" s="23"/>
      <c r="F87" s="23"/>
      <c r="G87" s="23"/>
      <c r="H87" s="23"/>
      <c r="I87" s="23"/>
      <c r="J87" s="23"/>
      <c r="K87" s="23"/>
      <c r="L87" s="23"/>
      <c r="M87" s="23"/>
      <c r="N87" s="23"/>
      <c r="O87" s="23"/>
      <c r="P87" s="23"/>
      <c r="Q87" s="23"/>
      <c r="R87" s="23"/>
      <c r="S87" s="23"/>
      <c r="T87" s="23"/>
      <c r="U87" s="23"/>
    </row>
    <row r="88" spans="1:21" x14ac:dyDescent="0.3">
      <c r="A88" s="23"/>
      <c r="B88" s="23"/>
      <c r="C88" s="23"/>
      <c r="D88" s="23"/>
      <c r="E88" s="23"/>
      <c r="F88" s="23"/>
      <c r="G88" s="23"/>
      <c r="H88" s="23"/>
      <c r="I88" s="23"/>
      <c r="J88" s="23"/>
      <c r="K88" s="23"/>
      <c r="L88" s="23"/>
      <c r="M88" s="23"/>
      <c r="N88" s="23"/>
      <c r="O88" s="23"/>
      <c r="P88" s="23"/>
      <c r="Q88" s="23"/>
      <c r="R88" s="23"/>
      <c r="S88" s="23"/>
      <c r="T88" s="23"/>
      <c r="U88" s="23"/>
    </row>
    <row r="89" spans="1:21" x14ac:dyDescent="0.3">
      <c r="A89" s="23"/>
      <c r="B89" s="23"/>
      <c r="C89" s="23"/>
      <c r="D89" s="23"/>
      <c r="E89" s="23"/>
      <c r="F89" s="23"/>
      <c r="G89" s="23"/>
      <c r="H89" s="23"/>
      <c r="I89" s="23"/>
      <c r="J89" s="23"/>
      <c r="K89" s="23"/>
      <c r="L89" s="23"/>
      <c r="M89" s="23"/>
      <c r="N89" s="23"/>
      <c r="O89" s="23"/>
      <c r="P89" s="23"/>
      <c r="Q89" s="23"/>
      <c r="R89" s="23"/>
      <c r="S89" s="23"/>
      <c r="T89" s="23"/>
      <c r="U89" s="23"/>
    </row>
    <row r="90" spans="1:21" x14ac:dyDescent="0.3">
      <c r="A90" s="23"/>
      <c r="B90" s="23"/>
      <c r="C90" s="23"/>
      <c r="D90" s="23"/>
      <c r="E90" s="23"/>
      <c r="F90" s="23"/>
      <c r="G90" s="23"/>
      <c r="H90" s="23"/>
      <c r="I90" s="23"/>
      <c r="J90" s="23"/>
      <c r="K90" s="23"/>
      <c r="L90" s="23"/>
      <c r="M90" s="23"/>
      <c r="N90" s="23"/>
      <c r="O90" s="23"/>
      <c r="P90" s="23"/>
      <c r="Q90" s="23"/>
      <c r="R90" s="23"/>
      <c r="S90" s="23"/>
      <c r="T90" s="23"/>
      <c r="U90" s="23"/>
    </row>
    <row r="91" spans="1:21" x14ac:dyDescent="0.3">
      <c r="A91" s="23"/>
      <c r="B91" s="23"/>
      <c r="C91" s="23"/>
      <c r="D91" s="23"/>
      <c r="E91" s="23"/>
      <c r="F91" s="23"/>
      <c r="G91" s="23"/>
      <c r="H91" s="23"/>
      <c r="I91" s="23"/>
      <c r="J91" s="23"/>
      <c r="K91" s="23"/>
      <c r="L91" s="23"/>
      <c r="M91" s="23"/>
      <c r="N91" s="23"/>
      <c r="O91" s="23"/>
      <c r="P91" s="23"/>
      <c r="Q91" s="23"/>
      <c r="R91" s="23"/>
      <c r="S91" s="23"/>
      <c r="T91" s="23"/>
      <c r="U91" s="23"/>
    </row>
    <row r="92" spans="1:21" x14ac:dyDescent="0.3">
      <c r="A92" s="23"/>
      <c r="B92" s="23"/>
      <c r="C92" s="23"/>
      <c r="D92" s="23"/>
      <c r="E92" s="23"/>
      <c r="F92" s="23"/>
      <c r="G92" s="23"/>
      <c r="H92" s="23"/>
      <c r="I92" s="23"/>
      <c r="J92" s="23"/>
      <c r="K92" s="23"/>
      <c r="L92" s="23"/>
      <c r="M92" s="23"/>
      <c r="N92" s="23"/>
      <c r="O92" s="23"/>
      <c r="P92" s="23"/>
      <c r="Q92" s="23"/>
      <c r="R92" s="23"/>
      <c r="S92" s="23"/>
      <c r="T92" s="23"/>
      <c r="U92" s="23"/>
    </row>
    <row r="93" spans="1:21" x14ac:dyDescent="0.3">
      <c r="A93" s="23"/>
      <c r="B93" s="23"/>
      <c r="C93" s="23"/>
      <c r="D93" s="23"/>
      <c r="E93" s="23"/>
      <c r="F93" s="23"/>
      <c r="G93" s="23"/>
      <c r="H93" s="23"/>
      <c r="I93" s="23"/>
      <c r="J93" s="23"/>
      <c r="K93" s="23"/>
      <c r="L93" s="23"/>
      <c r="M93" s="23"/>
      <c r="N93" s="23"/>
      <c r="O93" s="23"/>
      <c r="P93" s="23"/>
      <c r="Q93" s="23"/>
      <c r="R93" s="23"/>
      <c r="S93" s="23"/>
      <c r="T93" s="23"/>
      <c r="U93" s="23"/>
    </row>
    <row r="94" spans="1:21" x14ac:dyDescent="0.3">
      <c r="A94" s="23"/>
      <c r="B94" s="23"/>
      <c r="C94" s="23"/>
      <c r="D94" s="23"/>
      <c r="E94" s="23"/>
      <c r="F94" s="23"/>
      <c r="G94" s="23"/>
      <c r="H94" s="23"/>
      <c r="I94" s="23"/>
      <c r="J94" s="23"/>
      <c r="K94" s="23"/>
      <c r="L94" s="23"/>
      <c r="M94" s="23"/>
      <c r="N94" s="23"/>
      <c r="O94" s="23"/>
      <c r="P94" s="23"/>
      <c r="Q94" s="23"/>
      <c r="R94" s="23"/>
      <c r="S94" s="23"/>
      <c r="T94" s="23"/>
      <c r="U94" s="23"/>
    </row>
    <row r="95" spans="1:21" x14ac:dyDescent="0.3">
      <c r="A95" s="23"/>
      <c r="B95" s="23"/>
      <c r="C95" s="23"/>
      <c r="D95" s="23"/>
      <c r="E95" s="23"/>
      <c r="F95" s="23"/>
      <c r="G95" s="23"/>
      <c r="H95" s="23"/>
      <c r="I95" s="23"/>
      <c r="J95" s="23"/>
      <c r="K95" s="23"/>
      <c r="L95" s="23"/>
      <c r="M95" s="23"/>
      <c r="N95" s="23"/>
      <c r="O95" s="23"/>
      <c r="P95" s="23"/>
      <c r="Q95" s="23"/>
      <c r="R95" s="23"/>
      <c r="S95" s="23"/>
      <c r="T95" s="23"/>
      <c r="U95" s="23"/>
    </row>
    <row r="96" spans="1:21" x14ac:dyDescent="0.3">
      <c r="A96" s="23"/>
      <c r="B96" s="23"/>
      <c r="C96" s="23"/>
      <c r="D96" s="23"/>
      <c r="E96" s="23"/>
      <c r="F96" s="23"/>
      <c r="G96" s="23"/>
      <c r="H96" s="23"/>
      <c r="I96" s="23"/>
      <c r="J96" s="23"/>
      <c r="K96" s="23"/>
      <c r="L96" s="23"/>
      <c r="M96" s="23"/>
      <c r="N96" s="23"/>
      <c r="O96" s="23"/>
      <c r="P96" s="23"/>
      <c r="Q96" s="23"/>
      <c r="R96" s="23"/>
      <c r="S96" s="23"/>
      <c r="T96" s="23"/>
      <c r="U96" s="23"/>
    </row>
    <row r="97" spans="1:21" x14ac:dyDescent="0.3">
      <c r="A97" s="23"/>
      <c r="B97" s="23"/>
      <c r="C97" s="23"/>
      <c r="D97" s="23"/>
      <c r="E97" s="23"/>
      <c r="F97" s="23"/>
      <c r="G97" s="23"/>
      <c r="H97" s="23"/>
      <c r="I97" s="23"/>
      <c r="J97" s="23"/>
      <c r="K97" s="23"/>
      <c r="L97" s="23"/>
      <c r="M97" s="23"/>
      <c r="N97" s="23"/>
      <c r="O97" s="23"/>
      <c r="P97" s="23"/>
      <c r="Q97" s="23"/>
      <c r="R97" s="23"/>
      <c r="S97" s="23"/>
      <c r="T97" s="23"/>
      <c r="U97" s="23"/>
    </row>
    <row r="98" spans="1:21" x14ac:dyDescent="0.3">
      <c r="A98" s="23"/>
      <c r="B98" s="23"/>
      <c r="C98" s="23"/>
      <c r="D98" s="23"/>
      <c r="E98" s="23"/>
      <c r="F98" s="23"/>
      <c r="G98" s="23"/>
      <c r="H98" s="23"/>
      <c r="I98" s="23"/>
      <c r="J98" s="23"/>
      <c r="K98" s="23"/>
      <c r="L98" s="23"/>
      <c r="M98" s="23"/>
      <c r="N98" s="23"/>
      <c r="O98" s="23"/>
      <c r="P98" s="23"/>
      <c r="Q98" s="23"/>
      <c r="R98" s="23"/>
      <c r="S98" s="23"/>
      <c r="T98" s="23"/>
      <c r="U98" s="23"/>
    </row>
    <row r="99" spans="1:21" x14ac:dyDescent="0.3">
      <c r="A99" s="23"/>
      <c r="B99" s="23"/>
      <c r="C99" s="23"/>
      <c r="D99" s="23"/>
      <c r="E99" s="23"/>
      <c r="F99" s="23"/>
      <c r="G99" s="23"/>
      <c r="H99" s="23"/>
      <c r="I99" s="23"/>
      <c r="J99" s="23"/>
      <c r="K99" s="23"/>
      <c r="L99" s="23"/>
      <c r="M99" s="23"/>
      <c r="N99" s="23"/>
      <c r="O99" s="23"/>
      <c r="P99" s="23"/>
      <c r="Q99" s="23"/>
      <c r="R99" s="23"/>
      <c r="S99" s="23"/>
      <c r="T99" s="23"/>
      <c r="U99" s="23"/>
    </row>
    <row r="100" spans="1:21" x14ac:dyDescent="0.3">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3">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3">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3">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3">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3">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3">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3">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3">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3">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3">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3">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3">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3">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3">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3">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3">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3">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3">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3">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3">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3">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3">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3">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3">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3">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3">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3">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3">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3">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3">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3">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3">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3">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3">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3">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3">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3">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3">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3">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3">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3">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3">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3">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3">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3">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3">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3">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3">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3">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3">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3">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3">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3">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3">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3">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3">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3">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3">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3">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3">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3">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3">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3">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3">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3">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3">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3">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3">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3">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3">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3">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3">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3">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3">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3">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3">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3">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3">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3">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3">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3">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3">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3">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3">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3">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3">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3">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3">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3">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3">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3">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3">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3">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3">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3">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3">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3">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3">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3">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3">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3">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3">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3">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3">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3">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3">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3">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3">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3">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3">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3">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3">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3">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3">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3">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3">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3">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3">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3">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3">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3">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3">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3">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3">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3">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3">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3">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3">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3">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3">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3">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3">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3">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3">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3">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3">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3">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3">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3">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3">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3">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3">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3">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3">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3">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3">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3">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3">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3">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3">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3">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3">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3">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3">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3">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3">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3">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3">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3">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3">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3">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3">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3">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3">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3">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3">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3">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3">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3">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3">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3">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3">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3">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3">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3">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3">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3">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3">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3">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3">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3">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3">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3">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3">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3">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3">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3">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3">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3">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3">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3">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3">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3">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3">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3">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3">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3">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3">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3">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3">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3">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3">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3">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3">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3">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3">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3">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3">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3">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3">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3">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3">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3">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3">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3">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3">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3">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3">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3">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3">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3">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3">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3">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3">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3">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3">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3">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3">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3">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3">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3">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3">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3">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3">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3">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3">
      <c r="A336" s="23"/>
      <c r="B336" s="23"/>
      <c r="C336" s="23"/>
      <c r="D336" s="23"/>
      <c r="E336" s="23"/>
      <c r="F336" s="23"/>
      <c r="G336" s="23"/>
      <c r="H336" s="23"/>
      <c r="I336" s="23"/>
      <c r="J336" s="23"/>
      <c r="K336" s="23"/>
      <c r="L336" s="23"/>
      <c r="M336" s="23"/>
      <c r="N336" s="23"/>
      <c r="O336" s="23"/>
      <c r="P336" s="23"/>
      <c r="Q336" s="23"/>
      <c r="R336" s="23"/>
      <c r="S336" s="23"/>
      <c r="T336" s="23"/>
      <c r="U336"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R27" sqref="R27:S27"/>
    </sheetView>
  </sheetViews>
  <sheetFormatPr defaultColWidth="9.109375" defaultRowHeight="15.6" x14ac:dyDescent="0.3"/>
  <cols>
    <col min="1" max="1" width="9.109375" style="59"/>
    <col min="2" max="2" width="57.88671875" style="59" customWidth="1"/>
    <col min="3" max="3" width="13" style="59" customWidth="1"/>
    <col min="4" max="4" width="17.88671875" style="59" customWidth="1"/>
    <col min="5" max="6" width="19" style="59" customWidth="1"/>
    <col min="7" max="7" width="12" style="60" customWidth="1"/>
    <col min="8" max="19" width="8.88671875" style="60" customWidth="1"/>
    <col min="20" max="20" width="13.109375" style="59" customWidth="1"/>
    <col min="21" max="21" width="24.88671875" style="59" customWidth="1"/>
    <col min="22" max="16384" width="9.109375" style="59"/>
  </cols>
  <sheetData>
    <row r="1" spans="1:21" ht="18" x14ac:dyDescent="0.3">
      <c r="A1" s="60"/>
      <c r="B1" s="60"/>
      <c r="C1" s="60"/>
      <c r="D1" s="60"/>
      <c r="E1" s="60"/>
      <c r="F1" s="60"/>
      <c r="U1" s="38" t="s">
        <v>65</v>
      </c>
    </row>
    <row r="2" spans="1:21" ht="18" x14ac:dyDescent="0.35">
      <c r="A2" s="60"/>
      <c r="B2" s="60"/>
      <c r="C2" s="60"/>
      <c r="D2" s="60"/>
      <c r="E2" s="60"/>
      <c r="F2" s="60"/>
      <c r="U2" s="15" t="s">
        <v>7</v>
      </c>
    </row>
    <row r="3" spans="1:21" ht="18" x14ac:dyDescent="0.35">
      <c r="A3" s="60"/>
      <c r="B3" s="60"/>
      <c r="C3" s="60"/>
      <c r="D3" s="60"/>
      <c r="E3" s="60"/>
      <c r="F3" s="60"/>
      <c r="U3" s="15" t="s">
        <v>64</v>
      </c>
    </row>
    <row r="4" spans="1:21" ht="18.75" customHeight="1" x14ac:dyDescent="0.3">
      <c r="A4" s="409" t="str">
        <f>'6.1. Паспорт сетевой график'!A5:K5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row>
    <row r="5" spans="1:21" ht="18" x14ac:dyDescent="0.35">
      <c r="A5" s="60"/>
      <c r="B5" s="60"/>
      <c r="C5" s="60"/>
      <c r="D5" s="60"/>
      <c r="E5" s="60"/>
      <c r="F5" s="60"/>
      <c r="U5" s="15"/>
    </row>
    <row r="6" spans="1:21" ht="17.399999999999999" x14ac:dyDescent="0.3">
      <c r="A6" s="509" t="s">
        <v>6</v>
      </c>
      <c r="B6" s="509"/>
      <c r="C6" s="509"/>
      <c r="D6" s="509"/>
      <c r="E6" s="509"/>
      <c r="F6" s="509"/>
      <c r="G6" s="509"/>
      <c r="H6" s="509"/>
      <c r="I6" s="509"/>
      <c r="J6" s="509"/>
      <c r="K6" s="509"/>
      <c r="L6" s="509"/>
      <c r="M6" s="509"/>
      <c r="N6" s="509"/>
      <c r="O6" s="509"/>
      <c r="P6" s="509"/>
      <c r="Q6" s="509"/>
      <c r="R6" s="509"/>
      <c r="S6" s="509"/>
      <c r="T6" s="509"/>
      <c r="U6" s="509"/>
    </row>
    <row r="7" spans="1:21" ht="17.399999999999999" x14ac:dyDescent="0.3">
      <c r="A7" s="217"/>
      <c r="B7" s="217"/>
      <c r="C7" s="217"/>
      <c r="D7" s="217"/>
      <c r="E7" s="217"/>
      <c r="F7" s="217"/>
      <c r="G7" s="217"/>
      <c r="H7" s="217"/>
      <c r="I7" s="217"/>
      <c r="J7" s="217"/>
      <c r="K7" s="217"/>
      <c r="L7" s="217"/>
      <c r="M7" s="217"/>
      <c r="N7" s="217"/>
      <c r="O7" s="217"/>
      <c r="P7" s="217"/>
      <c r="Q7" s="217"/>
      <c r="R7" s="217"/>
      <c r="S7" s="217"/>
      <c r="T7" s="218"/>
      <c r="U7" s="218"/>
    </row>
    <row r="8" spans="1:21" x14ac:dyDescent="0.3">
      <c r="A8" s="510" t="str">
        <f>'6.1. Паспорт сетевой график'!A9</f>
        <v>Акционерное общество "Россети Янтарь"</v>
      </c>
      <c r="B8" s="510"/>
      <c r="C8" s="510"/>
      <c r="D8" s="510"/>
      <c r="E8" s="510"/>
      <c r="F8" s="510"/>
      <c r="G8" s="510"/>
      <c r="H8" s="510"/>
      <c r="I8" s="510"/>
      <c r="J8" s="510"/>
      <c r="K8" s="510"/>
      <c r="L8" s="510"/>
      <c r="M8" s="510"/>
      <c r="N8" s="510"/>
      <c r="O8" s="510"/>
      <c r="P8" s="510"/>
      <c r="Q8" s="510"/>
      <c r="R8" s="510"/>
      <c r="S8" s="510"/>
      <c r="T8" s="510"/>
      <c r="U8" s="510"/>
    </row>
    <row r="9" spans="1:21" ht="18.75" customHeight="1" x14ac:dyDescent="0.3">
      <c r="A9" s="500" t="s">
        <v>5</v>
      </c>
      <c r="B9" s="500"/>
      <c r="C9" s="500"/>
      <c r="D9" s="500"/>
      <c r="E9" s="500"/>
      <c r="F9" s="500"/>
      <c r="G9" s="500"/>
      <c r="H9" s="500"/>
      <c r="I9" s="500"/>
      <c r="J9" s="500"/>
      <c r="K9" s="500"/>
      <c r="L9" s="500"/>
      <c r="M9" s="500"/>
      <c r="N9" s="500"/>
      <c r="O9" s="500"/>
      <c r="P9" s="500"/>
      <c r="Q9" s="500"/>
      <c r="R9" s="500"/>
      <c r="S9" s="500"/>
      <c r="T9" s="500"/>
      <c r="U9" s="500"/>
    </row>
    <row r="10" spans="1:21" ht="17.399999999999999" x14ac:dyDescent="0.3">
      <c r="A10" s="217"/>
      <c r="B10" s="217"/>
      <c r="C10" s="217"/>
      <c r="D10" s="217"/>
      <c r="E10" s="217"/>
      <c r="F10" s="217"/>
      <c r="G10" s="217"/>
      <c r="H10" s="217"/>
      <c r="I10" s="217"/>
      <c r="J10" s="217"/>
      <c r="K10" s="217"/>
      <c r="L10" s="217"/>
      <c r="M10" s="217"/>
      <c r="N10" s="217"/>
      <c r="O10" s="217"/>
      <c r="P10" s="217"/>
      <c r="Q10" s="217"/>
      <c r="R10" s="217"/>
      <c r="S10" s="217"/>
      <c r="T10" s="218"/>
      <c r="U10" s="218"/>
    </row>
    <row r="11" spans="1:21" x14ac:dyDescent="0.3">
      <c r="A11" s="510" t="str">
        <f>'6.1. Паспорт сетевой график'!A12</f>
        <v>M_22-0199</v>
      </c>
      <c r="B11" s="510"/>
      <c r="C11" s="510"/>
      <c r="D11" s="510"/>
      <c r="E11" s="510"/>
      <c r="F11" s="510"/>
      <c r="G11" s="510"/>
      <c r="H11" s="510"/>
      <c r="I11" s="510"/>
      <c r="J11" s="510"/>
      <c r="K11" s="510"/>
      <c r="L11" s="510"/>
      <c r="M11" s="510"/>
      <c r="N11" s="510"/>
      <c r="O11" s="510"/>
      <c r="P11" s="510"/>
      <c r="Q11" s="510"/>
      <c r="R11" s="510"/>
      <c r="S11" s="510"/>
      <c r="T11" s="510"/>
      <c r="U11" s="510"/>
    </row>
    <row r="12" spans="1:21" x14ac:dyDescent="0.3">
      <c r="A12" s="500" t="s">
        <v>4</v>
      </c>
      <c r="B12" s="500"/>
      <c r="C12" s="500"/>
      <c r="D12" s="500"/>
      <c r="E12" s="500"/>
      <c r="F12" s="500"/>
      <c r="G12" s="500"/>
      <c r="H12" s="500"/>
      <c r="I12" s="500"/>
      <c r="J12" s="500"/>
      <c r="K12" s="500"/>
      <c r="L12" s="500"/>
      <c r="M12" s="500"/>
      <c r="N12" s="500"/>
      <c r="O12" s="500"/>
      <c r="P12" s="500"/>
      <c r="Q12" s="500"/>
      <c r="R12" s="500"/>
      <c r="S12" s="500"/>
      <c r="T12" s="500"/>
      <c r="U12" s="500"/>
    </row>
    <row r="13" spans="1:21" ht="16.5" customHeight="1" x14ac:dyDescent="0.35">
      <c r="A13" s="219"/>
      <c r="B13" s="219"/>
      <c r="C13" s="219"/>
      <c r="D13" s="219"/>
      <c r="E13" s="219"/>
      <c r="F13" s="219"/>
      <c r="G13" s="219"/>
      <c r="H13" s="219"/>
      <c r="I13" s="219"/>
      <c r="J13" s="219"/>
      <c r="K13" s="219"/>
      <c r="L13" s="219"/>
      <c r="M13" s="219"/>
      <c r="N13" s="219"/>
      <c r="O13" s="219"/>
      <c r="P13" s="219"/>
      <c r="Q13" s="219"/>
      <c r="R13" s="219"/>
      <c r="S13" s="219"/>
      <c r="T13" s="73"/>
      <c r="U13" s="73"/>
    </row>
    <row r="14" spans="1:21" ht="36" customHeight="1" x14ac:dyDescent="0.3">
      <c r="A14" s="501" t="str">
        <f>'6.1. Паспорт сетевой график'!A15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4" s="501"/>
      <c r="C14" s="501"/>
      <c r="D14" s="501"/>
      <c r="E14" s="501"/>
      <c r="F14" s="501"/>
      <c r="G14" s="501"/>
      <c r="H14" s="501"/>
      <c r="I14" s="501"/>
      <c r="J14" s="501"/>
      <c r="K14" s="501"/>
      <c r="L14" s="501"/>
      <c r="M14" s="501"/>
      <c r="N14" s="501"/>
      <c r="O14" s="501"/>
      <c r="P14" s="501"/>
      <c r="Q14" s="501"/>
      <c r="R14" s="501"/>
      <c r="S14" s="501"/>
      <c r="T14" s="501"/>
      <c r="U14" s="501"/>
    </row>
    <row r="15" spans="1:21" ht="15.75" customHeight="1" x14ac:dyDescent="0.3">
      <c r="A15" s="500" t="s">
        <v>3</v>
      </c>
      <c r="B15" s="500"/>
      <c r="C15" s="500"/>
      <c r="D15" s="500"/>
      <c r="E15" s="500"/>
      <c r="F15" s="500"/>
      <c r="G15" s="500"/>
      <c r="H15" s="500"/>
      <c r="I15" s="500"/>
      <c r="J15" s="500"/>
      <c r="K15" s="500"/>
      <c r="L15" s="500"/>
      <c r="M15" s="500"/>
      <c r="N15" s="500"/>
      <c r="O15" s="500"/>
      <c r="P15" s="500"/>
      <c r="Q15" s="500"/>
      <c r="R15" s="500"/>
      <c r="S15" s="500"/>
      <c r="T15" s="500"/>
      <c r="U15" s="500"/>
    </row>
    <row r="16" spans="1:21" x14ac:dyDescent="0.3">
      <c r="A16" s="502"/>
      <c r="B16" s="502"/>
      <c r="C16" s="502"/>
      <c r="D16" s="502"/>
      <c r="E16" s="502"/>
      <c r="F16" s="502"/>
      <c r="G16" s="502"/>
      <c r="H16" s="502"/>
      <c r="I16" s="502"/>
      <c r="J16" s="502"/>
      <c r="K16" s="502"/>
      <c r="L16" s="502"/>
      <c r="M16" s="502"/>
      <c r="N16" s="502"/>
      <c r="O16" s="502"/>
      <c r="P16" s="502"/>
      <c r="Q16" s="502"/>
      <c r="R16" s="502"/>
      <c r="S16" s="502"/>
      <c r="T16" s="502"/>
      <c r="U16" s="502"/>
    </row>
    <row r="17" spans="1:24" x14ac:dyDescent="0.3">
      <c r="A17" s="60"/>
      <c r="T17" s="60"/>
    </row>
    <row r="18" spans="1:24" x14ac:dyDescent="0.3">
      <c r="A18" s="503" t="s">
        <v>392</v>
      </c>
      <c r="B18" s="503"/>
      <c r="C18" s="503"/>
      <c r="D18" s="503"/>
      <c r="E18" s="503"/>
      <c r="F18" s="503"/>
      <c r="G18" s="503"/>
      <c r="H18" s="503"/>
      <c r="I18" s="503"/>
      <c r="J18" s="503"/>
      <c r="K18" s="503"/>
      <c r="L18" s="503"/>
      <c r="M18" s="503"/>
      <c r="N18" s="503"/>
      <c r="O18" s="503"/>
      <c r="P18" s="503"/>
      <c r="Q18" s="503"/>
      <c r="R18" s="503"/>
      <c r="S18" s="503"/>
      <c r="T18" s="503"/>
      <c r="U18" s="503"/>
    </row>
    <row r="19" spans="1:24" x14ac:dyDescent="0.3">
      <c r="A19" s="60"/>
      <c r="B19" s="60"/>
      <c r="C19" s="60"/>
      <c r="D19" s="60"/>
      <c r="E19" s="60"/>
      <c r="F19" s="60"/>
      <c r="T19" s="60"/>
    </row>
    <row r="20" spans="1:24" ht="33" customHeight="1" x14ac:dyDescent="0.3">
      <c r="A20" s="504" t="s">
        <v>180</v>
      </c>
      <c r="B20" s="504" t="s">
        <v>179</v>
      </c>
      <c r="C20" s="507" t="s">
        <v>178</v>
      </c>
      <c r="D20" s="507"/>
      <c r="E20" s="514" t="s">
        <v>177</v>
      </c>
      <c r="F20" s="514"/>
      <c r="G20" s="515" t="s">
        <v>514</v>
      </c>
      <c r="H20" s="496" t="s">
        <v>557</v>
      </c>
      <c r="I20" s="497"/>
      <c r="J20" s="497"/>
      <c r="K20" s="497"/>
      <c r="L20" s="498" t="s">
        <v>515</v>
      </c>
      <c r="M20" s="499"/>
      <c r="N20" s="499"/>
      <c r="O20" s="499"/>
      <c r="P20" s="498" t="s">
        <v>516</v>
      </c>
      <c r="Q20" s="499"/>
      <c r="R20" s="499"/>
      <c r="S20" s="499"/>
      <c r="T20" s="492" t="s">
        <v>176</v>
      </c>
      <c r="U20" s="493"/>
      <c r="V20" s="72"/>
      <c r="W20" s="72"/>
      <c r="X20" s="72"/>
    </row>
    <row r="21" spans="1:24" ht="99.75" customHeight="1" x14ac:dyDescent="0.3">
      <c r="A21" s="505"/>
      <c r="B21" s="505"/>
      <c r="C21" s="507"/>
      <c r="D21" s="507"/>
      <c r="E21" s="514"/>
      <c r="F21" s="514"/>
      <c r="G21" s="516"/>
      <c r="H21" s="507" t="s">
        <v>1</v>
      </c>
      <c r="I21" s="507"/>
      <c r="J21" s="507" t="s">
        <v>8</v>
      </c>
      <c r="K21" s="507"/>
      <c r="L21" s="508" t="s">
        <v>1</v>
      </c>
      <c r="M21" s="508"/>
      <c r="N21" s="507" t="s">
        <v>8</v>
      </c>
      <c r="O21" s="507"/>
      <c r="P21" s="508" t="s">
        <v>1</v>
      </c>
      <c r="Q21" s="508"/>
      <c r="R21" s="507" t="s">
        <v>8</v>
      </c>
      <c r="S21" s="507"/>
      <c r="T21" s="494"/>
      <c r="U21" s="495"/>
    </row>
    <row r="22" spans="1:24" ht="89.25" customHeight="1" x14ac:dyDescent="0.3">
      <c r="A22" s="506"/>
      <c r="B22" s="506"/>
      <c r="C22" s="358" t="s">
        <v>1</v>
      </c>
      <c r="D22" s="358" t="s">
        <v>175</v>
      </c>
      <c r="E22" s="359" t="s">
        <v>551</v>
      </c>
      <c r="F22" s="359" t="s">
        <v>614</v>
      </c>
      <c r="G22" s="517"/>
      <c r="H22" s="360" t="s">
        <v>373</v>
      </c>
      <c r="I22" s="360" t="s">
        <v>374</v>
      </c>
      <c r="J22" s="360" t="s">
        <v>373</v>
      </c>
      <c r="K22" s="360" t="s">
        <v>374</v>
      </c>
      <c r="L22" s="361" t="s">
        <v>373</v>
      </c>
      <c r="M22" s="361" t="s">
        <v>374</v>
      </c>
      <c r="N22" s="361" t="s">
        <v>373</v>
      </c>
      <c r="O22" s="361" t="s">
        <v>374</v>
      </c>
      <c r="P22" s="361" t="s">
        <v>373</v>
      </c>
      <c r="Q22" s="361" t="s">
        <v>374</v>
      </c>
      <c r="R22" s="361" t="s">
        <v>373</v>
      </c>
      <c r="S22" s="361" t="s">
        <v>374</v>
      </c>
      <c r="T22" s="362" t="s">
        <v>1</v>
      </c>
      <c r="U22" s="362" t="s">
        <v>8</v>
      </c>
    </row>
    <row r="23" spans="1:24" ht="19.5" customHeight="1" x14ac:dyDescent="0.3">
      <c r="A23" s="246">
        <v>1</v>
      </c>
      <c r="B23" s="246">
        <v>2</v>
      </c>
      <c r="C23" s="363">
        <f t="shared" ref="C23:U23" si="0">B23+1</f>
        <v>3</v>
      </c>
      <c r="D23" s="363">
        <f t="shared" si="0"/>
        <v>4</v>
      </c>
      <c r="E23" s="363">
        <f t="shared" si="0"/>
        <v>5</v>
      </c>
      <c r="F23" s="363">
        <f t="shared" si="0"/>
        <v>6</v>
      </c>
      <c r="G23" s="363">
        <f t="shared" si="0"/>
        <v>7</v>
      </c>
      <c r="H23" s="363">
        <f t="shared" si="0"/>
        <v>8</v>
      </c>
      <c r="I23" s="363">
        <f t="shared" si="0"/>
        <v>9</v>
      </c>
      <c r="J23" s="363">
        <f t="shared" si="0"/>
        <v>10</v>
      </c>
      <c r="K23" s="363">
        <f t="shared" si="0"/>
        <v>11</v>
      </c>
      <c r="L23" s="363">
        <f t="shared" si="0"/>
        <v>12</v>
      </c>
      <c r="M23" s="363">
        <f t="shared" si="0"/>
        <v>13</v>
      </c>
      <c r="N23" s="363">
        <f t="shared" si="0"/>
        <v>14</v>
      </c>
      <c r="O23" s="363">
        <f t="shared" si="0"/>
        <v>15</v>
      </c>
      <c r="P23" s="363">
        <f t="shared" si="0"/>
        <v>16</v>
      </c>
      <c r="Q23" s="363">
        <f t="shared" si="0"/>
        <v>17</v>
      </c>
      <c r="R23" s="363">
        <f t="shared" si="0"/>
        <v>18</v>
      </c>
      <c r="S23" s="363">
        <f t="shared" si="0"/>
        <v>19</v>
      </c>
      <c r="T23" s="363">
        <f t="shared" si="0"/>
        <v>20</v>
      </c>
      <c r="U23" s="363">
        <f t="shared" si="0"/>
        <v>21</v>
      </c>
    </row>
    <row r="24" spans="1:24" ht="47.25" customHeight="1" x14ac:dyDescent="0.3">
      <c r="A24" s="70">
        <v>1</v>
      </c>
      <c r="B24" s="69" t="s">
        <v>174</v>
      </c>
      <c r="C24" s="364">
        <f>SUM(C25:C29)</f>
        <v>0.74252819000000003</v>
      </c>
      <c r="D24" s="364">
        <f t="shared" ref="D24" si="1">SUM(D25:D29)</f>
        <v>0</v>
      </c>
      <c r="E24" s="364">
        <f t="shared" ref="E24:S24" si="2">SUM(E25:E29)</f>
        <v>0.74252819000000003</v>
      </c>
      <c r="F24" s="364">
        <f t="shared" si="2"/>
        <v>0.74252819000000003</v>
      </c>
      <c r="G24" s="364">
        <f>SUM(G25:G29)</f>
        <v>0</v>
      </c>
      <c r="H24" s="364">
        <f t="shared" si="2"/>
        <v>0</v>
      </c>
      <c r="I24" s="364">
        <f t="shared" si="2"/>
        <v>0</v>
      </c>
      <c r="J24" s="364">
        <f t="shared" si="2"/>
        <v>0</v>
      </c>
      <c r="K24" s="364">
        <f t="shared" si="2"/>
        <v>0</v>
      </c>
      <c r="L24" s="364">
        <f t="shared" si="2"/>
        <v>0.74252819000000003</v>
      </c>
      <c r="M24" s="364">
        <f t="shared" ref="M24" si="3">SUM(M25:M29)</f>
        <v>0</v>
      </c>
      <c r="N24" s="364">
        <f t="shared" si="2"/>
        <v>0</v>
      </c>
      <c r="O24" s="364">
        <f t="shared" si="2"/>
        <v>0</v>
      </c>
      <c r="P24" s="364">
        <f t="shared" si="2"/>
        <v>0</v>
      </c>
      <c r="Q24" s="364">
        <f t="shared" si="2"/>
        <v>0</v>
      </c>
      <c r="R24" s="364">
        <f t="shared" si="2"/>
        <v>0.74248018999999998</v>
      </c>
      <c r="S24" s="364">
        <f t="shared" si="2"/>
        <v>0.74248018999999998</v>
      </c>
      <c r="T24" s="364">
        <f>H24+L24+P24</f>
        <v>0.74252819000000003</v>
      </c>
      <c r="U24" s="364">
        <f>J24+N24+R24</f>
        <v>0.74248018999999998</v>
      </c>
    </row>
    <row r="25" spans="1:24" ht="24" customHeight="1" x14ac:dyDescent="0.3">
      <c r="A25" s="68" t="s">
        <v>173</v>
      </c>
      <c r="B25" s="48" t="s">
        <v>172</v>
      </c>
      <c r="C25" s="364">
        <v>0</v>
      </c>
      <c r="D25" s="364">
        <v>0</v>
      </c>
      <c r="E25" s="364">
        <f>C25</f>
        <v>0</v>
      </c>
      <c r="F25" s="364">
        <f>E25-G25-J25-N25</f>
        <v>0</v>
      </c>
      <c r="G25" s="365">
        <v>0</v>
      </c>
      <c r="H25" s="365">
        <v>0</v>
      </c>
      <c r="I25" s="365">
        <v>0</v>
      </c>
      <c r="J25" s="365">
        <v>0</v>
      </c>
      <c r="K25" s="365">
        <v>0</v>
      </c>
      <c r="L25" s="365">
        <v>0</v>
      </c>
      <c r="M25" s="365">
        <v>0</v>
      </c>
      <c r="N25" s="365">
        <v>0</v>
      </c>
      <c r="O25" s="365">
        <v>0</v>
      </c>
      <c r="P25" s="365">
        <v>0</v>
      </c>
      <c r="Q25" s="365">
        <v>0</v>
      </c>
      <c r="R25" s="365">
        <v>0</v>
      </c>
      <c r="S25" s="365">
        <v>0</v>
      </c>
      <c r="T25" s="364">
        <f t="shared" ref="T25:T64" si="4">H25+L25+P25</f>
        <v>0</v>
      </c>
      <c r="U25" s="364">
        <f t="shared" ref="U25:U64" si="5">J25+N25+R25</f>
        <v>0</v>
      </c>
    </row>
    <row r="26" spans="1:24" x14ac:dyDescent="0.3">
      <c r="A26" s="68" t="s">
        <v>171</v>
      </c>
      <c r="B26" s="48" t="s">
        <v>170</v>
      </c>
      <c r="C26" s="364">
        <v>0</v>
      </c>
      <c r="D26" s="364">
        <v>0</v>
      </c>
      <c r="E26" s="364">
        <f>C26</f>
        <v>0</v>
      </c>
      <c r="F26" s="364">
        <f t="shared" ref="F26:F64" si="6">E26-G26-J26-N26</f>
        <v>0</v>
      </c>
      <c r="G26" s="365">
        <v>0</v>
      </c>
      <c r="H26" s="365">
        <v>0</v>
      </c>
      <c r="I26" s="365">
        <v>0</v>
      </c>
      <c r="J26" s="365">
        <v>0</v>
      </c>
      <c r="K26" s="365">
        <v>0</v>
      </c>
      <c r="L26" s="365">
        <v>0</v>
      </c>
      <c r="M26" s="365">
        <v>0</v>
      </c>
      <c r="N26" s="365">
        <v>0</v>
      </c>
      <c r="O26" s="365">
        <v>0</v>
      </c>
      <c r="P26" s="365">
        <v>0</v>
      </c>
      <c r="Q26" s="365">
        <v>0</v>
      </c>
      <c r="R26" s="365">
        <v>0</v>
      </c>
      <c r="S26" s="365">
        <v>0</v>
      </c>
      <c r="T26" s="364">
        <f t="shared" si="4"/>
        <v>0</v>
      </c>
      <c r="U26" s="364">
        <f t="shared" si="5"/>
        <v>0</v>
      </c>
    </row>
    <row r="27" spans="1:24" ht="31.2" x14ac:dyDescent="0.3">
      <c r="A27" s="68" t="s">
        <v>169</v>
      </c>
      <c r="B27" s="48" t="s">
        <v>355</v>
      </c>
      <c r="C27" s="364">
        <v>0.74252819000000003</v>
      </c>
      <c r="D27" s="364">
        <v>0</v>
      </c>
      <c r="E27" s="364">
        <f>C27</f>
        <v>0.74252819000000003</v>
      </c>
      <c r="F27" s="364">
        <f t="shared" si="6"/>
        <v>0.74252819000000003</v>
      </c>
      <c r="G27" s="365">
        <v>0</v>
      </c>
      <c r="H27" s="365">
        <v>0</v>
      </c>
      <c r="I27" s="365">
        <v>0</v>
      </c>
      <c r="J27" s="365">
        <v>0</v>
      </c>
      <c r="K27" s="365">
        <v>0</v>
      </c>
      <c r="L27" s="365">
        <v>0.74252819000000003</v>
      </c>
      <c r="M27" s="365">
        <v>0</v>
      </c>
      <c r="N27" s="365">
        <v>0</v>
      </c>
      <c r="O27" s="365">
        <v>0</v>
      </c>
      <c r="P27" s="365">
        <v>0</v>
      </c>
      <c r="Q27" s="365">
        <v>0</v>
      </c>
      <c r="R27" s="365">
        <v>0.74248018999999998</v>
      </c>
      <c r="S27" s="365">
        <v>0.74248018999999998</v>
      </c>
      <c r="T27" s="364">
        <f t="shared" si="4"/>
        <v>0.74252819000000003</v>
      </c>
      <c r="U27" s="364">
        <f t="shared" si="5"/>
        <v>0.74248018999999998</v>
      </c>
    </row>
    <row r="28" spans="1:24" x14ac:dyDescent="0.3">
      <c r="A28" s="68" t="s">
        <v>168</v>
      </c>
      <c r="B28" s="48" t="s">
        <v>425</v>
      </c>
      <c r="C28" s="364">
        <v>0</v>
      </c>
      <c r="D28" s="364">
        <v>0</v>
      </c>
      <c r="E28" s="364">
        <f>C28</f>
        <v>0</v>
      </c>
      <c r="F28" s="364">
        <f t="shared" si="6"/>
        <v>0</v>
      </c>
      <c r="G28" s="365">
        <v>0</v>
      </c>
      <c r="H28" s="365">
        <v>0</v>
      </c>
      <c r="I28" s="365">
        <v>0</v>
      </c>
      <c r="J28" s="365">
        <v>0</v>
      </c>
      <c r="K28" s="365">
        <v>0</v>
      </c>
      <c r="L28" s="365">
        <v>0</v>
      </c>
      <c r="M28" s="365">
        <v>0</v>
      </c>
      <c r="N28" s="365">
        <v>0</v>
      </c>
      <c r="O28" s="365">
        <v>0</v>
      </c>
      <c r="P28" s="365">
        <v>0</v>
      </c>
      <c r="Q28" s="365">
        <v>0</v>
      </c>
      <c r="R28" s="365">
        <v>0</v>
      </c>
      <c r="S28" s="365">
        <v>0</v>
      </c>
      <c r="T28" s="364">
        <f t="shared" si="4"/>
        <v>0</v>
      </c>
      <c r="U28" s="364">
        <f t="shared" si="5"/>
        <v>0</v>
      </c>
    </row>
    <row r="29" spans="1:24" x14ac:dyDescent="0.3">
      <c r="A29" s="68" t="s">
        <v>167</v>
      </c>
      <c r="B29" s="71" t="s">
        <v>166</v>
      </c>
      <c r="C29" s="364">
        <v>0</v>
      </c>
      <c r="D29" s="364">
        <v>0</v>
      </c>
      <c r="E29" s="364">
        <f>C29</f>
        <v>0</v>
      </c>
      <c r="F29" s="364">
        <f t="shared" si="6"/>
        <v>0</v>
      </c>
      <c r="G29" s="365">
        <v>0</v>
      </c>
      <c r="H29" s="365">
        <v>0</v>
      </c>
      <c r="I29" s="365">
        <v>0</v>
      </c>
      <c r="J29" s="365">
        <v>0</v>
      </c>
      <c r="K29" s="365">
        <v>0</v>
      </c>
      <c r="L29" s="365">
        <v>0</v>
      </c>
      <c r="M29" s="365">
        <v>0</v>
      </c>
      <c r="N29" s="365">
        <v>0</v>
      </c>
      <c r="O29" s="365">
        <v>0</v>
      </c>
      <c r="P29" s="365">
        <v>0</v>
      </c>
      <c r="Q29" s="365">
        <v>0</v>
      </c>
      <c r="R29" s="365">
        <v>0</v>
      </c>
      <c r="S29" s="365">
        <v>0</v>
      </c>
      <c r="T29" s="364">
        <f t="shared" si="4"/>
        <v>0</v>
      </c>
      <c r="U29" s="364">
        <f t="shared" si="5"/>
        <v>0</v>
      </c>
    </row>
    <row r="30" spans="1:24" s="234" customFormat="1" ht="46.8" x14ac:dyDescent="0.3">
      <c r="A30" s="70" t="s">
        <v>60</v>
      </c>
      <c r="B30" s="69" t="s">
        <v>165</v>
      </c>
      <c r="C30" s="364">
        <f t="shared" ref="C30:D30" si="7">SUM(C31:C34)</f>
        <v>0.61877349000000004</v>
      </c>
      <c r="D30" s="364">
        <f t="shared" si="7"/>
        <v>0</v>
      </c>
      <c r="E30" s="364">
        <f t="shared" ref="E30:S30" si="8">SUM(E31:E34)</f>
        <v>0.61877349000000004</v>
      </c>
      <c r="F30" s="364">
        <f t="shared" si="8"/>
        <v>0.61877349000000004</v>
      </c>
      <c r="G30" s="364">
        <f t="shared" si="8"/>
        <v>0</v>
      </c>
      <c r="H30" s="364">
        <f t="shared" si="8"/>
        <v>0</v>
      </c>
      <c r="I30" s="364">
        <f t="shared" si="8"/>
        <v>0</v>
      </c>
      <c r="J30" s="364">
        <f t="shared" si="8"/>
        <v>0</v>
      </c>
      <c r="K30" s="364">
        <f t="shared" si="8"/>
        <v>0</v>
      </c>
      <c r="L30" s="364">
        <f t="shared" si="8"/>
        <v>0.61877349000000004</v>
      </c>
      <c r="M30" s="364">
        <f t="shared" ref="M30" si="9">SUM(M31:M34)</f>
        <v>0</v>
      </c>
      <c r="N30" s="364">
        <f t="shared" si="8"/>
        <v>0</v>
      </c>
      <c r="O30" s="364">
        <f t="shared" si="8"/>
        <v>0</v>
      </c>
      <c r="P30" s="364">
        <f t="shared" si="8"/>
        <v>0</v>
      </c>
      <c r="Q30" s="364">
        <f t="shared" si="8"/>
        <v>0</v>
      </c>
      <c r="R30" s="364">
        <f t="shared" si="8"/>
        <v>0.61877349000000004</v>
      </c>
      <c r="S30" s="364">
        <f t="shared" si="8"/>
        <v>0.61877349000000004</v>
      </c>
      <c r="T30" s="364">
        <f t="shared" si="4"/>
        <v>0.61877349000000004</v>
      </c>
      <c r="U30" s="364">
        <f t="shared" si="5"/>
        <v>0.61877349000000004</v>
      </c>
    </row>
    <row r="31" spans="1:24" x14ac:dyDescent="0.3">
      <c r="A31" s="70" t="s">
        <v>164</v>
      </c>
      <c r="B31" s="48" t="s">
        <v>163</v>
      </c>
      <c r="C31" s="364">
        <v>0.61877349000000004</v>
      </c>
      <c r="D31" s="364">
        <v>0</v>
      </c>
      <c r="E31" s="364">
        <f>C31</f>
        <v>0.61877349000000004</v>
      </c>
      <c r="F31" s="364">
        <f t="shared" si="6"/>
        <v>0.61877349000000004</v>
      </c>
      <c r="G31" s="365">
        <v>0</v>
      </c>
      <c r="H31" s="365">
        <v>0</v>
      </c>
      <c r="I31" s="365">
        <v>0</v>
      </c>
      <c r="J31" s="365">
        <v>0</v>
      </c>
      <c r="K31" s="365">
        <v>0</v>
      </c>
      <c r="L31" s="365">
        <v>0.61877349000000004</v>
      </c>
      <c r="M31" s="365">
        <v>0</v>
      </c>
      <c r="N31" s="365">
        <v>0</v>
      </c>
      <c r="O31" s="365">
        <v>0</v>
      </c>
      <c r="P31" s="365">
        <v>0</v>
      </c>
      <c r="Q31" s="365">
        <v>0</v>
      </c>
      <c r="R31" s="365">
        <v>0.61877349000000004</v>
      </c>
      <c r="S31" s="365">
        <v>0.61877349000000004</v>
      </c>
      <c r="T31" s="364">
        <f t="shared" si="4"/>
        <v>0.61877349000000004</v>
      </c>
      <c r="U31" s="364">
        <f t="shared" si="5"/>
        <v>0.61877349000000004</v>
      </c>
    </row>
    <row r="32" spans="1:24" ht="31.2" x14ac:dyDescent="0.3">
      <c r="A32" s="70" t="s">
        <v>162</v>
      </c>
      <c r="B32" s="48" t="s">
        <v>161</v>
      </c>
      <c r="C32" s="364">
        <v>0</v>
      </c>
      <c r="D32" s="364">
        <v>0</v>
      </c>
      <c r="E32" s="364">
        <f t="shared" ref="E32:E64" si="10">D32</f>
        <v>0</v>
      </c>
      <c r="F32" s="364">
        <f t="shared" si="6"/>
        <v>0</v>
      </c>
      <c r="G32" s="365">
        <v>0</v>
      </c>
      <c r="H32" s="365">
        <v>0</v>
      </c>
      <c r="I32" s="365">
        <v>0</v>
      </c>
      <c r="J32" s="365">
        <v>0</v>
      </c>
      <c r="K32" s="365">
        <v>0</v>
      </c>
      <c r="L32" s="365">
        <v>0</v>
      </c>
      <c r="M32" s="365">
        <v>0</v>
      </c>
      <c r="N32" s="365">
        <v>0</v>
      </c>
      <c r="O32" s="365">
        <v>0</v>
      </c>
      <c r="P32" s="365">
        <v>0</v>
      </c>
      <c r="Q32" s="365">
        <v>0</v>
      </c>
      <c r="R32" s="365">
        <v>0</v>
      </c>
      <c r="S32" s="365">
        <v>0</v>
      </c>
      <c r="T32" s="364">
        <f t="shared" si="4"/>
        <v>0</v>
      </c>
      <c r="U32" s="364">
        <f t="shared" si="5"/>
        <v>0</v>
      </c>
    </row>
    <row r="33" spans="1:21" x14ac:dyDescent="0.3">
      <c r="A33" s="70" t="s">
        <v>160</v>
      </c>
      <c r="B33" s="48" t="s">
        <v>159</v>
      </c>
      <c r="C33" s="364">
        <v>0</v>
      </c>
      <c r="D33" s="364">
        <v>0</v>
      </c>
      <c r="E33" s="364">
        <f t="shared" si="10"/>
        <v>0</v>
      </c>
      <c r="F33" s="364">
        <f t="shared" si="6"/>
        <v>0</v>
      </c>
      <c r="G33" s="365">
        <v>0</v>
      </c>
      <c r="H33" s="365">
        <v>0</v>
      </c>
      <c r="I33" s="365">
        <v>0</v>
      </c>
      <c r="J33" s="365">
        <v>0</v>
      </c>
      <c r="K33" s="365">
        <v>0</v>
      </c>
      <c r="L33" s="365">
        <v>0</v>
      </c>
      <c r="M33" s="365">
        <v>0</v>
      </c>
      <c r="N33" s="365">
        <v>0</v>
      </c>
      <c r="O33" s="365">
        <v>0</v>
      </c>
      <c r="P33" s="365">
        <v>0</v>
      </c>
      <c r="Q33" s="365">
        <v>0</v>
      </c>
      <c r="R33" s="365">
        <v>0</v>
      </c>
      <c r="S33" s="365">
        <v>0</v>
      </c>
      <c r="T33" s="364">
        <f t="shared" si="4"/>
        <v>0</v>
      </c>
      <c r="U33" s="364">
        <f t="shared" si="5"/>
        <v>0</v>
      </c>
    </row>
    <row r="34" spans="1:21" x14ac:dyDescent="0.3">
      <c r="A34" s="70" t="s">
        <v>158</v>
      </c>
      <c r="B34" s="48" t="s">
        <v>157</v>
      </c>
      <c r="C34" s="364">
        <v>0</v>
      </c>
      <c r="D34" s="364">
        <v>0</v>
      </c>
      <c r="E34" s="364">
        <f t="shared" si="10"/>
        <v>0</v>
      </c>
      <c r="F34" s="364">
        <f t="shared" si="6"/>
        <v>0</v>
      </c>
      <c r="G34" s="365">
        <v>0</v>
      </c>
      <c r="H34" s="365">
        <v>0</v>
      </c>
      <c r="I34" s="365">
        <v>0</v>
      </c>
      <c r="J34" s="365">
        <v>0</v>
      </c>
      <c r="K34" s="365">
        <v>0</v>
      </c>
      <c r="L34" s="365">
        <v>0</v>
      </c>
      <c r="M34" s="365">
        <v>0</v>
      </c>
      <c r="N34" s="365">
        <v>0</v>
      </c>
      <c r="O34" s="365">
        <v>0</v>
      </c>
      <c r="P34" s="365">
        <v>0</v>
      </c>
      <c r="Q34" s="365">
        <v>0</v>
      </c>
      <c r="R34" s="365">
        <v>0</v>
      </c>
      <c r="S34" s="365">
        <v>0</v>
      </c>
      <c r="T34" s="364">
        <f t="shared" si="4"/>
        <v>0</v>
      </c>
      <c r="U34" s="364">
        <f t="shared" si="5"/>
        <v>0</v>
      </c>
    </row>
    <row r="35" spans="1:21" s="234" customFormat="1" ht="31.2" x14ac:dyDescent="0.3">
      <c r="A35" s="70" t="s">
        <v>59</v>
      </c>
      <c r="B35" s="69" t="s">
        <v>156</v>
      </c>
      <c r="C35" s="364">
        <v>0</v>
      </c>
      <c r="D35" s="364">
        <v>0</v>
      </c>
      <c r="E35" s="364">
        <f t="shared" si="10"/>
        <v>0</v>
      </c>
      <c r="F35" s="364">
        <f t="shared" si="6"/>
        <v>0</v>
      </c>
      <c r="G35" s="364">
        <v>0</v>
      </c>
      <c r="H35" s="364">
        <v>0</v>
      </c>
      <c r="I35" s="364">
        <v>0</v>
      </c>
      <c r="J35" s="364">
        <v>0</v>
      </c>
      <c r="K35" s="364">
        <v>0</v>
      </c>
      <c r="L35" s="364">
        <v>0</v>
      </c>
      <c r="M35" s="364">
        <v>0</v>
      </c>
      <c r="N35" s="364">
        <v>0</v>
      </c>
      <c r="O35" s="364">
        <v>0</v>
      </c>
      <c r="P35" s="364">
        <v>0</v>
      </c>
      <c r="Q35" s="364">
        <v>0</v>
      </c>
      <c r="R35" s="364">
        <v>0</v>
      </c>
      <c r="S35" s="364">
        <v>0</v>
      </c>
      <c r="T35" s="364">
        <f t="shared" si="4"/>
        <v>0</v>
      </c>
      <c r="U35" s="364">
        <f t="shared" si="5"/>
        <v>0</v>
      </c>
    </row>
    <row r="36" spans="1:21" ht="31.2" x14ac:dyDescent="0.3">
      <c r="A36" s="68" t="s">
        <v>155</v>
      </c>
      <c r="B36" s="220" t="s">
        <v>154</v>
      </c>
      <c r="C36" s="364">
        <v>0</v>
      </c>
      <c r="D36" s="364">
        <v>0</v>
      </c>
      <c r="E36" s="364">
        <f t="shared" si="10"/>
        <v>0</v>
      </c>
      <c r="F36" s="364">
        <f t="shared" si="6"/>
        <v>0</v>
      </c>
      <c r="G36" s="365">
        <v>0</v>
      </c>
      <c r="H36" s="365">
        <v>0</v>
      </c>
      <c r="I36" s="365">
        <v>0</v>
      </c>
      <c r="J36" s="365">
        <v>0</v>
      </c>
      <c r="K36" s="365">
        <v>0</v>
      </c>
      <c r="L36" s="365">
        <v>0</v>
      </c>
      <c r="M36" s="365">
        <v>0</v>
      </c>
      <c r="N36" s="365">
        <v>0</v>
      </c>
      <c r="O36" s="365">
        <v>0</v>
      </c>
      <c r="P36" s="365">
        <v>0</v>
      </c>
      <c r="Q36" s="365">
        <v>0</v>
      </c>
      <c r="R36" s="365">
        <f>D36</f>
        <v>0</v>
      </c>
      <c r="S36" s="365">
        <v>0</v>
      </c>
      <c r="T36" s="364">
        <f t="shared" si="4"/>
        <v>0</v>
      </c>
      <c r="U36" s="364">
        <f t="shared" si="5"/>
        <v>0</v>
      </c>
    </row>
    <row r="37" spans="1:21" x14ac:dyDescent="0.3">
      <c r="A37" s="68" t="s">
        <v>153</v>
      </c>
      <c r="B37" s="220" t="s">
        <v>143</v>
      </c>
      <c r="C37" s="364">
        <v>0</v>
      </c>
      <c r="D37" s="364">
        <v>0</v>
      </c>
      <c r="E37" s="364">
        <f t="shared" si="10"/>
        <v>0</v>
      </c>
      <c r="F37" s="364">
        <f t="shared" si="6"/>
        <v>0</v>
      </c>
      <c r="G37" s="365">
        <v>0</v>
      </c>
      <c r="H37" s="365">
        <v>0</v>
      </c>
      <c r="I37" s="365">
        <v>0</v>
      </c>
      <c r="J37" s="365">
        <v>0</v>
      </c>
      <c r="K37" s="365">
        <v>0</v>
      </c>
      <c r="L37" s="365">
        <v>0</v>
      </c>
      <c r="M37" s="365">
        <v>0</v>
      </c>
      <c r="N37" s="365">
        <v>0</v>
      </c>
      <c r="O37" s="365">
        <v>0</v>
      </c>
      <c r="P37" s="365">
        <v>0</v>
      </c>
      <c r="Q37" s="365">
        <v>0</v>
      </c>
      <c r="R37" s="365">
        <f t="shared" ref="R37:R64" si="11">D37</f>
        <v>0</v>
      </c>
      <c r="S37" s="365">
        <v>0</v>
      </c>
      <c r="T37" s="364">
        <f t="shared" si="4"/>
        <v>0</v>
      </c>
      <c r="U37" s="364">
        <f t="shared" si="5"/>
        <v>0</v>
      </c>
    </row>
    <row r="38" spans="1:21" x14ac:dyDescent="0.3">
      <c r="A38" s="68" t="s">
        <v>152</v>
      </c>
      <c r="B38" s="220" t="s">
        <v>141</v>
      </c>
      <c r="C38" s="364">
        <v>0</v>
      </c>
      <c r="D38" s="364">
        <v>0</v>
      </c>
      <c r="E38" s="364">
        <f t="shared" si="10"/>
        <v>0</v>
      </c>
      <c r="F38" s="364">
        <f t="shared" si="6"/>
        <v>0</v>
      </c>
      <c r="G38" s="365">
        <v>0</v>
      </c>
      <c r="H38" s="365">
        <v>0</v>
      </c>
      <c r="I38" s="365">
        <v>0</v>
      </c>
      <c r="J38" s="365">
        <v>0</v>
      </c>
      <c r="K38" s="365">
        <v>0</v>
      </c>
      <c r="L38" s="365">
        <v>0</v>
      </c>
      <c r="M38" s="365">
        <v>0</v>
      </c>
      <c r="N38" s="365">
        <v>0</v>
      </c>
      <c r="O38" s="365">
        <v>0</v>
      </c>
      <c r="P38" s="365">
        <v>0</v>
      </c>
      <c r="Q38" s="365">
        <v>0</v>
      </c>
      <c r="R38" s="365">
        <f t="shared" si="11"/>
        <v>0</v>
      </c>
      <c r="S38" s="365">
        <v>0</v>
      </c>
      <c r="T38" s="364">
        <f t="shared" si="4"/>
        <v>0</v>
      </c>
      <c r="U38" s="364">
        <f t="shared" si="5"/>
        <v>0</v>
      </c>
    </row>
    <row r="39" spans="1:21" ht="31.2" x14ac:dyDescent="0.3">
      <c r="A39" s="68" t="s">
        <v>151</v>
      </c>
      <c r="B39" s="48" t="s">
        <v>139</v>
      </c>
      <c r="C39" s="364">
        <v>0</v>
      </c>
      <c r="D39" s="364">
        <v>0</v>
      </c>
      <c r="E39" s="364">
        <f t="shared" si="10"/>
        <v>0</v>
      </c>
      <c r="F39" s="364">
        <f t="shared" si="6"/>
        <v>0</v>
      </c>
      <c r="G39" s="365">
        <v>0</v>
      </c>
      <c r="H39" s="365">
        <v>0</v>
      </c>
      <c r="I39" s="365">
        <v>0</v>
      </c>
      <c r="J39" s="365">
        <v>0</v>
      </c>
      <c r="K39" s="365">
        <v>0</v>
      </c>
      <c r="L39" s="365">
        <v>0</v>
      </c>
      <c r="M39" s="365">
        <v>0</v>
      </c>
      <c r="N39" s="365">
        <v>0</v>
      </c>
      <c r="O39" s="365">
        <v>0</v>
      </c>
      <c r="P39" s="365">
        <v>0</v>
      </c>
      <c r="Q39" s="365">
        <v>0</v>
      </c>
      <c r="R39" s="365">
        <f t="shared" si="11"/>
        <v>0</v>
      </c>
      <c r="S39" s="365">
        <v>0</v>
      </c>
      <c r="T39" s="364">
        <f t="shared" si="4"/>
        <v>0</v>
      </c>
      <c r="U39" s="364">
        <f t="shared" si="5"/>
        <v>0</v>
      </c>
    </row>
    <row r="40" spans="1:21" ht="31.2" x14ac:dyDescent="0.3">
      <c r="A40" s="68" t="s">
        <v>150</v>
      </c>
      <c r="B40" s="48" t="s">
        <v>137</v>
      </c>
      <c r="C40" s="364">
        <v>0</v>
      </c>
      <c r="D40" s="364">
        <v>0</v>
      </c>
      <c r="E40" s="364">
        <f t="shared" si="10"/>
        <v>0</v>
      </c>
      <c r="F40" s="364">
        <f t="shared" si="6"/>
        <v>0</v>
      </c>
      <c r="G40" s="365">
        <v>0</v>
      </c>
      <c r="H40" s="365">
        <v>0</v>
      </c>
      <c r="I40" s="365">
        <v>0</v>
      </c>
      <c r="J40" s="365">
        <v>0</v>
      </c>
      <c r="K40" s="365">
        <v>0</v>
      </c>
      <c r="L40" s="365">
        <v>0</v>
      </c>
      <c r="M40" s="365">
        <v>0</v>
      </c>
      <c r="N40" s="365">
        <v>0</v>
      </c>
      <c r="O40" s="365">
        <v>0</v>
      </c>
      <c r="P40" s="365">
        <v>0</v>
      </c>
      <c r="Q40" s="365">
        <v>0</v>
      </c>
      <c r="R40" s="365">
        <f t="shared" si="11"/>
        <v>0</v>
      </c>
      <c r="S40" s="365">
        <v>0</v>
      </c>
      <c r="T40" s="364">
        <f t="shared" si="4"/>
        <v>0</v>
      </c>
      <c r="U40" s="364">
        <f t="shared" si="5"/>
        <v>0</v>
      </c>
    </row>
    <row r="41" spans="1:21" x14ac:dyDescent="0.3">
      <c r="A41" s="68" t="s">
        <v>149</v>
      </c>
      <c r="B41" s="48" t="s">
        <v>135</v>
      </c>
      <c r="C41" s="364">
        <v>0</v>
      </c>
      <c r="D41" s="364">
        <v>0</v>
      </c>
      <c r="E41" s="364">
        <f t="shared" si="10"/>
        <v>0</v>
      </c>
      <c r="F41" s="364">
        <f t="shared" si="6"/>
        <v>0</v>
      </c>
      <c r="G41" s="365">
        <v>0</v>
      </c>
      <c r="H41" s="365">
        <v>0</v>
      </c>
      <c r="I41" s="365">
        <v>0</v>
      </c>
      <c r="J41" s="365">
        <v>0</v>
      </c>
      <c r="K41" s="365">
        <v>0</v>
      </c>
      <c r="L41" s="365">
        <v>0</v>
      </c>
      <c r="M41" s="365">
        <v>0</v>
      </c>
      <c r="N41" s="365">
        <v>0</v>
      </c>
      <c r="O41" s="365">
        <v>0</v>
      </c>
      <c r="P41" s="365">
        <v>0</v>
      </c>
      <c r="Q41" s="365">
        <v>0</v>
      </c>
      <c r="R41" s="365">
        <f t="shared" si="11"/>
        <v>0</v>
      </c>
      <c r="S41" s="365">
        <v>0</v>
      </c>
      <c r="T41" s="364">
        <f t="shared" si="4"/>
        <v>0</v>
      </c>
      <c r="U41" s="364">
        <f t="shared" si="5"/>
        <v>0</v>
      </c>
    </row>
    <row r="42" spans="1:21" ht="18.600000000000001" x14ac:dyDescent="0.3">
      <c r="A42" s="68" t="s">
        <v>148</v>
      </c>
      <c r="B42" s="220" t="s">
        <v>517</v>
      </c>
      <c r="C42" s="364">
        <v>0</v>
      </c>
      <c r="D42" s="364">
        <v>0</v>
      </c>
      <c r="E42" s="364">
        <f t="shared" si="10"/>
        <v>0</v>
      </c>
      <c r="F42" s="364">
        <f t="shared" si="6"/>
        <v>0</v>
      </c>
      <c r="G42" s="365">
        <v>0</v>
      </c>
      <c r="H42" s="365">
        <v>0</v>
      </c>
      <c r="I42" s="365">
        <v>0</v>
      </c>
      <c r="J42" s="365">
        <v>0</v>
      </c>
      <c r="K42" s="365">
        <v>0</v>
      </c>
      <c r="L42" s="365">
        <v>0</v>
      </c>
      <c r="M42" s="365">
        <v>0</v>
      </c>
      <c r="N42" s="365">
        <v>0</v>
      </c>
      <c r="O42" s="365">
        <v>0</v>
      </c>
      <c r="P42" s="365">
        <v>0</v>
      </c>
      <c r="Q42" s="365">
        <v>0</v>
      </c>
      <c r="R42" s="365">
        <f t="shared" si="11"/>
        <v>0</v>
      </c>
      <c r="S42" s="365">
        <v>0</v>
      </c>
      <c r="T42" s="364">
        <f t="shared" si="4"/>
        <v>0</v>
      </c>
      <c r="U42" s="364">
        <f t="shared" si="5"/>
        <v>0</v>
      </c>
    </row>
    <row r="43" spans="1:21" s="234" customFormat="1" x14ac:dyDescent="0.3">
      <c r="A43" s="70" t="s">
        <v>58</v>
      </c>
      <c r="B43" s="69" t="s">
        <v>147</v>
      </c>
      <c r="C43" s="364">
        <v>0</v>
      </c>
      <c r="D43" s="364">
        <v>0</v>
      </c>
      <c r="E43" s="364">
        <f t="shared" si="10"/>
        <v>0</v>
      </c>
      <c r="F43" s="364">
        <f t="shared" si="6"/>
        <v>0</v>
      </c>
      <c r="G43" s="364">
        <v>0</v>
      </c>
      <c r="H43" s="364">
        <v>0</v>
      </c>
      <c r="I43" s="364">
        <v>0</v>
      </c>
      <c r="J43" s="364">
        <v>0</v>
      </c>
      <c r="K43" s="364">
        <v>0</v>
      </c>
      <c r="L43" s="364">
        <v>0</v>
      </c>
      <c r="M43" s="364">
        <v>0</v>
      </c>
      <c r="N43" s="364">
        <v>0</v>
      </c>
      <c r="O43" s="364">
        <v>0</v>
      </c>
      <c r="P43" s="364">
        <v>0</v>
      </c>
      <c r="Q43" s="364">
        <v>0</v>
      </c>
      <c r="R43" s="364">
        <f t="shared" si="11"/>
        <v>0</v>
      </c>
      <c r="S43" s="364">
        <v>0</v>
      </c>
      <c r="T43" s="364">
        <f t="shared" si="4"/>
        <v>0</v>
      </c>
      <c r="U43" s="364">
        <f t="shared" si="5"/>
        <v>0</v>
      </c>
    </row>
    <row r="44" spans="1:21" x14ac:dyDescent="0.3">
      <c r="A44" s="68" t="s">
        <v>146</v>
      </c>
      <c r="B44" s="48" t="s">
        <v>145</v>
      </c>
      <c r="C44" s="364">
        <v>0</v>
      </c>
      <c r="D44" s="364">
        <v>0</v>
      </c>
      <c r="E44" s="364">
        <f t="shared" si="10"/>
        <v>0</v>
      </c>
      <c r="F44" s="364">
        <f t="shared" si="6"/>
        <v>0</v>
      </c>
      <c r="G44" s="365">
        <v>0</v>
      </c>
      <c r="H44" s="365">
        <v>0</v>
      </c>
      <c r="I44" s="365">
        <v>0</v>
      </c>
      <c r="J44" s="365">
        <v>0</v>
      </c>
      <c r="K44" s="365">
        <v>0</v>
      </c>
      <c r="L44" s="365">
        <v>0</v>
      </c>
      <c r="M44" s="365">
        <v>0</v>
      </c>
      <c r="N44" s="365">
        <v>0</v>
      </c>
      <c r="O44" s="365">
        <v>0</v>
      </c>
      <c r="P44" s="365">
        <v>0</v>
      </c>
      <c r="Q44" s="365">
        <v>0</v>
      </c>
      <c r="R44" s="365">
        <f t="shared" si="11"/>
        <v>0</v>
      </c>
      <c r="S44" s="365">
        <v>0</v>
      </c>
      <c r="T44" s="364">
        <f t="shared" si="4"/>
        <v>0</v>
      </c>
      <c r="U44" s="364">
        <f t="shared" si="5"/>
        <v>0</v>
      </c>
    </row>
    <row r="45" spans="1:21" x14ac:dyDescent="0.3">
      <c r="A45" s="68" t="s">
        <v>144</v>
      </c>
      <c r="B45" s="48" t="s">
        <v>143</v>
      </c>
      <c r="C45" s="364">
        <v>0</v>
      </c>
      <c r="D45" s="364">
        <v>0</v>
      </c>
      <c r="E45" s="364">
        <f t="shared" si="10"/>
        <v>0</v>
      </c>
      <c r="F45" s="364">
        <f t="shared" si="6"/>
        <v>0</v>
      </c>
      <c r="G45" s="365">
        <v>0</v>
      </c>
      <c r="H45" s="365">
        <v>0</v>
      </c>
      <c r="I45" s="365">
        <v>0</v>
      </c>
      <c r="J45" s="365">
        <v>0</v>
      </c>
      <c r="K45" s="365">
        <v>0</v>
      </c>
      <c r="L45" s="365">
        <v>0</v>
      </c>
      <c r="M45" s="365">
        <v>0</v>
      </c>
      <c r="N45" s="365">
        <v>0</v>
      </c>
      <c r="O45" s="365">
        <v>0</v>
      </c>
      <c r="P45" s="365">
        <v>0</v>
      </c>
      <c r="Q45" s="365">
        <v>0</v>
      </c>
      <c r="R45" s="365">
        <f t="shared" si="11"/>
        <v>0</v>
      </c>
      <c r="S45" s="365">
        <v>0</v>
      </c>
      <c r="T45" s="364">
        <f t="shared" si="4"/>
        <v>0</v>
      </c>
      <c r="U45" s="364">
        <f t="shared" si="5"/>
        <v>0</v>
      </c>
    </row>
    <row r="46" spans="1:21" x14ac:dyDescent="0.3">
      <c r="A46" s="68" t="s">
        <v>142</v>
      </c>
      <c r="B46" s="48" t="s">
        <v>141</v>
      </c>
      <c r="C46" s="364">
        <v>0</v>
      </c>
      <c r="D46" s="364">
        <v>0</v>
      </c>
      <c r="E46" s="364">
        <f t="shared" si="10"/>
        <v>0</v>
      </c>
      <c r="F46" s="364">
        <f t="shared" si="6"/>
        <v>0</v>
      </c>
      <c r="G46" s="365">
        <v>0</v>
      </c>
      <c r="H46" s="365">
        <v>0</v>
      </c>
      <c r="I46" s="365">
        <v>0</v>
      </c>
      <c r="J46" s="365">
        <v>0</v>
      </c>
      <c r="K46" s="365">
        <v>0</v>
      </c>
      <c r="L46" s="365">
        <v>0</v>
      </c>
      <c r="M46" s="365">
        <v>0</v>
      </c>
      <c r="N46" s="365">
        <v>0</v>
      </c>
      <c r="O46" s="365">
        <v>0</v>
      </c>
      <c r="P46" s="365">
        <v>0</v>
      </c>
      <c r="Q46" s="365">
        <v>0</v>
      </c>
      <c r="R46" s="365">
        <f t="shared" si="11"/>
        <v>0</v>
      </c>
      <c r="S46" s="365">
        <v>0</v>
      </c>
      <c r="T46" s="364">
        <f t="shared" si="4"/>
        <v>0</v>
      </c>
      <c r="U46" s="364">
        <f t="shared" si="5"/>
        <v>0</v>
      </c>
    </row>
    <row r="47" spans="1:21" ht="31.2" x14ac:dyDescent="0.3">
      <c r="A47" s="68" t="s">
        <v>140</v>
      </c>
      <c r="B47" s="48" t="s">
        <v>139</v>
      </c>
      <c r="C47" s="364">
        <v>0</v>
      </c>
      <c r="D47" s="364">
        <v>0</v>
      </c>
      <c r="E47" s="364">
        <f t="shared" si="10"/>
        <v>0</v>
      </c>
      <c r="F47" s="364">
        <f t="shared" si="6"/>
        <v>0</v>
      </c>
      <c r="G47" s="365">
        <v>0</v>
      </c>
      <c r="H47" s="365">
        <v>0</v>
      </c>
      <c r="I47" s="365">
        <v>0</v>
      </c>
      <c r="J47" s="365">
        <v>0</v>
      </c>
      <c r="K47" s="365">
        <v>0</v>
      </c>
      <c r="L47" s="365">
        <v>0</v>
      </c>
      <c r="M47" s="365">
        <v>0</v>
      </c>
      <c r="N47" s="365">
        <v>0</v>
      </c>
      <c r="O47" s="365">
        <v>0</v>
      </c>
      <c r="P47" s="365">
        <v>0</v>
      </c>
      <c r="Q47" s="365">
        <v>0</v>
      </c>
      <c r="R47" s="365">
        <f t="shared" si="11"/>
        <v>0</v>
      </c>
      <c r="S47" s="365">
        <v>0</v>
      </c>
      <c r="T47" s="364">
        <f t="shared" si="4"/>
        <v>0</v>
      </c>
      <c r="U47" s="364">
        <f t="shared" si="5"/>
        <v>0</v>
      </c>
    </row>
    <row r="48" spans="1:21" ht="31.2" x14ac:dyDescent="0.3">
      <c r="A48" s="68" t="s">
        <v>138</v>
      </c>
      <c r="B48" s="48" t="s">
        <v>137</v>
      </c>
      <c r="C48" s="364">
        <v>0</v>
      </c>
      <c r="D48" s="364">
        <v>0</v>
      </c>
      <c r="E48" s="364">
        <f t="shared" si="10"/>
        <v>0</v>
      </c>
      <c r="F48" s="364">
        <f t="shared" si="6"/>
        <v>0</v>
      </c>
      <c r="G48" s="365">
        <v>0</v>
      </c>
      <c r="H48" s="365">
        <v>0</v>
      </c>
      <c r="I48" s="365">
        <v>0</v>
      </c>
      <c r="J48" s="365">
        <v>0</v>
      </c>
      <c r="K48" s="365">
        <v>0</v>
      </c>
      <c r="L48" s="365">
        <v>0</v>
      </c>
      <c r="M48" s="365">
        <v>0</v>
      </c>
      <c r="N48" s="365">
        <v>0</v>
      </c>
      <c r="O48" s="365">
        <v>0</v>
      </c>
      <c r="P48" s="365">
        <v>0</v>
      </c>
      <c r="Q48" s="365">
        <v>0</v>
      </c>
      <c r="R48" s="365">
        <f t="shared" si="11"/>
        <v>0</v>
      </c>
      <c r="S48" s="365">
        <v>0</v>
      </c>
      <c r="T48" s="364">
        <f t="shared" si="4"/>
        <v>0</v>
      </c>
      <c r="U48" s="364">
        <f t="shared" si="5"/>
        <v>0</v>
      </c>
    </row>
    <row r="49" spans="1:21" x14ac:dyDescent="0.3">
      <c r="A49" s="68" t="s">
        <v>136</v>
      </c>
      <c r="B49" s="48" t="s">
        <v>135</v>
      </c>
      <c r="C49" s="364">
        <v>0</v>
      </c>
      <c r="D49" s="364">
        <v>0</v>
      </c>
      <c r="E49" s="364">
        <f t="shared" si="10"/>
        <v>0</v>
      </c>
      <c r="F49" s="364">
        <f t="shared" si="6"/>
        <v>0</v>
      </c>
      <c r="G49" s="365">
        <v>0</v>
      </c>
      <c r="H49" s="365">
        <v>0</v>
      </c>
      <c r="I49" s="365">
        <v>0</v>
      </c>
      <c r="J49" s="365">
        <v>0</v>
      </c>
      <c r="K49" s="365">
        <v>0</v>
      </c>
      <c r="L49" s="365">
        <v>0</v>
      </c>
      <c r="M49" s="365">
        <v>0</v>
      </c>
      <c r="N49" s="365">
        <v>0</v>
      </c>
      <c r="O49" s="365">
        <v>0</v>
      </c>
      <c r="P49" s="365">
        <v>0</v>
      </c>
      <c r="Q49" s="365">
        <v>0</v>
      </c>
      <c r="R49" s="365">
        <f t="shared" si="11"/>
        <v>0</v>
      </c>
      <c r="S49" s="365">
        <v>0</v>
      </c>
      <c r="T49" s="364">
        <f t="shared" si="4"/>
        <v>0</v>
      </c>
      <c r="U49" s="364">
        <f t="shared" si="5"/>
        <v>0</v>
      </c>
    </row>
    <row r="50" spans="1:21" ht="18.600000000000001" x14ac:dyDescent="0.3">
      <c r="A50" s="68" t="s">
        <v>134</v>
      </c>
      <c r="B50" s="220" t="s">
        <v>517</v>
      </c>
      <c r="C50" s="364">
        <v>0</v>
      </c>
      <c r="D50" s="364">
        <v>0</v>
      </c>
      <c r="E50" s="364">
        <f t="shared" si="10"/>
        <v>0</v>
      </c>
      <c r="F50" s="364">
        <f t="shared" si="6"/>
        <v>0</v>
      </c>
      <c r="G50" s="365">
        <v>0</v>
      </c>
      <c r="H50" s="365">
        <v>0</v>
      </c>
      <c r="I50" s="365">
        <v>0</v>
      </c>
      <c r="J50" s="365">
        <v>0</v>
      </c>
      <c r="K50" s="365">
        <v>0</v>
      </c>
      <c r="L50" s="365">
        <v>0</v>
      </c>
      <c r="M50" s="365">
        <v>0</v>
      </c>
      <c r="N50" s="365">
        <v>0</v>
      </c>
      <c r="O50" s="365">
        <v>0</v>
      </c>
      <c r="P50" s="365">
        <v>0</v>
      </c>
      <c r="Q50" s="365">
        <v>0</v>
      </c>
      <c r="R50" s="365">
        <f t="shared" si="11"/>
        <v>0</v>
      </c>
      <c r="S50" s="365">
        <v>0</v>
      </c>
      <c r="T50" s="364">
        <f t="shared" si="4"/>
        <v>0</v>
      </c>
      <c r="U50" s="364">
        <f t="shared" si="5"/>
        <v>0</v>
      </c>
    </row>
    <row r="51" spans="1:21" s="234" customFormat="1" ht="35.25" customHeight="1" x14ac:dyDescent="0.3">
      <c r="A51" s="70" t="s">
        <v>56</v>
      </c>
      <c r="B51" s="69" t="s">
        <v>133</v>
      </c>
      <c r="C51" s="364">
        <v>0</v>
      </c>
      <c r="D51" s="364">
        <v>0</v>
      </c>
      <c r="E51" s="364">
        <f t="shared" si="10"/>
        <v>0</v>
      </c>
      <c r="F51" s="364">
        <f t="shared" si="6"/>
        <v>0</v>
      </c>
      <c r="G51" s="364">
        <v>0</v>
      </c>
      <c r="H51" s="364">
        <v>0</v>
      </c>
      <c r="I51" s="364">
        <v>0</v>
      </c>
      <c r="J51" s="364">
        <v>0</v>
      </c>
      <c r="K51" s="364">
        <v>0</v>
      </c>
      <c r="L51" s="364">
        <v>0</v>
      </c>
      <c r="M51" s="364">
        <v>0</v>
      </c>
      <c r="N51" s="364">
        <v>0</v>
      </c>
      <c r="O51" s="364">
        <v>0</v>
      </c>
      <c r="P51" s="364">
        <v>0</v>
      </c>
      <c r="Q51" s="364">
        <v>0</v>
      </c>
      <c r="R51" s="364">
        <f t="shared" si="11"/>
        <v>0</v>
      </c>
      <c r="S51" s="364">
        <v>0</v>
      </c>
      <c r="T51" s="364">
        <f t="shared" si="4"/>
        <v>0</v>
      </c>
      <c r="U51" s="364">
        <f t="shared" si="5"/>
        <v>0</v>
      </c>
    </row>
    <row r="52" spans="1:21" x14ac:dyDescent="0.3">
      <c r="A52" s="68" t="s">
        <v>132</v>
      </c>
      <c r="B52" s="48" t="s">
        <v>131</v>
      </c>
      <c r="C52" s="364">
        <v>0</v>
      </c>
      <c r="D52" s="364">
        <v>0</v>
      </c>
      <c r="E52" s="364">
        <f t="shared" si="10"/>
        <v>0</v>
      </c>
      <c r="F52" s="364">
        <f t="shared" si="6"/>
        <v>0</v>
      </c>
      <c r="G52" s="365">
        <v>0</v>
      </c>
      <c r="H52" s="365">
        <v>0</v>
      </c>
      <c r="I52" s="365">
        <v>0</v>
      </c>
      <c r="J52" s="365">
        <v>0</v>
      </c>
      <c r="K52" s="365">
        <v>0</v>
      </c>
      <c r="L52" s="365">
        <v>0</v>
      </c>
      <c r="M52" s="365">
        <v>0</v>
      </c>
      <c r="N52" s="365">
        <v>0</v>
      </c>
      <c r="O52" s="365">
        <v>0</v>
      </c>
      <c r="P52" s="365">
        <v>0</v>
      </c>
      <c r="Q52" s="365">
        <v>0</v>
      </c>
      <c r="R52" s="365">
        <f t="shared" si="11"/>
        <v>0</v>
      </c>
      <c r="S52" s="365">
        <v>0</v>
      </c>
      <c r="T52" s="364">
        <f t="shared" si="4"/>
        <v>0</v>
      </c>
      <c r="U52" s="364">
        <f t="shared" si="5"/>
        <v>0</v>
      </c>
    </row>
    <row r="53" spans="1:21" x14ac:dyDescent="0.3">
      <c r="A53" s="68" t="s">
        <v>130</v>
      </c>
      <c r="B53" s="48" t="s">
        <v>124</v>
      </c>
      <c r="C53" s="364">
        <v>0</v>
      </c>
      <c r="D53" s="364">
        <v>0</v>
      </c>
      <c r="E53" s="364">
        <f t="shared" si="10"/>
        <v>0</v>
      </c>
      <c r="F53" s="364">
        <f t="shared" si="6"/>
        <v>0</v>
      </c>
      <c r="G53" s="365">
        <v>0</v>
      </c>
      <c r="H53" s="365">
        <v>0</v>
      </c>
      <c r="I53" s="365">
        <v>0</v>
      </c>
      <c r="J53" s="365">
        <v>0</v>
      </c>
      <c r="K53" s="365">
        <v>0</v>
      </c>
      <c r="L53" s="365">
        <v>0</v>
      </c>
      <c r="M53" s="365">
        <v>0</v>
      </c>
      <c r="N53" s="365">
        <v>0</v>
      </c>
      <c r="O53" s="365">
        <v>0</v>
      </c>
      <c r="P53" s="365">
        <v>0</v>
      </c>
      <c r="Q53" s="365">
        <v>0</v>
      </c>
      <c r="R53" s="365">
        <f t="shared" si="11"/>
        <v>0</v>
      </c>
      <c r="S53" s="365">
        <v>0</v>
      </c>
      <c r="T53" s="364">
        <f t="shared" si="4"/>
        <v>0</v>
      </c>
      <c r="U53" s="364">
        <f t="shared" si="5"/>
        <v>0</v>
      </c>
    </row>
    <row r="54" spans="1:21" x14ac:dyDescent="0.3">
      <c r="A54" s="68" t="s">
        <v>129</v>
      </c>
      <c r="B54" s="220" t="s">
        <v>123</v>
      </c>
      <c r="C54" s="364">
        <v>0</v>
      </c>
      <c r="D54" s="364">
        <v>0</v>
      </c>
      <c r="E54" s="364">
        <f t="shared" si="10"/>
        <v>0</v>
      </c>
      <c r="F54" s="364">
        <f t="shared" si="6"/>
        <v>0</v>
      </c>
      <c r="G54" s="365">
        <v>0</v>
      </c>
      <c r="H54" s="365">
        <v>0</v>
      </c>
      <c r="I54" s="365">
        <v>0</v>
      </c>
      <c r="J54" s="365">
        <v>0</v>
      </c>
      <c r="K54" s="365">
        <v>0</v>
      </c>
      <c r="L54" s="365">
        <v>0</v>
      </c>
      <c r="M54" s="365">
        <v>0</v>
      </c>
      <c r="N54" s="365">
        <v>0</v>
      </c>
      <c r="O54" s="365">
        <v>0</v>
      </c>
      <c r="P54" s="365">
        <v>0</v>
      </c>
      <c r="Q54" s="365">
        <v>0</v>
      </c>
      <c r="R54" s="365">
        <f t="shared" si="11"/>
        <v>0</v>
      </c>
      <c r="S54" s="365">
        <v>0</v>
      </c>
      <c r="T54" s="364">
        <f t="shared" si="4"/>
        <v>0</v>
      </c>
      <c r="U54" s="364">
        <f t="shared" si="5"/>
        <v>0</v>
      </c>
    </row>
    <row r="55" spans="1:21" x14ac:dyDescent="0.3">
      <c r="A55" s="68" t="s">
        <v>128</v>
      </c>
      <c r="B55" s="220" t="s">
        <v>122</v>
      </c>
      <c r="C55" s="364">
        <v>0</v>
      </c>
      <c r="D55" s="364">
        <v>0</v>
      </c>
      <c r="E55" s="364">
        <f t="shared" si="10"/>
        <v>0</v>
      </c>
      <c r="F55" s="364">
        <f t="shared" si="6"/>
        <v>0</v>
      </c>
      <c r="G55" s="365">
        <v>0</v>
      </c>
      <c r="H55" s="365">
        <v>0</v>
      </c>
      <c r="I55" s="365">
        <v>0</v>
      </c>
      <c r="J55" s="365">
        <v>0</v>
      </c>
      <c r="K55" s="365">
        <v>0</v>
      </c>
      <c r="L55" s="365">
        <v>0</v>
      </c>
      <c r="M55" s="365">
        <v>0</v>
      </c>
      <c r="N55" s="365">
        <v>0</v>
      </c>
      <c r="O55" s="365">
        <v>0</v>
      </c>
      <c r="P55" s="365">
        <v>0</v>
      </c>
      <c r="Q55" s="365">
        <v>0</v>
      </c>
      <c r="R55" s="365">
        <f t="shared" si="11"/>
        <v>0</v>
      </c>
      <c r="S55" s="365">
        <v>0</v>
      </c>
      <c r="T55" s="364">
        <f t="shared" si="4"/>
        <v>0</v>
      </c>
      <c r="U55" s="364">
        <f t="shared" si="5"/>
        <v>0</v>
      </c>
    </row>
    <row r="56" spans="1:21" x14ac:dyDescent="0.3">
      <c r="A56" s="68" t="s">
        <v>127</v>
      </c>
      <c r="B56" s="220" t="s">
        <v>121</v>
      </c>
      <c r="C56" s="364">
        <v>0</v>
      </c>
      <c r="D56" s="364">
        <v>0</v>
      </c>
      <c r="E56" s="364">
        <f t="shared" si="10"/>
        <v>0</v>
      </c>
      <c r="F56" s="364">
        <f t="shared" si="6"/>
        <v>0</v>
      </c>
      <c r="G56" s="365">
        <v>0</v>
      </c>
      <c r="H56" s="365">
        <v>0</v>
      </c>
      <c r="I56" s="365">
        <v>0</v>
      </c>
      <c r="J56" s="365">
        <v>0</v>
      </c>
      <c r="K56" s="365">
        <v>0</v>
      </c>
      <c r="L56" s="365">
        <v>0</v>
      </c>
      <c r="M56" s="365">
        <v>0</v>
      </c>
      <c r="N56" s="365">
        <v>0</v>
      </c>
      <c r="O56" s="365">
        <v>0</v>
      </c>
      <c r="P56" s="365">
        <v>0</v>
      </c>
      <c r="Q56" s="365">
        <v>0</v>
      </c>
      <c r="R56" s="365">
        <f t="shared" si="11"/>
        <v>0</v>
      </c>
      <c r="S56" s="365">
        <v>0</v>
      </c>
      <c r="T56" s="364">
        <f t="shared" si="4"/>
        <v>0</v>
      </c>
      <c r="U56" s="364">
        <f t="shared" si="5"/>
        <v>0</v>
      </c>
    </row>
    <row r="57" spans="1:21" ht="18.600000000000001" x14ac:dyDescent="0.3">
      <c r="A57" s="68" t="s">
        <v>126</v>
      </c>
      <c r="B57" s="220" t="s">
        <v>517</v>
      </c>
      <c r="C57" s="364">
        <v>0</v>
      </c>
      <c r="D57" s="364">
        <v>0</v>
      </c>
      <c r="E57" s="364">
        <f t="shared" si="10"/>
        <v>0</v>
      </c>
      <c r="F57" s="364">
        <f t="shared" si="6"/>
        <v>0</v>
      </c>
      <c r="G57" s="365">
        <v>0</v>
      </c>
      <c r="H57" s="365">
        <v>0</v>
      </c>
      <c r="I57" s="365">
        <v>0</v>
      </c>
      <c r="J57" s="365">
        <v>0</v>
      </c>
      <c r="K57" s="365">
        <v>0</v>
      </c>
      <c r="L57" s="365">
        <v>0</v>
      </c>
      <c r="M57" s="365">
        <v>0</v>
      </c>
      <c r="N57" s="365">
        <v>0</v>
      </c>
      <c r="O57" s="365">
        <v>0</v>
      </c>
      <c r="P57" s="365">
        <v>0</v>
      </c>
      <c r="Q57" s="365">
        <v>0</v>
      </c>
      <c r="R57" s="365">
        <f t="shared" si="11"/>
        <v>0</v>
      </c>
      <c r="S57" s="365">
        <v>0</v>
      </c>
      <c r="T57" s="364">
        <f t="shared" si="4"/>
        <v>0</v>
      </c>
      <c r="U57" s="364">
        <f t="shared" si="5"/>
        <v>0</v>
      </c>
    </row>
    <row r="58" spans="1:21" s="234" customFormat="1" ht="36.75" customHeight="1" x14ac:dyDescent="0.3">
      <c r="A58" s="70" t="s">
        <v>55</v>
      </c>
      <c r="B58" s="221" t="s">
        <v>205</v>
      </c>
      <c r="C58" s="364">
        <v>0</v>
      </c>
      <c r="D58" s="364">
        <v>0</v>
      </c>
      <c r="E58" s="364">
        <f t="shared" si="10"/>
        <v>0</v>
      </c>
      <c r="F58" s="364">
        <f t="shared" si="6"/>
        <v>0</v>
      </c>
      <c r="G58" s="364">
        <v>0</v>
      </c>
      <c r="H58" s="364">
        <v>0</v>
      </c>
      <c r="I58" s="364">
        <v>0</v>
      </c>
      <c r="J58" s="364">
        <v>0</v>
      </c>
      <c r="K58" s="364">
        <v>0</v>
      </c>
      <c r="L58" s="364">
        <v>0</v>
      </c>
      <c r="M58" s="364">
        <v>0</v>
      </c>
      <c r="N58" s="364">
        <v>0</v>
      </c>
      <c r="O58" s="364">
        <v>0</v>
      </c>
      <c r="P58" s="364">
        <v>0</v>
      </c>
      <c r="Q58" s="364">
        <v>0</v>
      </c>
      <c r="R58" s="364">
        <f t="shared" si="11"/>
        <v>0</v>
      </c>
      <c r="S58" s="364">
        <v>0</v>
      </c>
      <c r="T58" s="364">
        <f t="shared" si="4"/>
        <v>0</v>
      </c>
      <c r="U58" s="364">
        <f t="shared" si="5"/>
        <v>0</v>
      </c>
    </row>
    <row r="59" spans="1:21" s="234" customFormat="1" x14ac:dyDescent="0.3">
      <c r="A59" s="70" t="s">
        <v>53</v>
      </c>
      <c r="B59" s="69" t="s">
        <v>125</v>
      </c>
      <c r="C59" s="364">
        <v>0</v>
      </c>
      <c r="D59" s="364">
        <v>0</v>
      </c>
      <c r="E59" s="364">
        <f t="shared" si="10"/>
        <v>0</v>
      </c>
      <c r="F59" s="364">
        <f t="shared" si="6"/>
        <v>0</v>
      </c>
      <c r="G59" s="364">
        <v>0</v>
      </c>
      <c r="H59" s="364">
        <v>0</v>
      </c>
      <c r="I59" s="364">
        <v>0</v>
      </c>
      <c r="J59" s="364">
        <v>0</v>
      </c>
      <c r="K59" s="364">
        <v>0</v>
      </c>
      <c r="L59" s="364">
        <v>0</v>
      </c>
      <c r="M59" s="364">
        <v>0</v>
      </c>
      <c r="N59" s="364">
        <v>0</v>
      </c>
      <c r="O59" s="364">
        <v>0</v>
      </c>
      <c r="P59" s="364">
        <v>0</v>
      </c>
      <c r="Q59" s="364">
        <v>0</v>
      </c>
      <c r="R59" s="364">
        <f t="shared" si="11"/>
        <v>0</v>
      </c>
      <c r="S59" s="364">
        <v>0</v>
      </c>
      <c r="T59" s="364">
        <f t="shared" si="4"/>
        <v>0</v>
      </c>
      <c r="U59" s="364">
        <f t="shared" si="5"/>
        <v>0</v>
      </c>
    </row>
    <row r="60" spans="1:21" x14ac:dyDescent="0.3">
      <c r="A60" s="68" t="s">
        <v>199</v>
      </c>
      <c r="B60" s="222" t="s">
        <v>145</v>
      </c>
      <c r="C60" s="364">
        <v>0</v>
      </c>
      <c r="D60" s="364">
        <v>0</v>
      </c>
      <c r="E60" s="364">
        <f t="shared" si="10"/>
        <v>0</v>
      </c>
      <c r="F60" s="364">
        <f t="shared" si="6"/>
        <v>0</v>
      </c>
      <c r="G60" s="365">
        <v>0</v>
      </c>
      <c r="H60" s="365">
        <v>0</v>
      </c>
      <c r="I60" s="365">
        <v>0</v>
      </c>
      <c r="J60" s="365">
        <v>0</v>
      </c>
      <c r="K60" s="365">
        <v>0</v>
      </c>
      <c r="L60" s="365">
        <v>0</v>
      </c>
      <c r="M60" s="365">
        <v>0</v>
      </c>
      <c r="N60" s="365">
        <v>0</v>
      </c>
      <c r="O60" s="365">
        <v>0</v>
      </c>
      <c r="P60" s="365">
        <v>0</v>
      </c>
      <c r="Q60" s="365">
        <v>0</v>
      </c>
      <c r="R60" s="365">
        <f t="shared" si="11"/>
        <v>0</v>
      </c>
      <c r="S60" s="365">
        <v>0</v>
      </c>
      <c r="T60" s="364">
        <f t="shared" si="4"/>
        <v>0</v>
      </c>
      <c r="U60" s="364">
        <f t="shared" si="5"/>
        <v>0</v>
      </c>
    </row>
    <row r="61" spans="1:21" x14ac:dyDescent="0.3">
      <c r="A61" s="68" t="s">
        <v>200</v>
      </c>
      <c r="B61" s="222" t="s">
        <v>143</v>
      </c>
      <c r="C61" s="364">
        <v>0</v>
      </c>
      <c r="D61" s="364">
        <v>0</v>
      </c>
      <c r="E61" s="364">
        <f t="shared" si="10"/>
        <v>0</v>
      </c>
      <c r="F61" s="364">
        <f t="shared" si="6"/>
        <v>0</v>
      </c>
      <c r="G61" s="365">
        <v>0</v>
      </c>
      <c r="H61" s="365">
        <v>0</v>
      </c>
      <c r="I61" s="365">
        <v>0</v>
      </c>
      <c r="J61" s="365">
        <v>0</v>
      </c>
      <c r="K61" s="365">
        <v>0</v>
      </c>
      <c r="L61" s="365">
        <v>0</v>
      </c>
      <c r="M61" s="365">
        <v>0</v>
      </c>
      <c r="N61" s="365">
        <v>0</v>
      </c>
      <c r="O61" s="365">
        <v>0</v>
      </c>
      <c r="P61" s="365">
        <v>0</v>
      </c>
      <c r="Q61" s="365">
        <v>0</v>
      </c>
      <c r="R61" s="365">
        <f t="shared" si="11"/>
        <v>0</v>
      </c>
      <c r="S61" s="365">
        <v>0</v>
      </c>
      <c r="T61" s="364">
        <f t="shared" si="4"/>
        <v>0</v>
      </c>
      <c r="U61" s="364">
        <f t="shared" si="5"/>
        <v>0</v>
      </c>
    </row>
    <row r="62" spans="1:21" x14ac:dyDescent="0.3">
      <c r="A62" s="68" t="s">
        <v>201</v>
      </c>
      <c r="B62" s="222" t="s">
        <v>141</v>
      </c>
      <c r="C62" s="364">
        <v>0</v>
      </c>
      <c r="D62" s="364">
        <v>0</v>
      </c>
      <c r="E62" s="364">
        <f t="shared" si="10"/>
        <v>0</v>
      </c>
      <c r="F62" s="364">
        <f t="shared" si="6"/>
        <v>0</v>
      </c>
      <c r="G62" s="365">
        <v>0</v>
      </c>
      <c r="H62" s="365">
        <v>0</v>
      </c>
      <c r="I62" s="365">
        <v>0</v>
      </c>
      <c r="J62" s="365">
        <v>0</v>
      </c>
      <c r="K62" s="365">
        <v>0</v>
      </c>
      <c r="L62" s="365">
        <v>0</v>
      </c>
      <c r="M62" s="365">
        <v>0</v>
      </c>
      <c r="N62" s="365">
        <v>0</v>
      </c>
      <c r="O62" s="365">
        <v>0</v>
      </c>
      <c r="P62" s="365">
        <v>0</v>
      </c>
      <c r="Q62" s="365">
        <v>0</v>
      </c>
      <c r="R62" s="365">
        <f t="shared" si="11"/>
        <v>0</v>
      </c>
      <c r="S62" s="365">
        <v>0</v>
      </c>
      <c r="T62" s="364">
        <f t="shared" si="4"/>
        <v>0</v>
      </c>
      <c r="U62" s="364">
        <f t="shared" si="5"/>
        <v>0</v>
      </c>
    </row>
    <row r="63" spans="1:21" x14ac:dyDescent="0.3">
      <c r="A63" s="68" t="s">
        <v>202</v>
      </c>
      <c r="B63" s="222" t="s">
        <v>204</v>
      </c>
      <c r="C63" s="364">
        <v>0</v>
      </c>
      <c r="D63" s="364">
        <v>0</v>
      </c>
      <c r="E63" s="364">
        <f t="shared" si="10"/>
        <v>0</v>
      </c>
      <c r="F63" s="364">
        <f t="shared" si="6"/>
        <v>0</v>
      </c>
      <c r="G63" s="365">
        <v>0</v>
      </c>
      <c r="H63" s="365">
        <v>0</v>
      </c>
      <c r="I63" s="365">
        <v>0</v>
      </c>
      <c r="J63" s="365">
        <v>0</v>
      </c>
      <c r="K63" s="365">
        <v>0</v>
      </c>
      <c r="L63" s="365">
        <v>0</v>
      </c>
      <c r="M63" s="365">
        <v>0</v>
      </c>
      <c r="N63" s="365">
        <v>0</v>
      </c>
      <c r="O63" s="365">
        <v>0</v>
      </c>
      <c r="P63" s="365">
        <v>0</v>
      </c>
      <c r="Q63" s="365">
        <v>0</v>
      </c>
      <c r="R63" s="365">
        <f t="shared" si="11"/>
        <v>0</v>
      </c>
      <c r="S63" s="365">
        <v>0</v>
      </c>
      <c r="T63" s="364">
        <f t="shared" si="4"/>
        <v>0</v>
      </c>
      <c r="U63" s="364">
        <f t="shared" si="5"/>
        <v>0</v>
      </c>
    </row>
    <row r="64" spans="1:21" ht="18.600000000000001" x14ac:dyDescent="0.3">
      <c r="A64" s="68" t="s">
        <v>203</v>
      </c>
      <c r="B64" s="220" t="s">
        <v>508</v>
      </c>
      <c r="C64" s="364">
        <v>0</v>
      </c>
      <c r="D64" s="364">
        <v>0</v>
      </c>
      <c r="E64" s="364">
        <f t="shared" si="10"/>
        <v>0</v>
      </c>
      <c r="F64" s="364">
        <f t="shared" si="6"/>
        <v>0</v>
      </c>
      <c r="G64" s="365">
        <v>0</v>
      </c>
      <c r="H64" s="365">
        <v>0</v>
      </c>
      <c r="I64" s="365">
        <v>0</v>
      </c>
      <c r="J64" s="365">
        <v>0</v>
      </c>
      <c r="K64" s="365">
        <v>0</v>
      </c>
      <c r="L64" s="365">
        <v>0</v>
      </c>
      <c r="M64" s="365">
        <v>0</v>
      </c>
      <c r="N64" s="365">
        <v>0</v>
      </c>
      <c r="O64" s="365">
        <v>0</v>
      </c>
      <c r="P64" s="365">
        <v>0</v>
      </c>
      <c r="Q64" s="365">
        <v>0</v>
      </c>
      <c r="R64" s="365">
        <f t="shared" si="11"/>
        <v>0</v>
      </c>
      <c r="S64" s="365">
        <v>0</v>
      </c>
      <c r="T64" s="364">
        <f t="shared" si="4"/>
        <v>0</v>
      </c>
      <c r="U64" s="364">
        <f t="shared" si="5"/>
        <v>0</v>
      </c>
    </row>
    <row r="65" spans="1:20" x14ac:dyDescent="0.3">
      <c r="A65" s="65"/>
      <c r="B65" s="66"/>
      <c r="C65" s="66"/>
      <c r="D65" s="66"/>
      <c r="E65" s="66"/>
      <c r="F65" s="66"/>
      <c r="G65" s="66"/>
      <c r="H65" s="66"/>
      <c r="I65" s="66"/>
      <c r="J65" s="66"/>
      <c r="K65" s="66"/>
      <c r="L65" s="66"/>
      <c r="M65" s="66"/>
      <c r="N65" s="66"/>
      <c r="O65" s="66"/>
      <c r="P65" s="66"/>
      <c r="Q65" s="66"/>
      <c r="R65" s="66"/>
      <c r="S65" s="66"/>
      <c r="T65" s="60"/>
    </row>
    <row r="66" spans="1:20" ht="54" customHeight="1" x14ac:dyDescent="0.3">
      <c r="A66" s="60"/>
      <c r="B66" s="512"/>
      <c r="C66" s="512"/>
      <c r="D66" s="512"/>
      <c r="E66" s="512"/>
      <c r="F66" s="512"/>
      <c r="G66" s="512"/>
      <c r="H66" s="512"/>
      <c r="I66" s="512"/>
      <c r="J66" s="247"/>
      <c r="K66" s="247"/>
      <c r="L66" s="247"/>
      <c r="M66" s="247"/>
      <c r="N66" s="247"/>
      <c r="O66" s="247"/>
      <c r="P66" s="247"/>
      <c r="Q66" s="247"/>
      <c r="R66" s="247"/>
      <c r="S66" s="247"/>
      <c r="T66" s="64"/>
    </row>
    <row r="67" spans="1:20" x14ac:dyDescent="0.3">
      <c r="A67" s="60"/>
      <c r="B67" s="60"/>
      <c r="C67" s="60"/>
      <c r="D67" s="60"/>
      <c r="E67" s="60"/>
      <c r="F67" s="60"/>
      <c r="T67" s="60"/>
    </row>
    <row r="68" spans="1:20" ht="50.25" customHeight="1" x14ac:dyDescent="0.3">
      <c r="A68" s="60"/>
      <c r="B68" s="513"/>
      <c r="C68" s="513"/>
      <c r="D68" s="513"/>
      <c r="E68" s="513"/>
      <c r="F68" s="513"/>
      <c r="G68" s="513"/>
      <c r="H68" s="513"/>
      <c r="I68" s="513"/>
      <c r="J68" s="249"/>
      <c r="K68" s="249"/>
      <c r="L68" s="249"/>
      <c r="M68" s="249"/>
      <c r="N68" s="249"/>
      <c r="O68" s="249"/>
      <c r="P68" s="249"/>
      <c r="Q68" s="249"/>
      <c r="R68" s="249"/>
      <c r="S68" s="249"/>
      <c r="T68" s="60"/>
    </row>
    <row r="69" spans="1:20" x14ac:dyDescent="0.3">
      <c r="A69" s="60"/>
      <c r="B69" s="60"/>
      <c r="C69" s="60"/>
      <c r="D69" s="60"/>
      <c r="E69" s="60"/>
      <c r="F69" s="60"/>
      <c r="T69" s="60"/>
    </row>
    <row r="70" spans="1:20" ht="36.75" customHeight="1" x14ac:dyDescent="0.3">
      <c r="A70" s="60"/>
      <c r="B70" s="512"/>
      <c r="C70" s="512"/>
      <c r="D70" s="512"/>
      <c r="E70" s="512"/>
      <c r="F70" s="512"/>
      <c r="G70" s="512"/>
      <c r="H70" s="512"/>
      <c r="I70" s="512"/>
      <c r="J70" s="247"/>
      <c r="K70" s="247"/>
      <c r="L70" s="247"/>
      <c r="M70" s="247"/>
      <c r="N70" s="247"/>
      <c r="O70" s="247"/>
      <c r="P70" s="247"/>
      <c r="Q70" s="247"/>
      <c r="R70" s="247"/>
      <c r="S70" s="247"/>
      <c r="T70" s="60"/>
    </row>
    <row r="71" spans="1:20" x14ac:dyDescent="0.3">
      <c r="A71" s="60"/>
      <c r="B71" s="63"/>
      <c r="C71" s="63"/>
      <c r="D71" s="63"/>
      <c r="E71" s="63"/>
      <c r="F71" s="63"/>
      <c r="T71" s="60"/>
    </row>
    <row r="72" spans="1:20" ht="51" customHeight="1" x14ac:dyDescent="0.3">
      <c r="A72" s="60"/>
      <c r="B72" s="512"/>
      <c r="C72" s="512"/>
      <c r="D72" s="512"/>
      <c r="E72" s="512"/>
      <c r="F72" s="512"/>
      <c r="G72" s="512"/>
      <c r="H72" s="512"/>
      <c r="I72" s="512"/>
      <c r="J72" s="247"/>
      <c r="K72" s="247"/>
      <c r="L72" s="247"/>
      <c r="M72" s="247"/>
      <c r="N72" s="247"/>
      <c r="O72" s="247"/>
      <c r="P72" s="247"/>
      <c r="Q72" s="247"/>
      <c r="R72" s="247"/>
      <c r="S72" s="247"/>
      <c r="T72" s="60"/>
    </row>
    <row r="73" spans="1:20" ht="32.25" customHeight="1" x14ac:dyDescent="0.3">
      <c r="A73" s="60"/>
      <c r="B73" s="513"/>
      <c r="C73" s="513"/>
      <c r="D73" s="513"/>
      <c r="E73" s="513"/>
      <c r="F73" s="513"/>
      <c r="G73" s="513"/>
      <c r="H73" s="513"/>
      <c r="I73" s="513"/>
      <c r="J73" s="249"/>
      <c r="K73" s="249"/>
      <c r="L73" s="249"/>
      <c r="M73" s="249"/>
      <c r="N73" s="249"/>
      <c r="O73" s="249"/>
      <c r="P73" s="249"/>
      <c r="Q73" s="249"/>
      <c r="R73" s="249"/>
      <c r="S73" s="249"/>
      <c r="T73" s="60"/>
    </row>
    <row r="74" spans="1:20" ht="51.75" customHeight="1" x14ac:dyDescent="0.3">
      <c r="A74" s="60"/>
      <c r="B74" s="512"/>
      <c r="C74" s="512"/>
      <c r="D74" s="512"/>
      <c r="E74" s="512"/>
      <c r="F74" s="512"/>
      <c r="G74" s="512"/>
      <c r="H74" s="512"/>
      <c r="I74" s="512"/>
      <c r="J74" s="247"/>
      <c r="K74" s="247"/>
      <c r="L74" s="247"/>
      <c r="M74" s="247"/>
      <c r="N74" s="247"/>
      <c r="O74" s="247"/>
      <c r="P74" s="247"/>
      <c r="Q74" s="247"/>
      <c r="R74" s="247"/>
      <c r="S74" s="247"/>
      <c r="T74" s="60"/>
    </row>
    <row r="75" spans="1:20" ht="21.75" customHeight="1" x14ac:dyDescent="0.3">
      <c r="A75" s="60"/>
      <c r="B75" s="518"/>
      <c r="C75" s="518"/>
      <c r="D75" s="518"/>
      <c r="E75" s="518"/>
      <c r="F75" s="518"/>
      <c r="G75" s="518"/>
      <c r="H75" s="518"/>
      <c r="I75" s="518"/>
      <c r="J75" s="250"/>
      <c r="K75" s="250"/>
      <c r="L75" s="250"/>
      <c r="M75" s="250"/>
      <c r="N75" s="250"/>
      <c r="O75" s="250"/>
      <c r="P75" s="250"/>
      <c r="Q75" s="250"/>
      <c r="R75" s="250"/>
      <c r="S75" s="250"/>
      <c r="T75" s="60"/>
    </row>
    <row r="76" spans="1:20" ht="23.25" customHeight="1" x14ac:dyDescent="0.3">
      <c r="A76" s="60"/>
      <c r="B76" s="61"/>
      <c r="C76" s="61"/>
      <c r="D76" s="61"/>
      <c r="E76" s="61"/>
      <c r="F76" s="61"/>
      <c r="T76" s="60"/>
    </row>
    <row r="77" spans="1:20" ht="18.75" customHeight="1" x14ac:dyDescent="0.3">
      <c r="A77" s="60"/>
      <c r="B77" s="511"/>
      <c r="C77" s="511"/>
      <c r="D77" s="511"/>
      <c r="E77" s="511"/>
      <c r="F77" s="511"/>
      <c r="G77" s="511"/>
      <c r="H77" s="511"/>
      <c r="I77" s="511"/>
      <c r="J77" s="248"/>
      <c r="K77" s="248"/>
      <c r="L77" s="248"/>
      <c r="M77" s="248"/>
      <c r="N77" s="248"/>
      <c r="O77" s="248"/>
      <c r="P77" s="248"/>
      <c r="Q77" s="248"/>
      <c r="R77" s="248"/>
      <c r="S77" s="248"/>
      <c r="T77" s="60"/>
    </row>
    <row r="78" spans="1:20" x14ac:dyDescent="0.3">
      <c r="A78" s="60"/>
      <c r="B78" s="60"/>
      <c r="C78" s="60"/>
      <c r="D78" s="60"/>
      <c r="E78" s="60"/>
      <c r="F78" s="60"/>
      <c r="T78" s="60"/>
    </row>
    <row r="79" spans="1:20" x14ac:dyDescent="0.3">
      <c r="A79" s="60"/>
      <c r="B79" s="60"/>
      <c r="C79" s="60"/>
      <c r="D79" s="60"/>
      <c r="E79" s="60"/>
      <c r="F79" s="60"/>
      <c r="T79" s="60"/>
    </row>
    <row r="80" spans="1:20" x14ac:dyDescent="0.3">
      <c r="G80" s="59"/>
      <c r="H80" s="59"/>
      <c r="I80" s="59"/>
      <c r="J80" s="59"/>
      <c r="K80" s="59"/>
      <c r="L80" s="59"/>
      <c r="M80" s="59"/>
      <c r="N80" s="59"/>
      <c r="O80" s="59"/>
      <c r="P80" s="59"/>
      <c r="Q80" s="59"/>
      <c r="R80" s="59"/>
      <c r="S80" s="59"/>
    </row>
    <row r="81" s="59" customFormat="1" x14ac:dyDescent="0.3"/>
    <row r="82" s="59" customFormat="1" x14ac:dyDescent="0.3"/>
    <row r="83" s="59" customFormat="1" x14ac:dyDescent="0.3"/>
    <row r="84" s="59" customFormat="1" x14ac:dyDescent="0.3"/>
    <row r="85" s="59" customFormat="1" x14ac:dyDescent="0.3"/>
    <row r="86" s="59" customFormat="1" x14ac:dyDescent="0.3"/>
    <row r="87" s="59" customFormat="1" x14ac:dyDescent="0.3"/>
    <row r="88" s="59" customFormat="1" x14ac:dyDescent="0.3"/>
    <row r="89" s="59" customFormat="1" x14ac:dyDescent="0.3"/>
    <row r="90" s="59" customFormat="1" x14ac:dyDescent="0.3"/>
    <row r="91" s="59" customFormat="1" x14ac:dyDescent="0.3"/>
    <row r="92" s="59" customFormat="1" x14ac:dyDescent="0.3"/>
  </sheetData>
  <mergeCells count="33">
    <mergeCell ref="R21:S21"/>
    <mergeCell ref="C20:D21"/>
    <mergeCell ref="E20:F21"/>
    <mergeCell ref="G20:G22"/>
    <mergeCell ref="B75:I75"/>
    <mergeCell ref="B77:I77"/>
    <mergeCell ref="B66:I66"/>
    <mergeCell ref="B68:I68"/>
    <mergeCell ref="B72:I72"/>
    <mergeCell ref="B73:I73"/>
    <mergeCell ref="B74:I74"/>
    <mergeCell ref="B70:I70"/>
    <mergeCell ref="A4:U4"/>
    <mergeCell ref="A6:U6"/>
    <mergeCell ref="A8:U8"/>
    <mergeCell ref="A9:U9"/>
    <mergeCell ref="A11:U11"/>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s>
  <conditionalFormatting sqref="S52 L52:O52 D32:E34 C24:C29 C31 F32:F64 E24:U31">
    <cfRule type="cellIs" dxfId="42" priority="34" operator="notEqual">
      <formula>0</formula>
    </cfRule>
  </conditionalFormatting>
  <conditionalFormatting sqref="Q31:R34 L31:O34">
    <cfRule type="cellIs" dxfId="41" priority="33" operator="notEqual">
      <formula>0</formula>
    </cfRule>
  </conditionalFormatting>
  <conditionalFormatting sqref="C58:C64 G58:I64 G51:I51 G43:I43 O43 C51 G36:G42 O51 S31:S34 C35:C43 Q25:S30 Q35:S35 Q51:S51 Q43:S43 Q58:S64 G35:I35 K31:K34 K35:O35 K43:M43 K51:M51 K58:O64 I25:I34 K25:O30">
    <cfRule type="cellIs" dxfId="40" priority="47" operator="notEqual">
      <formula>0</formula>
    </cfRule>
  </conditionalFormatting>
  <conditionalFormatting sqref="U24:U64">
    <cfRule type="cellIs" dxfId="39" priority="46" operator="notEqual">
      <formula>0</formula>
    </cfRule>
  </conditionalFormatting>
  <conditionalFormatting sqref="C32:E64 G32:U64">
    <cfRule type="cellIs" dxfId="38" priority="45" operator="notEqual">
      <formula>0</formula>
    </cfRule>
  </conditionalFormatting>
  <conditionalFormatting sqref="C47:C48">
    <cfRule type="cellIs" dxfId="37" priority="37" operator="notEqual">
      <formula>0</formula>
    </cfRule>
  </conditionalFormatting>
  <conditionalFormatting sqref="T24:T64">
    <cfRule type="cellIs" dxfId="36" priority="44" operator="notEqual">
      <formula>0</formula>
    </cfRule>
  </conditionalFormatting>
  <conditionalFormatting sqref="C52:C57 S53:S57 G52:I57 O53:O57 K52:K57">
    <cfRule type="cellIs" dxfId="35" priority="36" operator="notEqual">
      <formula>0</formula>
    </cfRule>
  </conditionalFormatting>
  <conditionalFormatting sqref="N43 N51">
    <cfRule type="cellIs" dxfId="34" priority="43" operator="notEqual">
      <formula>0</formula>
    </cfRule>
  </conditionalFormatting>
  <conditionalFormatting sqref="C32:E64 G32:U64">
    <cfRule type="cellIs" dxfId="33" priority="42" operator="notEqual">
      <formula>0</formula>
    </cfRule>
  </conditionalFormatting>
  <conditionalFormatting sqref="H36:I42 K36:K42">
    <cfRule type="cellIs" dxfId="32" priority="41" operator="notEqual">
      <formula>0</formula>
    </cfRule>
  </conditionalFormatting>
  <conditionalFormatting sqref="H45:I49 G50:I50 G44:I44 K44:K50">
    <cfRule type="cellIs" dxfId="31" priority="40" operator="notEqual">
      <formula>0</formula>
    </cfRule>
  </conditionalFormatting>
  <conditionalFormatting sqref="G45:G49 C45:C46 C49:C50">
    <cfRule type="cellIs" dxfId="30" priority="39" operator="notEqual">
      <formula>0</formula>
    </cfRule>
  </conditionalFormatting>
  <conditionalFormatting sqref="C44">
    <cfRule type="cellIs" dxfId="29" priority="38" operator="notEqual">
      <formula>0</formula>
    </cfRule>
  </conditionalFormatting>
  <conditionalFormatting sqref="L53:N57">
    <cfRule type="cellIs" dxfId="28" priority="35" operator="notEqual">
      <formula>0</formula>
    </cfRule>
  </conditionalFormatting>
  <conditionalFormatting sqref="Q52:R57">
    <cfRule type="cellIs" dxfId="27" priority="32" operator="notEqual">
      <formula>0</formula>
    </cfRule>
  </conditionalFormatting>
  <conditionalFormatting sqref="S44:S50 O44:O50">
    <cfRule type="cellIs" dxfId="26" priority="31" operator="notEqual">
      <formula>0</formula>
    </cfRule>
  </conditionalFormatting>
  <conditionalFormatting sqref="L44:N50">
    <cfRule type="cellIs" dxfId="25" priority="30" operator="notEqual">
      <formula>0</formula>
    </cfRule>
  </conditionalFormatting>
  <conditionalFormatting sqref="Q44:R50">
    <cfRule type="cellIs" dxfId="24" priority="29" operator="notEqual">
      <formula>0</formula>
    </cfRule>
  </conditionalFormatting>
  <conditionalFormatting sqref="S36:S42 O36:O42">
    <cfRule type="cellIs" dxfId="23" priority="28" operator="notEqual">
      <formula>0</formula>
    </cfRule>
  </conditionalFormatting>
  <conditionalFormatting sqref="L36:N42">
    <cfRule type="cellIs" dxfId="22" priority="27" operator="notEqual">
      <formula>0</formula>
    </cfRule>
  </conditionalFormatting>
  <conditionalFormatting sqref="Q36:R42">
    <cfRule type="cellIs" dxfId="21" priority="26" operator="notEqual">
      <formula>0</formula>
    </cfRule>
  </conditionalFormatting>
  <conditionalFormatting sqref="P31:P34">
    <cfRule type="cellIs" dxfId="20" priority="22" operator="notEqual">
      <formula>0</formula>
    </cfRule>
  </conditionalFormatting>
  <conditionalFormatting sqref="P25:P30 P35 P51 P43 P58:P64">
    <cfRule type="cellIs" dxfId="19" priority="25" operator="notEqual">
      <formula>0</formula>
    </cfRule>
  </conditionalFormatting>
  <conditionalFormatting sqref="P24">
    <cfRule type="cellIs" dxfId="18" priority="24" operator="notEqual">
      <formula>0</formula>
    </cfRule>
  </conditionalFormatting>
  <conditionalFormatting sqref="P24">
    <cfRule type="cellIs" dxfId="17" priority="23" operator="notEqual">
      <formula>0</formula>
    </cfRule>
  </conditionalFormatting>
  <conditionalFormatting sqref="P52:P57">
    <cfRule type="cellIs" dxfId="16" priority="21" operator="notEqual">
      <formula>0</formula>
    </cfRule>
  </conditionalFormatting>
  <conditionalFormatting sqref="P44:P50">
    <cfRule type="cellIs" dxfId="15" priority="20" operator="notEqual">
      <formula>0</formula>
    </cfRule>
  </conditionalFormatting>
  <conditionalFormatting sqref="P36:P42">
    <cfRule type="cellIs" dxfId="14" priority="19" operator="notEqual">
      <formula>0</formula>
    </cfRule>
  </conditionalFormatting>
  <conditionalFormatting sqref="D35:E64">
    <cfRule type="cellIs" dxfId="13" priority="18" operator="notEqual">
      <formula>0</formula>
    </cfRule>
  </conditionalFormatting>
  <conditionalFormatting sqref="J25:J35 J43 J51 J58:J64">
    <cfRule type="cellIs" dxfId="12" priority="17" operator="notEqual">
      <formula>0</formula>
    </cfRule>
  </conditionalFormatting>
  <conditionalFormatting sqref="J24">
    <cfRule type="cellIs" dxfId="11" priority="16" operator="notEqual">
      <formula>0</formula>
    </cfRule>
  </conditionalFormatting>
  <conditionalFormatting sqref="J52:J57">
    <cfRule type="cellIs" dxfId="10" priority="12" operator="notEqual">
      <formula>0</formula>
    </cfRule>
  </conditionalFormatting>
  <conditionalFormatting sqref="J24">
    <cfRule type="cellIs" dxfId="9" priority="15" operator="notEqual">
      <formula>0</formula>
    </cfRule>
  </conditionalFormatting>
  <conditionalFormatting sqref="J36:J42">
    <cfRule type="cellIs" dxfId="8" priority="14" operator="notEqual">
      <formula>0</formula>
    </cfRule>
  </conditionalFormatting>
  <conditionalFormatting sqref="J44:J50">
    <cfRule type="cellIs" dxfId="7" priority="13" operator="notEqual">
      <formula>0</formula>
    </cfRule>
  </conditionalFormatting>
  <conditionalFormatting sqref="C32:C34 G25:H34 I30:S30">
    <cfRule type="cellIs" dxfId="6" priority="11" operator="notEqual">
      <formula>0</formula>
    </cfRule>
  </conditionalFormatting>
  <conditionalFormatting sqref="E35:E64">
    <cfRule type="cellIs" dxfId="5" priority="8" operator="notEqual">
      <formula>0</formula>
    </cfRule>
  </conditionalFormatting>
  <conditionalFormatting sqref="N31">
    <cfRule type="cellIs" dxfId="4" priority="5" operator="notEqual">
      <formula>0</formula>
    </cfRule>
  </conditionalFormatting>
  <conditionalFormatting sqref="D24:D31 C30">
    <cfRule type="cellIs" dxfId="3" priority="3" operator="notEqual">
      <formula>0</formula>
    </cfRule>
  </conditionalFormatting>
  <conditionalFormatting sqref="D31">
    <cfRule type="cellIs" dxfId="2" priority="2" operator="notEqual">
      <formula>0</formula>
    </cfRule>
  </conditionalFormatting>
  <conditionalFormatting sqref="D25:D30 C30">
    <cfRule type="cellIs" dxfId="1" priority="4" operator="notEqual">
      <formula>0</formula>
    </cfRule>
  </conditionalFormatting>
  <conditionalFormatting sqref="C30:D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8" zoomScale="80" zoomScaleSheetLayoutView="80" workbookViewId="0">
      <selection activeCell="R26" sqref="R26"/>
    </sheetView>
  </sheetViews>
  <sheetFormatPr defaultColWidth="9.109375" defaultRowHeight="13.8" x14ac:dyDescent="0.25"/>
  <cols>
    <col min="1" max="1" width="6.109375" style="19" customWidth="1"/>
    <col min="2" max="2" width="23.109375" style="19" customWidth="1"/>
    <col min="3" max="3" width="13.88671875" style="19" customWidth="1"/>
    <col min="4" max="4" width="15.109375" style="19" customWidth="1"/>
    <col min="5" max="12" width="7.6640625" style="19" customWidth="1"/>
    <col min="13" max="13" width="10.6640625" style="19" customWidth="1"/>
    <col min="14" max="14" width="45.88671875" style="19" customWidth="1"/>
    <col min="15" max="15" width="12.554687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3" width="18" style="19" customWidth="1"/>
    <col min="24" max="24" width="13.44140625" style="19" customWidth="1"/>
    <col min="25" max="25" width="18.44140625" style="19" customWidth="1"/>
    <col min="26" max="26" width="7.6640625" style="19" customWidth="1"/>
    <col min="27" max="27" width="13.6640625" style="19" customWidth="1"/>
    <col min="28" max="28" width="13.44140625" style="19" customWidth="1"/>
    <col min="29" max="29" width="10.6640625" style="19" customWidth="1"/>
    <col min="30" max="30" width="14.44140625" style="19" customWidth="1"/>
    <col min="31" max="31" width="15.88671875" style="19" customWidth="1"/>
    <col min="32" max="32" width="11.6640625" style="19" customWidth="1"/>
    <col min="33" max="33" width="11.5546875" style="19" customWidth="1"/>
    <col min="34" max="34" width="16.109375" style="19" customWidth="1"/>
    <col min="35" max="35" width="13.33203125" style="19" customWidth="1"/>
    <col min="36" max="36" width="15.44140625" style="19" customWidth="1"/>
    <col min="37" max="37" width="14.6640625" style="19" customWidth="1"/>
    <col min="38" max="38" width="12.33203125" style="19" customWidth="1"/>
    <col min="39" max="41" width="9.6640625" style="19" customWidth="1"/>
    <col min="42" max="42" width="14.5546875" style="19" customWidth="1"/>
    <col min="43" max="43" width="15.88671875"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AV1" s="38" t="s">
        <v>65</v>
      </c>
    </row>
    <row r="2" spans="1:48" ht="18" x14ac:dyDescent="0.35">
      <c r="AV2" s="15" t="s">
        <v>7</v>
      </c>
    </row>
    <row r="3" spans="1:48" ht="18" x14ac:dyDescent="0.35">
      <c r="AV3" s="15" t="s">
        <v>64</v>
      </c>
    </row>
    <row r="4" spans="1:48" ht="18" x14ac:dyDescent="0.35">
      <c r="AV4" s="15"/>
    </row>
    <row r="5" spans="1:48" ht="18.75" customHeight="1" x14ac:dyDescent="0.25">
      <c r="A5" s="409" t="str">
        <f>'1. паспорт местоположение'!A5:C5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c r="AD5" s="409"/>
      <c r="AE5" s="409"/>
      <c r="AF5" s="409"/>
      <c r="AG5" s="409"/>
      <c r="AH5" s="409"/>
      <c r="AI5" s="409"/>
      <c r="AJ5" s="409"/>
      <c r="AK5" s="409"/>
      <c r="AL5" s="409"/>
      <c r="AM5" s="409"/>
      <c r="AN5" s="409"/>
      <c r="AO5" s="409"/>
      <c r="AP5" s="409"/>
      <c r="AQ5" s="409"/>
      <c r="AR5" s="409"/>
      <c r="AS5" s="409"/>
      <c r="AT5" s="409"/>
      <c r="AU5" s="409"/>
      <c r="AV5" s="409"/>
    </row>
    <row r="6" spans="1:48" ht="18" x14ac:dyDescent="0.35">
      <c r="AV6" s="15"/>
    </row>
    <row r="7" spans="1:48" ht="17.399999999999999" x14ac:dyDescent="0.25">
      <c r="A7" s="413" t="s">
        <v>6</v>
      </c>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3"/>
      <c r="AN7" s="413"/>
      <c r="AO7" s="413"/>
      <c r="AP7" s="413"/>
      <c r="AQ7" s="413"/>
      <c r="AR7" s="413"/>
      <c r="AS7" s="413"/>
      <c r="AT7" s="413"/>
      <c r="AU7" s="413"/>
      <c r="AV7" s="413"/>
    </row>
    <row r="8" spans="1:48" ht="17.399999999999999"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ht="15.6" x14ac:dyDescent="0.25">
      <c r="A9" s="418" t="str">
        <f>'1. паспорт местоположение'!A9:C9</f>
        <v>Акционерное общество "Россети Янтарь"</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6" x14ac:dyDescent="0.25">
      <c r="A10" s="410" t="s">
        <v>5</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7.399999999999999"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ht="15.6" x14ac:dyDescent="0.25">
      <c r="A12" s="418" t="str">
        <f>'1. паспорт местоположение'!A12:C12</f>
        <v>M_22-0199</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6" x14ac:dyDescent="0.25">
      <c r="A13" s="410" t="s">
        <v>4</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ht="15.6" x14ac:dyDescent="0.25">
      <c r="A15" s="415" t="str">
        <f>'1. паспорт местоположение'!A15:C15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6" x14ac:dyDescent="0.25">
      <c r="A16" s="410" t="s">
        <v>3</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row>
    <row r="18" spans="1:48" ht="14.25" customHeight="1" x14ac:dyDescent="0.25">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452"/>
      <c r="AE18" s="452"/>
      <c r="AF18" s="452"/>
      <c r="AG18" s="452"/>
      <c r="AH18" s="452"/>
      <c r="AI18" s="452"/>
      <c r="AJ18" s="452"/>
      <c r="AK18" s="452"/>
      <c r="AL18" s="452"/>
      <c r="AM18" s="452"/>
      <c r="AN18" s="452"/>
      <c r="AO18" s="452"/>
      <c r="AP18" s="452"/>
      <c r="AQ18" s="452"/>
      <c r="AR18" s="452"/>
      <c r="AS18" s="452"/>
      <c r="AT18" s="452"/>
      <c r="AU18" s="452"/>
      <c r="AV18" s="452"/>
    </row>
    <row r="19" spans="1:48" x14ac:dyDescent="0.25">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c r="AB19" s="452"/>
      <c r="AC19" s="452"/>
      <c r="AD19" s="452"/>
      <c r="AE19" s="452"/>
      <c r="AF19" s="452"/>
      <c r="AG19" s="452"/>
      <c r="AH19" s="452"/>
      <c r="AI19" s="452"/>
      <c r="AJ19" s="452"/>
      <c r="AK19" s="452"/>
      <c r="AL19" s="452"/>
      <c r="AM19" s="452"/>
      <c r="AN19" s="452"/>
      <c r="AO19" s="452"/>
      <c r="AP19" s="452"/>
      <c r="AQ19" s="452"/>
      <c r="AR19" s="452"/>
      <c r="AS19" s="452"/>
      <c r="AT19" s="452"/>
      <c r="AU19" s="452"/>
      <c r="AV19" s="452"/>
    </row>
    <row r="20" spans="1:48" s="22"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2" customFormat="1" x14ac:dyDescent="0.25">
      <c r="A21" s="519" t="s">
        <v>405</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2" customFormat="1" ht="58.5" customHeight="1" x14ac:dyDescent="0.25">
      <c r="A22" s="520" t="s">
        <v>49</v>
      </c>
      <c r="B22" s="523" t="s">
        <v>21</v>
      </c>
      <c r="C22" s="520" t="s">
        <v>48</v>
      </c>
      <c r="D22" s="520" t="s">
        <v>47</v>
      </c>
      <c r="E22" s="526" t="s">
        <v>416</v>
      </c>
      <c r="F22" s="527"/>
      <c r="G22" s="527"/>
      <c r="H22" s="527"/>
      <c r="I22" s="527"/>
      <c r="J22" s="527"/>
      <c r="K22" s="527"/>
      <c r="L22" s="528"/>
      <c r="M22" s="520" t="s">
        <v>46</v>
      </c>
      <c r="N22" s="520" t="s">
        <v>45</v>
      </c>
      <c r="O22" s="520" t="s">
        <v>44</v>
      </c>
      <c r="P22" s="529" t="s">
        <v>213</v>
      </c>
      <c r="Q22" s="529" t="s">
        <v>43</v>
      </c>
      <c r="R22" s="529" t="s">
        <v>42</v>
      </c>
      <c r="S22" s="529" t="s">
        <v>41</v>
      </c>
      <c r="T22" s="529"/>
      <c r="U22" s="530" t="s">
        <v>40</v>
      </c>
      <c r="V22" s="530" t="s">
        <v>39</v>
      </c>
      <c r="W22" s="529" t="s">
        <v>38</v>
      </c>
      <c r="X22" s="529" t="s">
        <v>37</v>
      </c>
      <c r="Y22" s="529" t="s">
        <v>36</v>
      </c>
      <c r="Z22" s="543" t="s">
        <v>35</v>
      </c>
      <c r="AA22" s="529" t="s">
        <v>34</v>
      </c>
      <c r="AB22" s="529" t="s">
        <v>33</v>
      </c>
      <c r="AC22" s="529" t="s">
        <v>32</v>
      </c>
      <c r="AD22" s="529" t="s">
        <v>31</v>
      </c>
      <c r="AE22" s="529" t="s">
        <v>30</v>
      </c>
      <c r="AF22" s="529" t="s">
        <v>29</v>
      </c>
      <c r="AG22" s="529"/>
      <c r="AH22" s="529"/>
      <c r="AI22" s="529"/>
      <c r="AJ22" s="529"/>
      <c r="AK22" s="529"/>
      <c r="AL22" s="529" t="s">
        <v>28</v>
      </c>
      <c r="AM22" s="529"/>
      <c r="AN22" s="529"/>
      <c r="AO22" s="529"/>
      <c r="AP22" s="529" t="s">
        <v>27</v>
      </c>
      <c r="AQ22" s="529"/>
      <c r="AR22" s="529" t="s">
        <v>26</v>
      </c>
      <c r="AS22" s="529" t="s">
        <v>25</v>
      </c>
      <c r="AT22" s="529" t="s">
        <v>24</v>
      </c>
      <c r="AU22" s="529" t="s">
        <v>23</v>
      </c>
      <c r="AV22" s="533" t="s">
        <v>22</v>
      </c>
    </row>
    <row r="23" spans="1:48" s="22" customFormat="1" ht="64.5" customHeight="1" x14ac:dyDescent="0.25">
      <c r="A23" s="521"/>
      <c r="B23" s="524"/>
      <c r="C23" s="521"/>
      <c r="D23" s="521"/>
      <c r="E23" s="535" t="s">
        <v>20</v>
      </c>
      <c r="F23" s="537" t="s">
        <v>124</v>
      </c>
      <c r="G23" s="537" t="s">
        <v>123</v>
      </c>
      <c r="H23" s="537" t="s">
        <v>122</v>
      </c>
      <c r="I23" s="541" t="s">
        <v>352</v>
      </c>
      <c r="J23" s="541" t="s">
        <v>353</v>
      </c>
      <c r="K23" s="541" t="s">
        <v>354</v>
      </c>
      <c r="L23" s="537" t="s">
        <v>73</v>
      </c>
      <c r="M23" s="521"/>
      <c r="N23" s="521"/>
      <c r="O23" s="521"/>
      <c r="P23" s="529"/>
      <c r="Q23" s="529"/>
      <c r="R23" s="529"/>
      <c r="S23" s="539" t="s">
        <v>1</v>
      </c>
      <c r="T23" s="539" t="s">
        <v>8</v>
      </c>
      <c r="U23" s="530"/>
      <c r="V23" s="530"/>
      <c r="W23" s="529"/>
      <c r="X23" s="529"/>
      <c r="Y23" s="529"/>
      <c r="Z23" s="529"/>
      <c r="AA23" s="529"/>
      <c r="AB23" s="529"/>
      <c r="AC23" s="529"/>
      <c r="AD23" s="529"/>
      <c r="AE23" s="529"/>
      <c r="AF23" s="529" t="s">
        <v>19</v>
      </c>
      <c r="AG23" s="529"/>
      <c r="AH23" s="529" t="s">
        <v>18</v>
      </c>
      <c r="AI23" s="529"/>
      <c r="AJ23" s="520" t="s">
        <v>17</v>
      </c>
      <c r="AK23" s="520" t="s">
        <v>16</v>
      </c>
      <c r="AL23" s="520" t="s">
        <v>15</v>
      </c>
      <c r="AM23" s="520" t="s">
        <v>14</v>
      </c>
      <c r="AN23" s="520" t="s">
        <v>13</v>
      </c>
      <c r="AO23" s="520" t="s">
        <v>12</v>
      </c>
      <c r="AP23" s="520" t="s">
        <v>11</v>
      </c>
      <c r="AQ23" s="531" t="s">
        <v>8</v>
      </c>
      <c r="AR23" s="529"/>
      <c r="AS23" s="529"/>
      <c r="AT23" s="529"/>
      <c r="AU23" s="529"/>
      <c r="AV23" s="534"/>
    </row>
    <row r="24" spans="1:48" s="22" customFormat="1" ht="96.75" customHeight="1" x14ac:dyDescent="0.25">
      <c r="A24" s="522"/>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103" t="s">
        <v>10</v>
      </c>
      <c r="AG24" s="103" t="s">
        <v>9</v>
      </c>
      <c r="AH24" s="104" t="s">
        <v>1</v>
      </c>
      <c r="AI24" s="104" t="s">
        <v>8</v>
      </c>
      <c r="AJ24" s="522"/>
      <c r="AK24" s="522"/>
      <c r="AL24" s="522"/>
      <c r="AM24" s="522"/>
      <c r="AN24" s="522"/>
      <c r="AO24" s="522"/>
      <c r="AP24" s="522"/>
      <c r="AQ24" s="532"/>
      <c r="AR24" s="529"/>
      <c r="AS24" s="529"/>
      <c r="AT24" s="529"/>
      <c r="AU24" s="529"/>
      <c r="AV24" s="534"/>
    </row>
    <row r="25" spans="1:48" s="20" customFormat="1" ht="10.199999999999999"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61" customFormat="1" ht="71.400000000000006" x14ac:dyDescent="0.2">
      <c r="A26" s="366">
        <v>1</v>
      </c>
      <c r="B26" s="367" t="s">
        <v>556</v>
      </c>
      <c r="C26" s="367"/>
      <c r="D26" s="368" t="str">
        <f>'6.1. Паспорт сетевой график'!H53</f>
        <v>нд</v>
      </c>
      <c r="E26" s="369"/>
      <c r="F26" s="369"/>
      <c r="G26" s="369">
        <v>0.5</v>
      </c>
      <c r="H26" s="369"/>
      <c r="I26" s="369">
        <v>2.8109999999999999</v>
      </c>
      <c r="J26" s="369">
        <v>0</v>
      </c>
      <c r="K26" s="369">
        <v>0.37</v>
      </c>
      <c r="L26" s="369"/>
      <c r="M26" s="367" t="s">
        <v>552</v>
      </c>
      <c r="N26" s="370" t="s">
        <v>553</v>
      </c>
      <c r="O26" s="371" t="s">
        <v>556</v>
      </c>
      <c r="P26" s="375"/>
      <c r="Q26" s="376" t="s">
        <v>560</v>
      </c>
      <c r="R26" s="375"/>
      <c r="S26" s="376" t="s">
        <v>561</v>
      </c>
      <c r="T26" s="376" t="s">
        <v>562</v>
      </c>
      <c r="U26" s="376" t="s">
        <v>59</v>
      </c>
      <c r="V26" s="376" t="s">
        <v>59</v>
      </c>
      <c r="W26" s="376" t="s">
        <v>563</v>
      </c>
      <c r="X26" s="375">
        <v>618.77349000000004</v>
      </c>
      <c r="Y26" s="376"/>
      <c r="Z26" s="376"/>
      <c r="AA26" s="375"/>
      <c r="AB26" s="377">
        <f>X26</f>
        <v>618.77349000000004</v>
      </c>
      <c r="AC26" s="376" t="s">
        <v>563</v>
      </c>
      <c r="AD26" s="377">
        <f>'8. Общие сведения'!B67*1000</f>
        <v>742.52819</v>
      </c>
      <c r="AE26" s="377">
        <f>AD26</f>
        <v>742.52819</v>
      </c>
      <c r="AF26" s="376"/>
      <c r="AG26" s="376"/>
      <c r="AH26" s="378"/>
      <c r="AI26" s="378"/>
      <c r="AJ26" s="378"/>
      <c r="AK26" s="378"/>
      <c r="AL26" s="379"/>
      <c r="AM26" s="379"/>
      <c r="AN26" s="380"/>
      <c r="AO26" s="379"/>
      <c r="AP26" s="378">
        <v>44655</v>
      </c>
      <c r="AQ26" s="378">
        <v>44655</v>
      </c>
      <c r="AR26" s="378">
        <v>44655</v>
      </c>
      <c r="AS26" s="378">
        <v>44655</v>
      </c>
      <c r="AT26" s="380">
        <v>44896</v>
      </c>
      <c r="AU26" s="379"/>
      <c r="AV26" s="379"/>
    </row>
    <row r="27" spans="1:48" s="22" customFormat="1" x14ac:dyDescent="0.25">
      <c r="A27" s="262"/>
      <c r="B27" s="262"/>
      <c r="C27" s="262"/>
      <c r="D27" s="262"/>
      <c r="E27" s="262"/>
      <c r="F27" s="262"/>
      <c r="G27" s="262"/>
      <c r="H27" s="262"/>
      <c r="I27" s="262"/>
      <c r="J27" s="262"/>
      <c r="K27" s="262"/>
      <c r="L27" s="262"/>
      <c r="M27" s="262"/>
      <c r="N27" s="262"/>
      <c r="O27" s="262"/>
      <c r="P27" s="381"/>
      <c r="Q27" s="381"/>
      <c r="R27" s="381"/>
      <c r="S27" s="381"/>
      <c r="T27" s="381"/>
      <c r="U27" s="381"/>
      <c r="V27" s="381"/>
      <c r="W27" s="376" t="s">
        <v>564</v>
      </c>
      <c r="X27" s="375">
        <v>675.50080000000003</v>
      </c>
      <c r="Y27" s="376"/>
      <c r="Z27" s="376"/>
      <c r="AA27" s="375"/>
      <c r="AB27" s="381"/>
      <c r="AC27" s="381"/>
      <c r="AD27" s="381"/>
      <c r="AE27" s="381"/>
      <c r="AF27" s="381"/>
      <c r="AG27" s="381"/>
      <c r="AH27" s="381"/>
      <c r="AI27" s="381"/>
      <c r="AJ27" s="381"/>
      <c r="AK27" s="381"/>
      <c r="AL27" s="381"/>
      <c r="AM27" s="381"/>
      <c r="AN27" s="381"/>
      <c r="AO27" s="381"/>
      <c r="AP27" s="381"/>
      <c r="AQ27" s="381"/>
      <c r="AR27" s="381"/>
      <c r="AS27" s="381"/>
      <c r="AT27" s="381"/>
      <c r="AU27" s="381"/>
      <c r="AV27" s="381"/>
    </row>
    <row r="28" spans="1:48" s="22" customFormat="1" x14ac:dyDescent="0.25">
      <c r="A28" s="262"/>
      <c r="B28" s="262"/>
      <c r="C28" s="262"/>
      <c r="D28" s="262"/>
      <c r="E28" s="262"/>
      <c r="F28" s="262"/>
      <c r="G28" s="262"/>
      <c r="H28" s="262"/>
      <c r="I28" s="262"/>
      <c r="J28" s="262"/>
      <c r="K28" s="262"/>
      <c r="L28" s="262"/>
      <c r="M28" s="262"/>
      <c r="N28" s="262"/>
      <c r="O28" s="262"/>
      <c r="P28" s="381"/>
      <c r="Q28" s="381"/>
      <c r="R28" s="381"/>
      <c r="S28" s="381"/>
      <c r="T28" s="381"/>
      <c r="U28" s="381"/>
      <c r="V28" s="381"/>
      <c r="W28" s="376" t="s">
        <v>565</v>
      </c>
      <c r="X28" s="375">
        <v>650</v>
      </c>
      <c r="Y28" s="376"/>
      <c r="Z28" s="376"/>
      <c r="AA28" s="375"/>
      <c r="AB28" s="381"/>
      <c r="AC28" s="381"/>
      <c r="AD28" s="381"/>
      <c r="AE28" s="381"/>
      <c r="AF28" s="381"/>
      <c r="AG28" s="381"/>
      <c r="AH28" s="381"/>
      <c r="AI28" s="381"/>
      <c r="AJ28" s="381"/>
      <c r="AK28" s="381"/>
      <c r="AL28" s="381"/>
      <c r="AM28" s="381"/>
      <c r="AN28" s="381"/>
      <c r="AO28" s="381"/>
      <c r="AP28" s="381"/>
      <c r="AQ28" s="381"/>
      <c r="AR28" s="381"/>
      <c r="AS28" s="381"/>
      <c r="AT28" s="381"/>
      <c r="AU28" s="381"/>
      <c r="AV28" s="381"/>
    </row>
    <row r="29" spans="1:48" s="22" customFormat="1" x14ac:dyDescent="0.25">
      <c r="A29" s="262"/>
      <c r="B29" s="262"/>
      <c r="C29" s="262"/>
      <c r="D29" s="262"/>
      <c r="E29" s="262"/>
      <c r="F29" s="262"/>
      <c r="G29" s="262"/>
      <c r="H29" s="262"/>
      <c r="I29" s="262"/>
      <c r="J29" s="262"/>
      <c r="K29" s="262"/>
      <c r="L29" s="262"/>
      <c r="M29" s="262"/>
      <c r="N29" s="262"/>
      <c r="O29" s="262"/>
      <c r="P29" s="262"/>
      <c r="Q29" s="262"/>
      <c r="R29" s="262"/>
      <c r="S29" s="262"/>
      <c r="T29" s="262"/>
      <c r="U29" s="262"/>
      <c r="V29" s="262"/>
      <c r="W29" s="211"/>
      <c r="X29" s="212"/>
      <c r="Y29" s="211"/>
      <c r="Z29" s="211"/>
      <c r="AA29" s="212"/>
      <c r="AB29" s="262"/>
      <c r="AC29" s="262"/>
      <c r="AD29" s="262"/>
      <c r="AE29" s="262"/>
      <c r="AF29" s="262"/>
      <c r="AG29" s="262"/>
      <c r="AH29" s="262"/>
      <c r="AI29" s="262"/>
      <c r="AJ29" s="262"/>
      <c r="AK29" s="262"/>
      <c r="AL29" s="262"/>
      <c r="AM29" s="262"/>
      <c r="AN29" s="262"/>
      <c r="AO29" s="262"/>
      <c r="AP29" s="262"/>
      <c r="AQ29" s="262"/>
      <c r="AR29" s="262"/>
      <c r="AS29" s="262"/>
      <c r="AT29" s="262"/>
      <c r="AU29" s="262"/>
      <c r="AV29" s="262"/>
    </row>
    <row r="30" spans="1:48" s="22" customFormat="1" x14ac:dyDescent="0.25">
      <c r="A30" s="262"/>
      <c r="B30" s="262"/>
      <c r="C30" s="262"/>
      <c r="D30" s="262"/>
      <c r="E30" s="262"/>
      <c r="F30" s="262"/>
      <c r="G30" s="262"/>
      <c r="H30" s="262"/>
      <c r="I30" s="262"/>
      <c r="J30" s="262"/>
      <c r="K30" s="262"/>
      <c r="L30" s="262"/>
      <c r="M30" s="262"/>
      <c r="N30" s="262"/>
      <c r="O30" s="262"/>
      <c r="P30" s="262"/>
      <c r="Q30" s="262"/>
      <c r="R30" s="262"/>
      <c r="S30" s="262"/>
      <c r="T30" s="262"/>
      <c r="U30" s="262"/>
      <c r="V30" s="262"/>
      <c r="W30" s="211"/>
      <c r="X30" s="212"/>
      <c r="Y30" s="211"/>
      <c r="Z30" s="211"/>
      <c r="AA30" s="212"/>
      <c r="AB30" s="262"/>
      <c r="AC30" s="262"/>
      <c r="AD30" s="262"/>
      <c r="AE30" s="262"/>
      <c r="AF30" s="262"/>
      <c r="AG30" s="262"/>
      <c r="AH30" s="262"/>
      <c r="AI30" s="262"/>
      <c r="AJ30" s="262"/>
      <c r="AK30" s="262"/>
      <c r="AL30" s="262"/>
      <c r="AM30" s="262"/>
      <c r="AN30" s="262"/>
      <c r="AO30" s="262"/>
      <c r="AP30" s="262"/>
      <c r="AQ30" s="262"/>
      <c r="AR30" s="262"/>
      <c r="AS30" s="262"/>
      <c r="AT30" s="262"/>
      <c r="AU30" s="262"/>
      <c r="AV30" s="262"/>
    </row>
    <row r="31" spans="1:48" s="261" customFormat="1" ht="10.199999999999999" x14ac:dyDescent="0.2">
      <c r="A31" s="255"/>
      <c r="B31" s="256"/>
      <c r="C31" s="256"/>
      <c r="D31" s="257"/>
      <c r="E31" s="255"/>
      <c r="F31" s="255"/>
      <c r="G31" s="255"/>
      <c r="H31" s="255"/>
      <c r="I31" s="255"/>
      <c r="J31" s="255"/>
      <c r="K31" s="255"/>
      <c r="L31" s="255"/>
      <c r="M31" s="263"/>
      <c r="N31" s="211"/>
      <c r="O31" s="258"/>
      <c r="P31" s="212"/>
      <c r="Q31" s="211"/>
      <c r="R31" s="212"/>
      <c r="S31" s="211"/>
      <c r="T31" s="211"/>
      <c r="U31" s="211"/>
      <c r="V31" s="211"/>
      <c r="W31" s="211"/>
      <c r="X31" s="212"/>
      <c r="Y31" s="211"/>
      <c r="Z31" s="211"/>
      <c r="AA31" s="212"/>
      <c r="AB31" s="259"/>
      <c r="AC31" s="211"/>
      <c r="AD31" s="259"/>
      <c r="AE31" s="259"/>
      <c r="AF31" s="211"/>
      <c r="AG31" s="211"/>
      <c r="AH31" s="260"/>
      <c r="AI31" s="260"/>
      <c r="AJ31" s="260"/>
      <c r="AK31" s="260"/>
      <c r="AL31" s="263"/>
      <c r="AM31" s="263"/>
      <c r="AN31" s="264"/>
      <c r="AO31" s="263"/>
      <c r="AP31" s="260"/>
      <c r="AQ31" s="260"/>
      <c r="AR31" s="260"/>
      <c r="AS31" s="260"/>
      <c r="AT31" s="264"/>
      <c r="AU31" s="263"/>
      <c r="AV31" s="263"/>
    </row>
    <row r="32" spans="1:48" s="22" customFormat="1" x14ac:dyDescent="0.25">
      <c r="A32" s="262"/>
      <c r="B32" s="262"/>
      <c r="C32" s="262"/>
      <c r="D32" s="262"/>
      <c r="E32" s="262"/>
      <c r="F32" s="262"/>
      <c r="G32" s="262"/>
      <c r="H32" s="262"/>
      <c r="I32" s="262"/>
      <c r="J32" s="262"/>
      <c r="K32" s="262"/>
      <c r="L32" s="262"/>
      <c r="M32" s="262"/>
      <c r="N32" s="262"/>
      <c r="O32" s="262"/>
      <c r="P32" s="262"/>
      <c r="Q32" s="262"/>
      <c r="R32" s="262"/>
      <c r="S32" s="262"/>
      <c r="T32" s="262"/>
      <c r="U32" s="262"/>
      <c r="V32" s="262"/>
      <c r="W32" s="211"/>
      <c r="X32" s="212"/>
      <c r="Y32" s="211"/>
      <c r="Z32" s="211"/>
      <c r="AA32" s="212"/>
      <c r="AB32" s="262"/>
      <c r="AC32" s="262"/>
      <c r="AD32" s="262"/>
      <c r="AE32" s="262"/>
      <c r="AF32" s="262"/>
      <c r="AG32" s="262"/>
      <c r="AH32" s="262"/>
      <c r="AI32" s="262"/>
      <c r="AJ32" s="262"/>
      <c r="AK32" s="262"/>
      <c r="AL32" s="262"/>
      <c r="AM32" s="262"/>
      <c r="AN32" s="262"/>
      <c r="AO32" s="262"/>
      <c r="AP32" s="262"/>
      <c r="AQ32" s="262"/>
      <c r="AR32" s="262"/>
      <c r="AS32" s="262"/>
      <c r="AT32" s="262"/>
      <c r="AU32" s="262"/>
      <c r="AV32" s="262"/>
    </row>
    <row r="33" spans="1:48" s="22" customFormat="1" x14ac:dyDescent="0.25">
      <c r="A33" s="262"/>
      <c r="B33" s="262"/>
      <c r="C33" s="262"/>
      <c r="D33" s="262"/>
      <c r="E33" s="262"/>
      <c r="F33" s="262"/>
      <c r="G33" s="262"/>
      <c r="H33" s="262"/>
      <c r="I33" s="262"/>
      <c r="J33" s="262"/>
      <c r="K33" s="262"/>
      <c r="L33" s="262"/>
      <c r="M33" s="262"/>
      <c r="N33" s="262"/>
      <c r="O33" s="262"/>
      <c r="P33" s="262"/>
      <c r="Q33" s="262"/>
      <c r="R33" s="262"/>
      <c r="S33" s="262"/>
      <c r="T33" s="262"/>
      <c r="U33" s="262"/>
      <c r="V33" s="262"/>
      <c r="W33" s="211"/>
      <c r="X33" s="212"/>
      <c r="Y33" s="211"/>
      <c r="Z33" s="211"/>
      <c r="AA33" s="212"/>
      <c r="AB33" s="262"/>
      <c r="AC33" s="262"/>
      <c r="AD33" s="262"/>
      <c r="AE33" s="262"/>
      <c r="AF33" s="262"/>
      <c r="AG33" s="262"/>
      <c r="AH33" s="262"/>
      <c r="AI33" s="262"/>
      <c r="AJ33" s="262"/>
      <c r="AK33" s="262"/>
      <c r="AL33" s="262"/>
      <c r="AM33" s="262"/>
      <c r="AN33" s="262"/>
      <c r="AO33" s="262"/>
      <c r="AP33" s="262"/>
      <c r="AQ33" s="262"/>
      <c r="AR33" s="262"/>
      <c r="AS33" s="262"/>
      <c r="AT33" s="262"/>
      <c r="AU33" s="262"/>
      <c r="AV33" s="262"/>
    </row>
    <row r="34" spans="1:48" x14ac:dyDescent="0.25">
      <c r="A34" s="213"/>
      <c r="B34" s="213"/>
      <c r="C34" s="213"/>
      <c r="D34" s="213"/>
      <c r="E34" s="213"/>
      <c r="F34" s="213"/>
      <c r="G34" s="213"/>
      <c r="H34" s="213"/>
      <c r="I34" s="213"/>
      <c r="J34" s="213"/>
      <c r="K34" s="213"/>
      <c r="L34" s="213"/>
      <c r="M34" s="213"/>
      <c r="N34" s="213"/>
      <c r="O34" s="213"/>
      <c r="P34" s="213"/>
      <c r="Q34" s="213"/>
      <c r="R34" s="213"/>
      <c r="S34" s="213"/>
      <c r="T34" s="213"/>
      <c r="U34" s="213"/>
      <c r="V34" s="213"/>
      <c r="W34" s="211"/>
      <c r="X34" s="212"/>
      <c r="Y34" s="211"/>
      <c r="Z34" s="211"/>
      <c r="AA34" s="212"/>
      <c r="AB34" s="213"/>
      <c r="AC34" s="213"/>
      <c r="AD34" s="213"/>
      <c r="AE34" s="213"/>
      <c r="AF34" s="213"/>
      <c r="AG34" s="213"/>
      <c r="AH34" s="213"/>
      <c r="AI34" s="213"/>
      <c r="AJ34" s="213"/>
      <c r="AK34" s="213"/>
      <c r="AL34" s="213"/>
      <c r="AM34" s="213"/>
      <c r="AN34" s="213"/>
      <c r="AO34" s="213"/>
      <c r="AP34" s="213"/>
      <c r="AQ34" s="213"/>
      <c r="AR34" s="213"/>
      <c r="AS34" s="213"/>
      <c r="AT34" s="213"/>
      <c r="AU34" s="213"/>
      <c r="AV34" s="213"/>
    </row>
    <row r="35" spans="1:48" x14ac:dyDescent="0.25">
      <c r="AD35" s="252">
        <f>SUM(AD26:AD34)</f>
        <v>742.52819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0" zoomScale="90" zoomScaleNormal="90" zoomScaleSheetLayoutView="90" workbookViewId="0">
      <selection activeCell="B69" sqref="B69"/>
    </sheetView>
  </sheetViews>
  <sheetFormatPr defaultRowHeight="15.6" x14ac:dyDescent="0.3"/>
  <cols>
    <col min="1" max="2" width="66.109375" style="93" customWidth="1"/>
    <col min="3" max="4" width="8.88671875" style="60" hidden="1" customWidth="1"/>
    <col min="5" max="256" width="8.88671875" style="60"/>
    <col min="257" max="258" width="66.109375" style="60" customWidth="1"/>
    <col min="259" max="512" width="8.88671875" style="60"/>
    <col min="513" max="514" width="66.109375" style="60" customWidth="1"/>
    <col min="515" max="768" width="8.88671875" style="60"/>
    <col min="769" max="770" width="66.109375" style="60" customWidth="1"/>
    <col min="771" max="1024" width="8.88671875" style="60"/>
    <col min="1025" max="1026" width="66.109375" style="60" customWidth="1"/>
    <col min="1027" max="1280" width="8.88671875" style="60"/>
    <col min="1281" max="1282" width="66.109375" style="60" customWidth="1"/>
    <col min="1283" max="1536" width="8.88671875" style="60"/>
    <col min="1537" max="1538" width="66.109375" style="60" customWidth="1"/>
    <col min="1539" max="1792" width="8.88671875" style="60"/>
    <col min="1793" max="1794" width="66.109375" style="60" customWidth="1"/>
    <col min="1795" max="2048" width="8.88671875" style="60"/>
    <col min="2049" max="2050" width="66.109375" style="60" customWidth="1"/>
    <col min="2051" max="2304" width="8.88671875" style="60"/>
    <col min="2305" max="2306" width="66.109375" style="60" customWidth="1"/>
    <col min="2307" max="2560" width="8.88671875" style="60"/>
    <col min="2561" max="2562" width="66.109375" style="60" customWidth="1"/>
    <col min="2563" max="2816" width="8.88671875" style="60"/>
    <col min="2817" max="2818" width="66.109375" style="60" customWidth="1"/>
    <col min="2819" max="3072" width="8.88671875" style="60"/>
    <col min="3073" max="3074" width="66.109375" style="60" customWidth="1"/>
    <col min="3075" max="3328" width="8.88671875" style="60"/>
    <col min="3329" max="3330" width="66.109375" style="60" customWidth="1"/>
    <col min="3331" max="3584" width="8.88671875" style="60"/>
    <col min="3585" max="3586" width="66.109375" style="60" customWidth="1"/>
    <col min="3587" max="3840" width="8.88671875" style="60"/>
    <col min="3841" max="3842" width="66.109375" style="60" customWidth="1"/>
    <col min="3843" max="4096" width="8.88671875" style="60"/>
    <col min="4097" max="4098" width="66.109375" style="60" customWidth="1"/>
    <col min="4099" max="4352" width="8.88671875" style="60"/>
    <col min="4353" max="4354" width="66.109375" style="60" customWidth="1"/>
    <col min="4355" max="4608" width="8.88671875" style="60"/>
    <col min="4609" max="4610" width="66.109375" style="60" customWidth="1"/>
    <col min="4611" max="4864" width="8.88671875" style="60"/>
    <col min="4865" max="4866" width="66.109375" style="60" customWidth="1"/>
    <col min="4867" max="5120" width="8.88671875" style="60"/>
    <col min="5121" max="5122" width="66.109375" style="60" customWidth="1"/>
    <col min="5123" max="5376" width="8.88671875" style="60"/>
    <col min="5377" max="5378" width="66.109375" style="60" customWidth="1"/>
    <col min="5379" max="5632" width="8.88671875" style="60"/>
    <col min="5633" max="5634" width="66.109375" style="60" customWidth="1"/>
    <col min="5635" max="5888" width="8.88671875" style="60"/>
    <col min="5889" max="5890" width="66.109375" style="60" customWidth="1"/>
    <col min="5891" max="6144" width="8.88671875" style="60"/>
    <col min="6145" max="6146" width="66.109375" style="60" customWidth="1"/>
    <col min="6147" max="6400" width="8.88671875" style="60"/>
    <col min="6401" max="6402" width="66.109375" style="60" customWidth="1"/>
    <col min="6403" max="6656" width="8.88671875" style="60"/>
    <col min="6657" max="6658" width="66.109375" style="60" customWidth="1"/>
    <col min="6659" max="6912" width="8.88671875" style="60"/>
    <col min="6913" max="6914" width="66.109375" style="60" customWidth="1"/>
    <col min="6915" max="7168" width="8.88671875" style="60"/>
    <col min="7169" max="7170" width="66.109375" style="60" customWidth="1"/>
    <col min="7171" max="7424" width="8.88671875" style="60"/>
    <col min="7425" max="7426" width="66.109375" style="60" customWidth="1"/>
    <col min="7427" max="7680" width="8.88671875" style="60"/>
    <col min="7681" max="7682" width="66.109375" style="60" customWidth="1"/>
    <col min="7683" max="7936" width="8.88671875" style="60"/>
    <col min="7937" max="7938" width="66.109375" style="60" customWidth="1"/>
    <col min="7939" max="8192" width="8.88671875" style="60"/>
    <col min="8193" max="8194" width="66.109375" style="60" customWidth="1"/>
    <col min="8195" max="8448" width="8.88671875" style="60"/>
    <col min="8449" max="8450" width="66.109375" style="60" customWidth="1"/>
    <col min="8451" max="8704" width="8.88671875" style="60"/>
    <col min="8705" max="8706" width="66.109375" style="60" customWidth="1"/>
    <col min="8707" max="8960" width="8.88671875" style="60"/>
    <col min="8961" max="8962" width="66.109375" style="60" customWidth="1"/>
    <col min="8963" max="9216" width="8.88671875" style="60"/>
    <col min="9217" max="9218" width="66.109375" style="60" customWidth="1"/>
    <col min="9219" max="9472" width="8.88671875" style="60"/>
    <col min="9473" max="9474" width="66.109375" style="60" customWidth="1"/>
    <col min="9475" max="9728" width="8.88671875" style="60"/>
    <col min="9729" max="9730" width="66.109375" style="60" customWidth="1"/>
    <col min="9731" max="9984" width="8.88671875" style="60"/>
    <col min="9985" max="9986" width="66.109375" style="60" customWidth="1"/>
    <col min="9987" max="10240" width="8.88671875" style="60"/>
    <col min="10241" max="10242" width="66.109375" style="60" customWidth="1"/>
    <col min="10243" max="10496" width="8.88671875" style="60"/>
    <col min="10497" max="10498" width="66.109375" style="60" customWidth="1"/>
    <col min="10499" max="10752" width="8.88671875" style="60"/>
    <col min="10753" max="10754" width="66.109375" style="60" customWidth="1"/>
    <col min="10755" max="11008" width="8.88671875" style="60"/>
    <col min="11009" max="11010" width="66.109375" style="60" customWidth="1"/>
    <col min="11011" max="11264" width="8.88671875" style="60"/>
    <col min="11265" max="11266" width="66.109375" style="60" customWidth="1"/>
    <col min="11267" max="11520" width="8.88671875" style="60"/>
    <col min="11521" max="11522" width="66.109375" style="60" customWidth="1"/>
    <col min="11523" max="11776" width="8.88671875" style="60"/>
    <col min="11777" max="11778" width="66.109375" style="60" customWidth="1"/>
    <col min="11779" max="12032" width="8.88671875" style="60"/>
    <col min="12033" max="12034" width="66.109375" style="60" customWidth="1"/>
    <col min="12035" max="12288" width="8.88671875" style="60"/>
    <col min="12289" max="12290" width="66.109375" style="60" customWidth="1"/>
    <col min="12291" max="12544" width="8.88671875" style="60"/>
    <col min="12545" max="12546" width="66.109375" style="60" customWidth="1"/>
    <col min="12547" max="12800" width="8.88671875" style="60"/>
    <col min="12801" max="12802" width="66.109375" style="60" customWidth="1"/>
    <col min="12803" max="13056" width="8.88671875" style="60"/>
    <col min="13057" max="13058" width="66.109375" style="60" customWidth="1"/>
    <col min="13059" max="13312" width="8.88671875" style="60"/>
    <col min="13313" max="13314" width="66.109375" style="60" customWidth="1"/>
    <col min="13315" max="13568" width="8.88671875" style="60"/>
    <col min="13569" max="13570" width="66.109375" style="60" customWidth="1"/>
    <col min="13571" max="13824" width="8.88671875" style="60"/>
    <col min="13825" max="13826" width="66.109375" style="60" customWidth="1"/>
    <col min="13827" max="14080" width="8.88671875" style="60"/>
    <col min="14081" max="14082" width="66.109375" style="60" customWidth="1"/>
    <col min="14083" max="14336" width="8.88671875" style="60"/>
    <col min="14337" max="14338" width="66.109375" style="60" customWidth="1"/>
    <col min="14339" max="14592" width="8.88671875" style="60"/>
    <col min="14593" max="14594" width="66.109375" style="60" customWidth="1"/>
    <col min="14595" max="14848" width="8.88671875" style="60"/>
    <col min="14849" max="14850" width="66.109375" style="60" customWidth="1"/>
    <col min="14851" max="15104" width="8.88671875" style="60"/>
    <col min="15105" max="15106" width="66.109375" style="60" customWidth="1"/>
    <col min="15107" max="15360" width="8.88671875" style="60"/>
    <col min="15361" max="15362" width="66.109375" style="60" customWidth="1"/>
    <col min="15363" max="15616" width="8.88671875" style="60"/>
    <col min="15617" max="15618" width="66.109375" style="60" customWidth="1"/>
    <col min="15619" max="15872" width="8.88671875" style="60"/>
    <col min="15873" max="15874" width="66.109375" style="60" customWidth="1"/>
    <col min="15875" max="16128" width="8.88671875" style="60"/>
    <col min="16129" max="16130" width="66.109375" style="60" customWidth="1"/>
    <col min="16131" max="16384" width="8.88671875" style="60"/>
  </cols>
  <sheetData>
    <row r="1" spans="1:8" ht="18" x14ac:dyDescent="0.3">
      <c r="B1" s="38" t="s">
        <v>65</v>
      </c>
    </row>
    <row r="2" spans="1:8" ht="18" x14ac:dyDescent="0.35">
      <c r="B2" s="15" t="s">
        <v>7</v>
      </c>
    </row>
    <row r="3" spans="1:8" ht="18" x14ac:dyDescent="0.35">
      <c r="B3" s="15" t="s">
        <v>423</v>
      </c>
    </row>
    <row r="4" spans="1:8" x14ac:dyDescent="0.3">
      <c r="B4" s="43"/>
    </row>
    <row r="5" spans="1:8" ht="17.399999999999999" x14ac:dyDescent="0.3">
      <c r="A5" s="549" t="str">
        <f>'1. паспорт местоположение'!A5:C5</f>
        <v>Год раскрытия информации: 2023 год</v>
      </c>
      <c r="B5" s="549"/>
      <c r="C5" s="74"/>
      <c r="D5" s="74"/>
      <c r="E5" s="74"/>
      <c r="F5" s="74"/>
      <c r="G5" s="74"/>
      <c r="H5" s="74"/>
    </row>
    <row r="6" spans="1:8" ht="17.399999999999999" x14ac:dyDescent="0.3">
      <c r="A6" s="215"/>
      <c r="B6" s="215"/>
      <c r="C6" s="215"/>
      <c r="D6" s="215"/>
      <c r="E6" s="215"/>
      <c r="F6" s="215"/>
      <c r="G6" s="215"/>
      <c r="H6" s="215"/>
    </row>
    <row r="7" spans="1:8" ht="17.399999999999999" x14ac:dyDescent="0.3">
      <c r="A7" s="509" t="s">
        <v>6</v>
      </c>
      <c r="B7" s="509"/>
      <c r="C7" s="217"/>
      <c r="D7" s="217"/>
      <c r="E7" s="217"/>
      <c r="F7" s="217"/>
      <c r="G7" s="217"/>
      <c r="H7" s="217"/>
    </row>
    <row r="8" spans="1:8" ht="17.399999999999999" x14ac:dyDescent="0.3">
      <c r="A8" s="217"/>
      <c r="B8" s="217"/>
      <c r="C8" s="217"/>
      <c r="D8" s="217"/>
      <c r="E8" s="217"/>
      <c r="F8" s="217"/>
      <c r="G8" s="217"/>
      <c r="H8" s="217"/>
    </row>
    <row r="9" spans="1:8" x14ac:dyDescent="0.3">
      <c r="A9" s="510" t="str">
        <f>'1. паспорт местоположение'!A9:C9</f>
        <v>Акционерное общество "Россети Янтарь"</v>
      </c>
      <c r="B9" s="510"/>
      <c r="C9" s="223"/>
      <c r="D9" s="223"/>
      <c r="E9" s="223"/>
      <c r="F9" s="223"/>
      <c r="G9" s="223"/>
      <c r="H9" s="223"/>
    </row>
    <row r="10" spans="1:8" x14ac:dyDescent="0.3">
      <c r="A10" s="500" t="s">
        <v>5</v>
      </c>
      <c r="B10" s="500"/>
      <c r="C10" s="224"/>
      <c r="D10" s="224"/>
      <c r="E10" s="224"/>
      <c r="F10" s="224"/>
      <c r="G10" s="224"/>
      <c r="H10" s="224"/>
    </row>
    <row r="11" spans="1:8" ht="17.399999999999999" x14ac:dyDescent="0.3">
      <c r="A11" s="217"/>
      <c r="B11" s="217"/>
      <c r="C11" s="217"/>
      <c r="D11" s="217"/>
      <c r="E11" s="217"/>
      <c r="F11" s="217"/>
      <c r="G11" s="217"/>
      <c r="H11" s="217"/>
    </row>
    <row r="12" spans="1:8" x14ac:dyDescent="0.3">
      <c r="A12" s="510" t="str">
        <f>'1. паспорт местоположение'!A12:C12</f>
        <v>M_22-0199</v>
      </c>
      <c r="B12" s="510"/>
      <c r="C12" s="223"/>
      <c r="D12" s="223"/>
      <c r="E12" s="223"/>
      <c r="F12" s="223"/>
      <c r="G12" s="223"/>
      <c r="H12" s="223"/>
    </row>
    <row r="13" spans="1:8" x14ac:dyDescent="0.3">
      <c r="A13" s="500" t="s">
        <v>4</v>
      </c>
      <c r="B13" s="500"/>
      <c r="C13" s="224"/>
      <c r="D13" s="224"/>
      <c r="E13" s="224"/>
      <c r="F13" s="224"/>
      <c r="G13" s="224"/>
      <c r="H13" s="224"/>
    </row>
    <row r="14" spans="1:8" ht="18" x14ac:dyDescent="0.3">
      <c r="A14" s="219"/>
      <c r="B14" s="219"/>
      <c r="C14" s="219"/>
      <c r="D14" s="219"/>
      <c r="E14" s="219"/>
      <c r="F14" s="219"/>
      <c r="G14" s="219"/>
      <c r="H14" s="219"/>
    </row>
    <row r="15" spans="1:8" ht="90.75" customHeight="1" x14ac:dyDescent="0.3">
      <c r="A15" s="501" t="str">
        <f>'1. паспорт местоположение'!A15:C15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5" s="501"/>
      <c r="C15" s="223"/>
      <c r="D15" s="223"/>
      <c r="E15" s="223"/>
      <c r="F15" s="223"/>
      <c r="G15" s="223"/>
      <c r="H15" s="223"/>
    </row>
    <row r="16" spans="1:8" x14ac:dyDescent="0.3">
      <c r="A16" s="500" t="s">
        <v>3</v>
      </c>
      <c r="B16" s="500"/>
      <c r="C16" s="224"/>
      <c r="D16" s="224"/>
      <c r="E16" s="224"/>
      <c r="F16" s="224"/>
      <c r="G16" s="224"/>
      <c r="H16" s="224"/>
    </row>
    <row r="17" spans="1:2" x14ac:dyDescent="0.3">
      <c r="B17" s="94"/>
    </row>
    <row r="18" spans="1:2" x14ac:dyDescent="0.3">
      <c r="A18" s="544" t="s">
        <v>406</v>
      </c>
      <c r="B18" s="545"/>
    </row>
    <row r="19" spans="1:2" x14ac:dyDescent="0.3">
      <c r="B19" s="43"/>
    </row>
    <row r="20" spans="1:2" ht="16.2" thickBot="1" x14ac:dyDescent="0.35">
      <c r="B20" s="95"/>
    </row>
    <row r="21" spans="1:2" ht="83.4" thickBot="1" x14ac:dyDescent="0.35">
      <c r="A21" s="96" t="s">
        <v>302</v>
      </c>
      <c r="B21" s="214" t="str">
        <f>A15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row>
    <row r="22" spans="1:2" ht="16.2" thickBot="1" x14ac:dyDescent="0.35">
      <c r="A22" s="96" t="s">
        <v>303</v>
      </c>
      <c r="B22" s="97" t="str">
        <f>CONCATENATE('1. паспорт местоположение'!C26,", ",'1. паспорт местоположение'!C27)</f>
        <v>Калининградская область, Гурьевский городской округ</v>
      </c>
    </row>
    <row r="23" spans="1:2" ht="16.2" thickBot="1" x14ac:dyDescent="0.35">
      <c r="A23" s="96" t="s">
        <v>284</v>
      </c>
      <c r="B23" s="196" t="s">
        <v>615</v>
      </c>
    </row>
    <row r="24" spans="1:2" ht="16.2" thickBot="1" x14ac:dyDescent="0.35">
      <c r="A24" s="96" t="s">
        <v>304</v>
      </c>
      <c r="B24" s="273" t="s">
        <v>616</v>
      </c>
    </row>
    <row r="25" spans="1:2" ht="16.2" thickBot="1" x14ac:dyDescent="0.35">
      <c r="A25" s="193" t="s">
        <v>305</v>
      </c>
      <c r="B25" s="97">
        <v>2024</v>
      </c>
    </row>
    <row r="26" spans="1:2" ht="16.2" thickBot="1" x14ac:dyDescent="0.35">
      <c r="A26" s="194" t="s">
        <v>306</v>
      </c>
      <c r="B26" s="196" t="s">
        <v>613</v>
      </c>
    </row>
    <row r="27" spans="1:2" ht="16.2" thickBot="1" x14ac:dyDescent="0.35">
      <c r="A27" s="98" t="s">
        <v>554</v>
      </c>
      <c r="B27" s="235">
        <v>28.40714595</v>
      </c>
    </row>
    <row r="28" spans="1:2" ht="16.2" thickBot="1" x14ac:dyDescent="0.35">
      <c r="A28" s="196" t="s">
        <v>307</v>
      </c>
      <c r="B28" s="236" t="s">
        <v>617</v>
      </c>
    </row>
    <row r="29" spans="1:2" ht="16.2" thickBot="1" x14ac:dyDescent="0.35">
      <c r="A29" s="201" t="s">
        <v>308</v>
      </c>
      <c r="B29" s="236">
        <f>'7. Паспорт отчет о закупке'!AD35/1000</f>
        <v>0.74252819000000003</v>
      </c>
    </row>
    <row r="30" spans="1:2" ht="28.2" thickBot="1" x14ac:dyDescent="0.35">
      <c r="A30" s="201" t="s">
        <v>309</v>
      </c>
      <c r="B30" s="235">
        <f>B32+B49+B66</f>
        <v>0.74252819000000003</v>
      </c>
    </row>
    <row r="31" spans="1:2" ht="16.2" thickBot="1" x14ac:dyDescent="0.35">
      <c r="A31" s="196" t="s">
        <v>310</v>
      </c>
      <c r="B31" s="235"/>
    </row>
    <row r="32" spans="1:2" ht="28.2" thickBot="1" x14ac:dyDescent="0.35">
      <c r="A32" s="201" t="s">
        <v>311</v>
      </c>
      <c r="B32" s="235">
        <f xml:space="preserve"> SUMIF(C33:C82, 10,B33:B82)</f>
        <v>0</v>
      </c>
    </row>
    <row r="33" spans="1:3" s="225" customFormat="1" ht="16.2" thickBot="1" x14ac:dyDescent="0.35">
      <c r="A33" s="208" t="s">
        <v>312</v>
      </c>
      <c r="B33" s="237"/>
      <c r="C33" s="225">
        <v>10</v>
      </c>
    </row>
    <row r="34" spans="1:3" ht="16.2" thickBot="1" x14ac:dyDescent="0.35">
      <c r="A34" s="196" t="s">
        <v>313</v>
      </c>
      <c r="B34" s="209">
        <f>B33/$B$27</f>
        <v>0</v>
      </c>
    </row>
    <row r="35" spans="1:3" ht="16.2" thickBot="1" x14ac:dyDescent="0.35">
      <c r="A35" s="196" t="s">
        <v>314</v>
      </c>
      <c r="B35" s="235"/>
      <c r="C35" s="60">
        <v>1</v>
      </c>
    </row>
    <row r="36" spans="1:3" ht="16.2" thickBot="1" x14ac:dyDescent="0.35">
      <c r="A36" s="196" t="s">
        <v>315</v>
      </c>
      <c r="B36" s="235"/>
      <c r="C36" s="60">
        <v>2</v>
      </c>
    </row>
    <row r="37" spans="1:3" s="225" customFormat="1" ht="16.2" thickBot="1" x14ac:dyDescent="0.35">
      <c r="A37" s="208" t="s">
        <v>312</v>
      </c>
      <c r="B37" s="237"/>
      <c r="C37" s="225">
        <v>10</v>
      </c>
    </row>
    <row r="38" spans="1:3" ht="16.2" thickBot="1" x14ac:dyDescent="0.35">
      <c r="A38" s="196" t="s">
        <v>313</v>
      </c>
      <c r="B38" s="209">
        <f>B37/$B$27</f>
        <v>0</v>
      </c>
    </row>
    <row r="39" spans="1:3" ht="16.2" thickBot="1" x14ac:dyDescent="0.35">
      <c r="A39" s="196" t="s">
        <v>314</v>
      </c>
      <c r="B39" s="235"/>
      <c r="C39" s="60">
        <v>1</v>
      </c>
    </row>
    <row r="40" spans="1:3" ht="16.2" thickBot="1" x14ac:dyDescent="0.35">
      <c r="A40" s="196" t="s">
        <v>315</v>
      </c>
      <c r="B40" s="235"/>
      <c r="C40" s="60">
        <v>2</v>
      </c>
    </row>
    <row r="41" spans="1:3" ht="16.2" thickBot="1" x14ac:dyDescent="0.35">
      <c r="A41" s="208" t="s">
        <v>312</v>
      </c>
      <c r="B41" s="237"/>
      <c r="C41" s="225">
        <v>10</v>
      </c>
    </row>
    <row r="42" spans="1:3" ht="16.2" thickBot="1" x14ac:dyDescent="0.35">
      <c r="A42" s="196" t="s">
        <v>313</v>
      </c>
      <c r="B42" s="209">
        <f>B41/$B$27</f>
        <v>0</v>
      </c>
    </row>
    <row r="43" spans="1:3" ht="16.2" thickBot="1" x14ac:dyDescent="0.35">
      <c r="A43" s="196" t="s">
        <v>314</v>
      </c>
      <c r="B43" s="235"/>
      <c r="C43" s="60">
        <v>1</v>
      </c>
    </row>
    <row r="44" spans="1:3" ht="16.2" thickBot="1" x14ac:dyDescent="0.35">
      <c r="A44" s="196" t="s">
        <v>315</v>
      </c>
      <c r="B44" s="235"/>
      <c r="C44" s="60">
        <v>2</v>
      </c>
    </row>
    <row r="45" spans="1:3" ht="16.2" thickBot="1" x14ac:dyDescent="0.35">
      <c r="A45" s="208" t="s">
        <v>312</v>
      </c>
      <c r="B45" s="237"/>
      <c r="C45" s="225">
        <v>10</v>
      </c>
    </row>
    <row r="46" spans="1:3" ht="16.2" thickBot="1" x14ac:dyDescent="0.35">
      <c r="A46" s="196" t="s">
        <v>313</v>
      </c>
      <c r="B46" s="209">
        <f>B45/$B$27</f>
        <v>0</v>
      </c>
    </row>
    <row r="47" spans="1:3" ht="16.2" thickBot="1" x14ac:dyDescent="0.35">
      <c r="A47" s="196" t="s">
        <v>314</v>
      </c>
      <c r="B47" s="235"/>
      <c r="C47" s="60">
        <v>1</v>
      </c>
    </row>
    <row r="48" spans="1:3" ht="16.2" thickBot="1" x14ac:dyDescent="0.35">
      <c r="A48" s="196" t="s">
        <v>315</v>
      </c>
      <c r="B48" s="235"/>
      <c r="C48" s="60">
        <v>2</v>
      </c>
    </row>
    <row r="49" spans="1:3" ht="28.2" thickBot="1" x14ac:dyDescent="0.35">
      <c r="A49" s="201" t="s">
        <v>316</v>
      </c>
      <c r="B49" s="235">
        <f xml:space="preserve"> SUMIF(C50:C82, 20,B50:B82)</f>
        <v>0</v>
      </c>
    </row>
    <row r="50" spans="1:3" s="225" customFormat="1" ht="16.2" thickBot="1" x14ac:dyDescent="0.35">
      <c r="A50" s="208" t="s">
        <v>312</v>
      </c>
      <c r="B50" s="237"/>
      <c r="C50" s="225">
        <v>20</v>
      </c>
    </row>
    <row r="51" spans="1:3" ht="16.2" thickBot="1" x14ac:dyDescent="0.35">
      <c r="A51" s="196" t="s">
        <v>313</v>
      </c>
      <c r="B51" s="209">
        <f>B50/$B$27</f>
        <v>0</v>
      </c>
    </row>
    <row r="52" spans="1:3" ht="16.2" thickBot="1" x14ac:dyDescent="0.35">
      <c r="A52" s="196" t="s">
        <v>314</v>
      </c>
      <c r="B52" s="235"/>
      <c r="C52" s="60">
        <v>1</v>
      </c>
    </row>
    <row r="53" spans="1:3" ht="16.2" thickBot="1" x14ac:dyDescent="0.35">
      <c r="A53" s="196" t="s">
        <v>315</v>
      </c>
      <c r="B53" s="235"/>
      <c r="C53" s="60">
        <v>2</v>
      </c>
    </row>
    <row r="54" spans="1:3" s="225" customFormat="1" ht="16.2" thickBot="1" x14ac:dyDescent="0.35">
      <c r="A54" s="208" t="s">
        <v>312</v>
      </c>
      <c r="B54" s="237"/>
      <c r="C54" s="225">
        <v>20</v>
      </c>
    </row>
    <row r="55" spans="1:3" ht="16.2" thickBot="1" x14ac:dyDescent="0.35">
      <c r="A55" s="196" t="s">
        <v>313</v>
      </c>
      <c r="B55" s="209">
        <f>B54/$B$27</f>
        <v>0</v>
      </c>
    </row>
    <row r="56" spans="1:3" ht="16.2" thickBot="1" x14ac:dyDescent="0.35">
      <c r="A56" s="196" t="s">
        <v>314</v>
      </c>
      <c r="B56" s="235"/>
      <c r="C56" s="60">
        <v>1</v>
      </c>
    </row>
    <row r="57" spans="1:3" ht="16.2" thickBot="1" x14ac:dyDescent="0.35">
      <c r="A57" s="196" t="s">
        <v>315</v>
      </c>
      <c r="B57" s="235"/>
      <c r="C57" s="60">
        <v>2</v>
      </c>
    </row>
    <row r="58" spans="1:3" s="225" customFormat="1" ht="16.2" thickBot="1" x14ac:dyDescent="0.35">
      <c r="A58" s="208" t="s">
        <v>312</v>
      </c>
      <c r="B58" s="237"/>
      <c r="C58" s="225">
        <v>20</v>
      </c>
    </row>
    <row r="59" spans="1:3" ht="16.2" thickBot="1" x14ac:dyDescent="0.35">
      <c r="A59" s="196" t="s">
        <v>313</v>
      </c>
      <c r="B59" s="209">
        <f>B58/$B$27</f>
        <v>0</v>
      </c>
    </row>
    <row r="60" spans="1:3" ht="16.2" thickBot="1" x14ac:dyDescent="0.35">
      <c r="A60" s="196" t="s">
        <v>314</v>
      </c>
      <c r="B60" s="235"/>
      <c r="C60" s="60">
        <v>1</v>
      </c>
    </row>
    <row r="61" spans="1:3" ht="16.2" thickBot="1" x14ac:dyDescent="0.35">
      <c r="A61" s="196" t="s">
        <v>315</v>
      </c>
      <c r="B61" s="235"/>
      <c r="C61" s="60">
        <v>2</v>
      </c>
    </row>
    <row r="62" spans="1:3" s="225" customFormat="1" ht="16.2" thickBot="1" x14ac:dyDescent="0.35">
      <c r="A62" s="208" t="s">
        <v>312</v>
      </c>
      <c r="B62" s="237"/>
      <c r="C62" s="225">
        <v>20</v>
      </c>
    </row>
    <row r="63" spans="1:3" ht="16.2" thickBot="1" x14ac:dyDescent="0.35">
      <c r="A63" s="196" t="s">
        <v>313</v>
      </c>
      <c r="B63" s="209">
        <f>B62/$B$27</f>
        <v>0</v>
      </c>
    </row>
    <row r="64" spans="1:3" ht="16.2" thickBot="1" x14ac:dyDescent="0.35">
      <c r="A64" s="196" t="s">
        <v>314</v>
      </c>
      <c r="B64" s="235"/>
      <c r="C64" s="60">
        <v>1</v>
      </c>
    </row>
    <row r="65" spans="1:3" ht="16.2" thickBot="1" x14ac:dyDescent="0.35">
      <c r="A65" s="196" t="s">
        <v>315</v>
      </c>
      <c r="B65" s="235"/>
      <c r="C65" s="60">
        <v>2</v>
      </c>
    </row>
    <row r="66" spans="1:3" ht="28.2" thickBot="1" x14ac:dyDescent="0.35">
      <c r="A66" s="201" t="s">
        <v>317</v>
      </c>
      <c r="B66" s="235">
        <f xml:space="preserve"> SUMIF(C67:C82, 30,B67:B82)</f>
        <v>0.74252819000000003</v>
      </c>
    </row>
    <row r="67" spans="1:3" s="225" customFormat="1" ht="28.2" thickBot="1" x14ac:dyDescent="0.35">
      <c r="A67" s="373" t="s">
        <v>566</v>
      </c>
      <c r="B67" s="374">
        <v>0.74252819000000003</v>
      </c>
      <c r="C67" s="225">
        <v>30</v>
      </c>
    </row>
    <row r="68" spans="1:3" ht="16.2" thickBot="1" x14ac:dyDescent="0.35">
      <c r="A68" s="196" t="s">
        <v>313</v>
      </c>
      <c r="B68" s="209">
        <f>B67/$B$27</f>
        <v>2.6138781815918399E-2</v>
      </c>
    </row>
    <row r="69" spans="1:3" ht="16.2" thickBot="1" x14ac:dyDescent="0.35">
      <c r="A69" s="196" t="s">
        <v>314</v>
      </c>
      <c r="B69" s="235">
        <v>0.74252819000000003</v>
      </c>
      <c r="C69" s="60">
        <v>1</v>
      </c>
    </row>
    <row r="70" spans="1:3" ht="16.2" thickBot="1" x14ac:dyDescent="0.35">
      <c r="A70" s="196" t="s">
        <v>315</v>
      </c>
      <c r="B70" s="235">
        <v>0.74252819000000003</v>
      </c>
      <c r="C70" s="60">
        <v>2</v>
      </c>
    </row>
    <row r="71" spans="1:3" s="225" customFormat="1" ht="16.2" thickBot="1" x14ac:dyDescent="0.35">
      <c r="A71" s="208" t="s">
        <v>312</v>
      </c>
      <c r="B71" s="237"/>
      <c r="C71" s="225">
        <v>30</v>
      </c>
    </row>
    <row r="72" spans="1:3" ht="16.2" thickBot="1" x14ac:dyDescent="0.35">
      <c r="A72" s="196" t="s">
        <v>313</v>
      </c>
      <c r="B72" s="209">
        <f>B71/$B$27</f>
        <v>0</v>
      </c>
    </row>
    <row r="73" spans="1:3" ht="16.2" thickBot="1" x14ac:dyDescent="0.35">
      <c r="A73" s="196" t="s">
        <v>314</v>
      </c>
      <c r="B73" s="235"/>
      <c r="C73" s="60">
        <v>1</v>
      </c>
    </row>
    <row r="74" spans="1:3" ht="16.2" thickBot="1" x14ac:dyDescent="0.35">
      <c r="A74" s="196" t="s">
        <v>315</v>
      </c>
      <c r="B74" s="235"/>
      <c r="C74" s="60">
        <v>2</v>
      </c>
    </row>
    <row r="75" spans="1:3" s="225" customFormat="1" ht="16.2" thickBot="1" x14ac:dyDescent="0.35">
      <c r="A75" s="208" t="s">
        <v>312</v>
      </c>
      <c r="B75" s="237"/>
      <c r="C75" s="225">
        <v>30</v>
      </c>
    </row>
    <row r="76" spans="1:3" ht="16.2" thickBot="1" x14ac:dyDescent="0.35">
      <c r="A76" s="196" t="s">
        <v>313</v>
      </c>
      <c r="B76" s="209">
        <f>B75/$B$27</f>
        <v>0</v>
      </c>
    </row>
    <row r="77" spans="1:3" ht="16.2" thickBot="1" x14ac:dyDescent="0.35">
      <c r="A77" s="196" t="s">
        <v>314</v>
      </c>
      <c r="B77" s="235"/>
      <c r="C77" s="60">
        <v>1</v>
      </c>
    </row>
    <row r="78" spans="1:3" ht="16.2" thickBot="1" x14ac:dyDescent="0.35">
      <c r="A78" s="196" t="s">
        <v>315</v>
      </c>
      <c r="B78" s="235"/>
      <c r="C78" s="60">
        <v>2</v>
      </c>
    </row>
    <row r="79" spans="1:3" s="225" customFormat="1" ht="16.2" thickBot="1" x14ac:dyDescent="0.35">
      <c r="A79" s="208" t="s">
        <v>312</v>
      </c>
      <c r="B79" s="237"/>
      <c r="C79" s="225">
        <v>30</v>
      </c>
    </row>
    <row r="80" spans="1:3" ht="16.2" thickBot="1" x14ac:dyDescent="0.35">
      <c r="A80" s="196" t="s">
        <v>313</v>
      </c>
      <c r="B80" s="209">
        <f>B79/$B$27</f>
        <v>0</v>
      </c>
    </row>
    <row r="81" spans="1:3" ht="16.2" thickBot="1" x14ac:dyDescent="0.35">
      <c r="A81" s="196" t="s">
        <v>314</v>
      </c>
      <c r="B81" s="235"/>
      <c r="C81" s="60">
        <v>1</v>
      </c>
    </row>
    <row r="82" spans="1:3" ht="16.2" thickBot="1" x14ac:dyDescent="0.35">
      <c r="A82" s="196" t="s">
        <v>315</v>
      </c>
      <c r="B82" s="235"/>
      <c r="C82" s="60">
        <v>2</v>
      </c>
    </row>
    <row r="83" spans="1:3" ht="28.2" thickBot="1" x14ac:dyDescent="0.35">
      <c r="A83" s="195" t="s">
        <v>318</v>
      </c>
      <c r="B83" s="209">
        <f>B30/B27</f>
        <v>2.6138781815918399E-2</v>
      </c>
    </row>
    <row r="84" spans="1:3" ht="16.2" thickBot="1" x14ac:dyDescent="0.35">
      <c r="A84" s="197" t="s">
        <v>310</v>
      </c>
      <c r="B84" s="209"/>
    </row>
    <row r="85" spans="1:3" ht="16.2" thickBot="1" x14ac:dyDescent="0.35">
      <c r="A85" s="197" t="s">
        <v>319</v>
      </c>
      <c r="B85" s="209"/>
    </row>
    <row r="86" spans="1:3" ht="16.2" thickBot="1" x14ac:dyDescent="0.35">
      <c r="A86" s="197" t="s">
        <v>320</v>
      </c>
      <c r="B86" s="209"/>
    </row>
    <row r="87" spans="1:3" ht="16.2" thickBot="1" x14ac:dyDescent="0.35">
      <c r="A87" s="197" t="s">
        <v>321</v>
      </c>
      <c r="B87" s="209">
        <f>B67/B27</f>
        <v>2.6138781815918399E-2</v>
      </c>
    </row>
    <row r="88" spans="1:3" ht="16.2" thickBot="1" x14ac:dyDescent="0.35">
      <c r="A88" s="193" t="s">
        <v>322</v>
      </c>
      <c r="B88" s="210">
        <f>B89/$B$27</f>
        <v>2.6138781815918399E-2</v>
      </c>
    </row>
    <row r="89" spans="1:3" ht="16.2" thickBot="1" x14ac:dyDescent="0.35">
      <c r="A89" s="193" t="s">
        <v>323</v>
      </c>
      <c r="B89" s="251">
        <f xml:space="preserve"> SUMIF(C33:C82, 1,B33:B82)</f>
        <v>0.74252819000000003</v>
      </c>
    </row>
    <row r="90" spans="1:3" ht="16.2" thickBot="1" x14ac:dyDescent="0.35">
      <c r="A90" s="193" t="s">
        <v>324</v>
      </c>
      <c r="B90" s="210">
        <f>B91/$B$27</f>
        <v>2.6138781815918399E-2</v>
      </c>
    </row>
    <row r="91" spans="1:3" ht="16.2" thickBot="1" x14ac:dyDescent="0.35">
      <c r="A91" s="194" t="s">
        <v>325</v>
      </c>
      <c r="B91" s="251">
        <f xml:space="preserve"> SUMIF(C33:C82, 2,B33:B82)</f>
        <v>0.74252819000000003</v>
      </c>
    </row>
    <row r="92" spans="1:3" ht="15.75" customHeight="1" x14ac:dyDescent="0.3">
      <c r="A92" s="195" t="s">
        <v>326</v>
      </c>
      <c r="B92" s="197" t="s">
        <v>327</v>
      </c>
    </row>
    <row r="93" spans="1:3" x14ac:dyDescent="0.3">
      <c r="A93" s="199" t="s">
        <v>328</v>
      </c>
      <c r="B93" s="199" t="s">
        <v>556</v>
      </c>
    </row>
    <row r="94" spans="1:3" x14ac:dyDescent="0.3">
      <c r="A94" s="199" t="s">
        <v>329</v>
      </c>
      <c r="B94" s="199" t="s">
        <v>618</v>
      </c>
    </row>
    <row r="95" spans="1:3" x14ac:dyDescent="0.3">
      <c r="A95" s="199" t="s">
        <v>330</v>
      </c>
      <c r="B95" s="199"/>
    </row>
    <row r="96" spans="1:3" x14ac:dyDescent="0.3">
      <c r="A96" s="199" t="s">
        <v>331</v>
      </c>
      <c r="B96" s="199"/>
    </row>
    <row r="97" spans="1:6" ht="16.2" thickBot="1" x14ac:dyDescent="0.35">
      <c r="A97" s="200" t="s">
        <v>332</v>
      </c>
      <c r="B97" s="200"/>
    </row>
    <row r="98" spans="1:6" ht="28.2" thickBot="1" x14ac:dyDescent="0.35">
      <c r="A98" s="197" t="s">
        <v>333</v>
      </c>
      <c r="B98" s="198" t="s">
        <v>456</v>
      </c>
    </row>
    <row r="99" spans="1:6" ht="28.2" thickBot="1" x14ac:dyDescent="0.35">
      <c r="A99" s="193" t="s">
        <v>334</v>
      </c>
      <c r="B99" s="238">
        <v>7</v>
      </c>
    </row>
    <row r="100" spans="1:6" ht="16.2" thickBot="1" x14ac:dyDescent="0.35">
      <c r="A100" s="197" t="s">
        <v>310</v>
      </c>
      <c r="B100" s="239"/>
    </row>
    <row r="101" spans="1:6" ht="16.2" thickBot="1" x14ac:dyDescent="0.35">
      <c r="A101" s="197" t="s">
        <v>335</v>
      </c>
      <c r="B101" s="238">
        <v>4</v>
      </c>
    </row>
    <row r="102" spans="1:6" ht="16.2" thickBot="1" x14ac:dyDescent="0.35">
      <c r="A102" s="197" t="s">
        <v>336</v>
      </c>
      <c r="B102" s="239">
        <v>3</v>
      </c>
    </row>
    <row r="103" spans="1:6" ht="16.2" thickBot="1" x14ac:dyDescent="0.35">
      <c r="A103" s="204" t="s">
        <v>337</v>
      </c>
      <c r="B103" s="205" t="s">
        <v>619</v>
      </c>
      <c r="F103" s="23"/>
    </row>
    <row r="104" spans="1:6" ht="16.2" thickBot="1" x14ac:dyDescent="0.35">
      <c r="A104" s="193" t="s">
        <v>338</v>
      </c>
      <c r="B104" s="202"/>
    </row>
    <row r="105" spans="1:6" ht="16.2" thickBot="1" x14ac:dyDescent="0.35">
      <c r="A105" s="199" t="s">
        <v>339</v>
      </c>
      <c r="B105" s="240" t="str">
        <f>'6.1. Паспорт сетевой график'!H43</f>
        <v>нд</v>
      </c>
    </row>
    <row r="106" spans="1:6" ht="16.2" thickBot="1" x14ac:dyDescent="0.35">
      <c r="A106" s="199" t="s">
        <v>340</v>
      </c>
      <c r="B106" s="205" t="s">
        <v>505</v>
      </c>
    </row>
    <row r="107" spans="1:6" ht="16.2" thickBot="1" x14ac:dyDescent="0.35">
      <c r="A107" s="199" t="s">
        <v>341</v>
      </c>
      <c r="B107" s="205" t="s">
        <v>505</v>
      </c>
    </row>
    <row r="108" spans="1:6" ht="28.2" thickBot="1" x14ac:dyDescent="0.35">
      <c r="A108" s="206" t="s">
        <v>342</v>
      </c>
      <c r="B108" s="203" t="s">
        <v>506</v>
      </c>
    </row>
    <row r="109" spans="1:6" ht="28.5" customHeight="1" x14ac:dyDescent="0.3">
      <c r="A109" s="195" t="s">
        <v>343</v>
      </c>
      <c r="B109" s="546" t="s">
        <v>505</v>
      </c>
    </row>
    <row r="110" spans="1:6" x14ac:dyDescent="0.3">
      <c r="A110" s="199" t="s">
        <v>344</v>
      </c>
      <c r="B110" s="547"/>
    </row>
    <row r="111" spans="1:6" x14ac:dyDescent="0.3">
      <c r="A111" s="199" t="s">
        <v>345</v>
      </c>
      <c r="B111" s="547"/>
    </row>
    <row r="112" spans="1:6" x14ac:dyDescent="0.3">
      <c r="A112" s="199" t="s">
        <v>346</v>
      </c>
      <c r="B112" s="547"/>
    </row>
    <row r="113" spans="1:2" x14ac:dyDescent="0.3">
      <c r="A113" s="199" t="s">
        <v>347</v>
      </c>
      <c r="B113" s="547"/>
    </row>
    <row r="114" spans="1:2" ht="16.2" thickBot="1" x14ac:dyDescent="0.35">
      <c r="A114" s="207" t="s">
        <v>348</v>
      </c>
      <c r="B114" s="548"/>
    </row>
    <row r="117" spans="1:2" x14ac:dyDescent="0.3">
      <c r="A117" s="99"/>
      <c r="B117" s="100"/>
    </row>
    <row r="118" spans="1:2" x14ac:dyDescent="0.3">
      <c r="B118" s="101"/>
    </row>
    <row r="119" spans="1:2" x14ac:dyDescent="0.3">
      <c r="B119" s="102"/>
    </row>
  </sheetData>
  <mergeCells count="10">
    <mergeCell ref="A5:B5"/>
    <mergeCell ref="A7:B7"/>
    <mergeCell ref="A9:B9"/>
    <mergeCell ref="A10:B10"/>
    <mergeCell ref="A12:B12"/>
    <mergeCell ref="A15:B15"/>
    <mergeCell ref="A16:B16"/>
    <mergeCell ref="A18:B18"/>
    <mergeCell ref="B109:B114"/>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7" zoomScale="80" zoomScaleSheetLayoutView="80" workbookViewId="0">
      <selection activeCell="C41" sqref="C41:C46"/>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8" t="s">
        <v>65</v>
      </c>
    </row>
    <row r="2" spans="1:28" s="12" customFormat="1" ht="18.75" customHeight="1" x14ac:dyDescent="0.35">
      <c r="A2" s="18"/>
      <c r="S2" s="15" t="s">
        <v>7</v>
      </c>
    </row>
    <row r="3" spans="1:28" s="12" customFormat="1" ht="18" x14ac:dyDescent="0.35">
      <c r="S3" s="15" t="s">
        <v>64</v>
      </c>
    </row>
    <row r="4" spans="1:28" s="12" customFormat="1" ht="18.75" customHeight="1" x14ac:dyDescent="0.25">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row>
    <row r="5" spans="1:28" s="12" customFormat="1" ht="15.6" x14ac:dyDescent="0.25">
      <c r="A5" s="17"/>
    </row>
    <row r="6" spans="1:28" s="12" customFormat="1" ht="17.399999999999999" x14ac:dyDescent="0.25">
      <c r="A6" s="413" t="s">
        <v>6</v>
      </c>
      <c r="B6" s="413"/>
      <c r="C6" s="413"/>
      <c r="D6" s="413"/>
      <c r="E6" s="413"/>
      <c r="F6" s="413"/>
      <c r="G6" s="413"/>
      <c r="H6" s="413"/>
      <c r="I6" s="413"/>
      <c r="J6" s="413"/>
      <c r="K6" s="413"/>
      <c r="L6" s="413"/>
      <c r="M6" s="413"/>
      <c r="N6" s="413"/>
      <c r="O6" s="413"/>
      <c r="P6" s="413"/>
      <c r="Q6" s="413"/>
      <c r="R6" s="413"/>
      <c r="S6" s="413"/>
      <c r="T6" s="13"/>
      <c r="U6" s="13"/>
      <c r="V6" s="13"/>
      <c r="W6" s="13"/>
      <c r="X6" s="13"/>
      <c r="Y6" s="13"/>
      <c r="Z6" s="13"/>
      <c r="AA6" s="13"/>
      <c r="AB6" s="13"/>
    </row>
    <row r="7" spans="1:28" s="12" customFormat="1" ht="17.399999999999999" x14ac:dyDescent="0.25">
      <c r="A7" s="413"/>
      <c r="B7" s="413"/>
      <c r="C7" s="413"/>
      <c r="D7" s="413"/>
      <c r="E7" s="413"/>
      <c r="F7" s="413"/>
      <c r="G7" s="413"/>
      <c r="H7" s="413"/>
      <c r="I7" s="413"/>
      <c r="J7" s="413"/>
      <c r="K7" s="413"/>
      <c r="L7" s="413"/>
      <c r="M7" s="413"/>
      <c r="N7" s="413"/>
      <c r="O7" s="413"/>
      <c r="P7" s="413"/>
      <c r="Q7" s="413"/>
      <c r="R7" s="413"/>
      <c r="S7" s="413"/>
      <c r="T7" s="13"/>
      <c r="U7" s="13"/>
      <c r="V7" s="13"/>
      <c r="W7" s="13"/>
      <c r="X7" s="13"/>
      <c r="Y7" s="13"/>
      <c r="Z7" s="13"/>
      <c r="AA7" s="13"/>
      <c r="AB7" s="13"/>
    </row>
    <row r="8" spans="1:28" s="12" customFormat="1" ht="17.399999999999999" x14ac:dyDescent="0.25">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13"/>
      <c r="U8" s="13"/>
      <c r="V8" s="13"/>
      <c r="W8" s="13"/>
      <c r="X8" s="13"/>
      <c r="Y8" s="13"/>
      <c r="Z8" s="13"/>
      <c r="AA8" s="13"/>
      <c r="AB8" s="13"/>
    </row>
    <row r="9" spans="1:28" s="12" customFormat="1" ht="17.399999999999999" x14ac:dyDescent="0.25">
      <c r="A9" s="410" t="s">
        <v>5</v>
      </c>
      <c r="B9" s="410"/>
      <c r="C9" s="410"/>
      <c r="D9" s="410"/>
      <c r="E9" s="410"/>
      <c r="F9" s="410"/>
      <c r="G9" s="410"/>
      <c r="H9" s="410"/>
      <c r="I9" s="410"/>
      <c r="J9" s="410"/>
      <c r="K9" s="410"/>
      <c r="L9" s="410"/>
      <c r="M9" s="410"/>
      <c r="N9" s="410"/>
      <c r="O9" s="410"/>
      <c r="P9" s="410"/>
      <c r="Q9" s="410"/>
      <c r="R9" s="410"/>
      <c r="S9" s="410"/>
      <c r="T9" s="13"/>
      <c r="U9" s="13"/>
      <c r="V9" s="13"/>
      <c r="W9" s="13"/>
      <c r="X9" s="13"/>
      <c r="Y9" s="13"/>
      <c r="Z9" s="13"/>
      <c r="AA9" s="13"/>
      <c r="AB9" s="13"/>
    </row>
    <row r="10" spans="1:28" s="12" customFormat="1" ht="17.399999999999999" x14ac:dyDescent="0.25">
      <c r="A10" s="413"/>
      <c r="B10" s="413"/>
      <c r="C10" s="413"/>
      <c r="D10" s="413"/>
      <c r="E10" s="413"/>
      <c r="F10" s="413"/>
      <c r="G10" s="413"/>
      <c r="H10" s="413"/>
      <c r="I10" s="413"/>
      <c r="J10" s="413"/>
      <c r="K10" s="413"/>
      <c r="L10" s="413"/>
      <c r="M10" s="413"/>
      <c r="N10" s="413"/>
      <c r="O10" s="413"/>
      <c r="P10" s="413"/>
      <c r="Q10" s="413"/>
      <c r="R10" s="413"/>
      <c r="S10" s="413"/>
      <c r="T10" s="13"/>
      <c r="U10" s="13"/>
      <c r="V10" s="13"/>
      <c r="W10" s="13"/>
      <c r="X10" s="13"/>
      <c r="Y10" s="13"/>
      <c r="Z10" s="13"/>
      <c r="AA10" s="13"/>
      <c r="AB10" s="13"/>
    </row>
    <row r="11" spans="1:28" s="12" customFormat="1" ht="17.399999999999999" x14ac:dyDescent="0.25">
      <c r="A11" s="418" t="str">
        <f>'1. паспорт местоположение'!A12:C12</f>
        <v>M_22-0199</v>
      </c>
      <c r="B11" s="418"/>
      <c r="C11" s="418"/>
      <c r="D11" s="418"/>
      <c r="E11" s="418"/>
      <c r="F11" s="418"/>
      <c r="G11" s="418"/>
      <c r="H11" s="418"/>
      <c r="I11" s="418"/>
      <c r="J11" s="418"/>
      <c r="K11" s="418"/>
      <c r="L11" s="418"/>
      <c r="M11" s="418"/>
      <c r="N11" s="418"/>
      <c r="O11" s="418"/>
      <c r="P11" s="418"/>
      <c r="Q11" s="418"/>
      <c r="R11" s="418"/>
      <c r="S11" s="418"/>
      <c r="T11" s="13"/>
      <c r="U11" s="13"/>
      <c r="V11" s="13"/>
      <c r="W11" s="13"/>
      <c r="X11" s="13"/>
      <c r="Y11" s="13"/>
      <c r="Z11" s="13"/>
      <c r="AA11" s="13"/>
      <c r="AB11" s="13"/>
    </row>
    <row r="12" spans="1:28" s="12" customFormat="1" ht="17.399999999999999" x14ac:dyDescent="0.25">
      <c r="A12" s="410" t="s">
        <v>4</v>
      </c>
      <c r="B12" s="410"/>
      <c r="C12" s="410"/>
      <c r="D12" s="410"/>
      <c r="E12" s="410"/>
      <c r="F12" s="410"/>
      <c r="G12" s="410"/>
      <c r="H12" s="410"/>
      <c r="I12" s="410"/>
      <c r="J12" s="410"/>
      <c r="K12" s="410"/>
      <c r="L12" s="410"/>
      <c r="M12" s="410"/>
      <c r="N12" s="410"/>
      <c r="O12" s="410"/>
      <c r="P12" s="410"/>
      <c r="Q12" s="410"/>
      <c r="R12" s="410"/>
      <c r="S12" s="410"/>
      <c r="T12" s="13"/>
      <c r="U12" s="13"/>
      <c r="V12" s="13"/>
      <c r="W12" s="13"/>
      <c r="X12" s="13"/>
      <c r="Y12" s="13"/>
      <c r="Z12" s="13"/>
      <c r="AA12" s="13"/>
      <c r="AB12" s="13"/>
    </row>
    <row r="13" spans="1:28" s="9" customFormat="1" ht="15.75" customHeight="1" x14ac:dyDescent="0.25">
      <c r="A13" s="419"/>
      <c r="B13" s="419"/>
      <c r="C13" s="419"/>
      <c r="D13" s="419"/>
      <c r="E13" s="419"/>
      <c r="F13" s="419"/>
      <c r="G13" s="419"/>
      <c r="H13" s="419"/>
      <c r="I13" s="419"/>
      <c r="J13" s="419"/>
      <c r="K13" s="419"/>
      <c r="L13" s="419"/>
      <c r="M13" s="419"/>
      <c r="N13" s="419"/>
      <c r="O13" s="419"/>
      <c r="P13" s="419"/>
      <c r="Q13" s="419"/>
      <c r="R13" s="419"/>
      <c r="S13" s="419"/>
      <c r="T13" s="10"/>
      <c r="U13" s="10"/>
      <c r="V13" s="10"/>
      <c r="W13" s="10"/>
      <c r="X13" s="10"/>
      <c r="Y13" s="10"/>
      <c r="Z13" s="10"/>
      <c r="AA13" s="10"/>
      <c r="AB13" s="10"/>
    </row>
    <row r="14" spans="1:28" s="3" customFormat="1" ht="68.25" customHeight="1" x14ac:dyDescent="0.25">
      <c r="A14" s="415" t="str">
        <f>'1. паспорт местоположение'!A15:C15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4" s="415"/>
      <c r="C14" s="415"/>
      <c r="D14" s="415"/>
      <c r="E14" s="415"/>
      <c r="F14" s="415"/>
      <c r="G14" s="415"/>
      <c r="H14" s="415"/>
      <c r="I14" s="415"/>
      <c r="J14" s="415"/>
      <c r="K14" s="415"/>
      <c r="L14" s="415"/>
      <c r="M14" s="415"/>
      <c r="N14" s="415"/>
      <c r="O14" s="415"/>
      <c r="P14" s="415"/>
      <c r="Q14" s="415"/>
      <c r="R14" s="415"/>
      <c r="S14" s="415"/>
      <c r="T14" s="8"/>
      <c r="U14" s="8"/>
      <c r="V14" s="8"/>
      <c r="W14" s="8"/>
      <c r="X14" s="8"/>
      <c r="Y14" s="8"/>
      <c r="Z14" s="8"/>
      <c r="AA14" s="8"/>
      <c r="AB14" s="8"/>
    </row>
    <row r="15" spans="1:28" s="3" customFormat="1" ht="15" customHeight="1" x14ac:dyDescent="0.25">
      <c r="A15" s="410" t="s">
        <v>3</v>
      </c>
      <c r="B15" s="410"/>
      <c r="C15" s="410"/>
      <c r="D15" s="410"/>
      <c r="E15" s="410"/>
      <c r="F15" s="410"/>
      <c r="G15" s="410"/>
      <c r="H15" s="410"/>
      <c r="I15" s="410"/>
      <c r="J15" s="410"/>
      <c r="K15" s="410"/>
      <c r="L15" s="410"/>
      <c r="M15" s="410"/>
      <c r="N15" s="410"/>
      <c r="O15" s="410"/>
      <c r="P15" s="410"/>
      <c r="Q15" s="410"/>
      <c r="R15" s="410"/>
      <c r="S15" s="410"/>
      <c r="T15" s="6"/>
      <c r="U15" s="6"/>
      <c r="V15" s="6"/>
      <c r="W15" s="6"/>
      <c r="X15" s="6"/>
      <c r="Y15" s="6"/>
      <c r="Z15" s="6"/>
      <c r="AA15" s="6"/>
      <c r="AB15" s="6"/>
    </row>
    <row r="16" spans="1:28" s="3" customFormat="1" ht="15" customHeight="1" x14ac:dyDescent="0.25">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5">
      <c r="A17" s="411" t="s">
        <v>381</v>
      </c>
      <c r="B17" s="411"/>
      <c r="C17" s="411"/>
      <c r="D17" s="411"/>
      <c r="E17" s="411"/>
      <c r="F17" s="411"/>
      <c r="G17" s="411"/>
      <c r="H17" s="411"/>
      <c r="I17" s="411"/>
      <c r="J17" s="411"/>
      <c r="K17" s="411"/>
      <c r="L17" s="411"/>
      <c r="M17" s="411"/>
      <c r="N17" s="411"/>
      <c r="O17" s="411"/>
      <c r="P17" s="411"/>
      <c r="Q17" s="411"/>
      <c r="R17" s="411"/>
      <c r="S17" s="411"/>
      <c r="T17" s="7"/>
      <c r="U17" s="7"/>
      <c r="V17" s="7"/>
      <c r="W17" s="7"/>
      <c r="X17" s="7"/>
      <c r="Y17" s="7"/>
      <c r="Z17" s="7"/>
      <c r="AA17" s="7"/>
      <c r="AB17" s="7"/>
    </row>
    <row r="18" spans="1:28" s="3" customFormat="1" ht="15" customHeight="1" x14ac:dyDescent="0.25">
      <c r="A18" s="417"/>
      <c r="B18" s="417"/>
      <c r="C18" s="417"/>
      <c r="D18" s="417"/>
      <c r="E18" s="417"/>
      <c r="F18" s="417"/>
      <c r="G18" s="417"/>
      <c r="H18" s="417"/>
      <c r="I18" s="417"/>
      <c r="J18" s="417"/>
      <c r="K18" s="417"/>
      <c r="L18" s="417"/>
      <c r="M18" s="417"/>
      <c r="N18" s="417"/>
      <c r="O18" s="417"/>
      <c r="P18" s="417"/>
      <c r="Q18" s="417"/>
      <c r="R18" s="417"/>
      <c r="S18" s="417"/>
      <c r="T18" s="4"/>
      <c r="U18" s="4"/>
      <c r="V18" s="4"/>
      <c r="W18" s="4"/>
      <c r="X18" s="4"/>
      <c r="Y18" s="4"/>
    </row>
    <row r="19" spans="1:28" s="3" customFormat="1" ht="54" customHeight="1" x14ac:dyDescent="0.25">
      <c r="A19" s="420" t="s">
        <v>2</v>
      </c>
      <c r="B19" s="420" t="s">
        <v>93</v>
      </c>
      <c r="C19" s="421" t="s">
        <v>301</v>
      </c>
      <c r="D19" s="420" t="s">
        <v>300</v>
      </c>
      <c r="E19" s="420" t="s">
        <v>92</v>
      </c>
      <c r="F19" s="420" t="s">
        <v>91</v>
      </c>
      <c r="G19" s="420" t="s">
        <v>296</v>
      </c>
      <c r="H19" s="420" t="s">
        <v>90</v>
      </c>
      <c r="I19" s="420" t="s">
        <v>89</v>
      </c>
      <c r="J19" s="420" t="s">
        <v>88</v>
      </c>
      <c r="K19" s="420" t="s">
        <v>87</v>
      </c>
      <c r="L19" s="420" t="s">
        <v>86</v>
      </c>
      <c r="M19" s="420" t="s">
        <v>85</v>
      </c>
      <c r="N19" s="420" t="s">
        <v>84</v>
      </c>
      <c r="O19" s="420" t="s">
        <v>83</v>
      </c>
      <c r="P19" s="420" t="s">
        <v>82</v>
      </c>
      <c r="Q19" s="420" t="s">
        <v>299</v>
      </c>
      <c r="R19" s="420"/>
      <c r="S19" s="423" t="s">
        <v>375</v>
      </c>
      <c r="T19" s="4"/>
      <c r="U19" s="4"/>
      <c r="V19" s="4"/>
      <c r="W19" s="4"/>
      <c r="X19" s="4"/>
      <c r="Y19" s="4"/>
    </row>
    <row r="20" spans="1:28" s="3" customFormat="1" ht="180.75" customHeight="1" x14ac:dyDescent="0.25">
      <c r="A20" s="420"/>
      <c r="B20" s="420"/>
      <c r="C20" s="422"/>
      <c r="D20" s="420"/>
      <c r="E20" s="420"/>
      <c r="F20" s="420"/>
      <c r="G20" s="420"/>
      <c r="H20" s="420"/>
      <c r="I20" s="420"/>
      <c r="J20" s="420"/>
      <c r="K20" s="420"/>
      <c r="L20" s="420"/>
      <c r="M20" s="420"/>
      <c r="N20" s="420"/>
      <c r="O20" s="420"/>
      <c r="P20" s="420"/>
      <c r="Q20" s="41" t="s">
        <v>297</v>
      </c>
      <c r="R20" s="42" t="s">
        <v>298</v>
      </c>
      <c r="S20" s="423"/>
      <c r="T20" s="28"/>
      <c r="U20" s="28"/>
      <c r="V20" s="28"/>
      <c r="W20" s="28"/>
      <c r="X20" s="28"/>
      <c r="Y20" s="28"/>
      <c r="Z20" s="27"/>
      <c r="AA20" s="27"/>
      <c r="AB20" s="27"/>
    </row>
    <row r="21" spans="1:28" s="3" customFormat="1" ht="18" x14ac:dyDescent="0.25">
      <c r="A21" s="41">
        <v>1</v>
      </c>
      <c r="B21" s="46">
        <v>2</v>
      </c>
      <c r="C21" s="41">
        <v>3</v>
      </c>
      <c r="D21" s="46">
        <v>4</v>
      </c>
      <c r="E21" s="41">
        <v>5</v>
      </c>
      <c r="F21" s="46">
        <v>6</v>
      </c>
      <c r="G21" s="105">
        <v>7</v>
      </c>
      <c r="H21" s="106">
        <v>8</v>
      </c>
      <c r="I21" s="105">
        <v>9</v>
      </c>
      <c r="J21" s="106">
        <v>10</v>
      </c>
      <c r="K21" s="105">
        <v>11</v>
      </c>
      <c r="L21" s="106">
        <v>12</v>
      </c>
      <c r="M21" s="105">
        <v>13</v>
      </c>
      <c r="N21" s="106">
        <v>14</v>
      </c>
      <c r="O21" s="105">
        <v>15</v>
      </c>
      <c r="P21" s="106">
        <v>16</v>
      </c>
      <c r="Q21" s="105">
        <v>17</v>
      </c>
      <c r="R21" s="106">
        <v>18</v>
      </c>
      <c r="S21" s="105">
        <v>19</v>
      </c>
      <c r="T21" s="28"/>
      <c r="U21" s="28"/>
      <c r="V21" s="28"/>
      <c r="W21" s="28"/>
      <c r="X21" s="28"/>
      <c r="Y21" s="28"/>
      <c r="Z21" s="27"/>
      <c r="AA21" s="27"/>
      <c r="AB21" s="27"/>
    </row>
    <row r="22" spans="1:28" s="124" customFormat="1" ht="18" x14ac:dyDescent="0.3">
      <c r="A22" s="121" t="s">
        <v>295</v>
      </c>
      <c r="B22" s="231" t="s">
        <v>295</v>
      </c>
      <c r="C22" s="231" t="s">
        <v>295</v>
      </c>
      <c r="D22" s="231" t="s">
        <v>295</v>
      </c>
      <c r="E22" s="231" t="s">
        <v>295</v>
      </c>
      <c r="F22" s="231" t="s">
        <v>295</v>
      </c>
      <c r="G22" s="231" t="s">
        <v>295</v>
      </c>
      <c r="H22" s="232" t="s">
        <v>295</v>
      </c>
      <c r="I22" s="232" t="s">
        <v>295</v>
      </c>
      <c r="J22" s="232" t="s">
        <v>295</v>
      </c>
      <c r="K22" s="231" t="s">
        <v>295</v>
      </c>
      <c r="L22" s="231" t="s">
        <v>295</v>
      </c>
      <c r="M22" s="231" t="s">
        <v>295</v>
      </c>
      <c r="N22" s="231" t="s">
        <v>295</v>
      </c>
      <c r="O22" s="231" t="s">
        <v>295</v>
      </c>
      <c r="P22" s="231" t="s">
        <v>295</v>
      </c>
      <c r="Q22" s="231" t="s">
        <v>295</v>
      </c>
      <c r="R22" s="231" t="s">
        <v>295</v>
      </c>
      <c r="S22" s="233" t="s">
        <v>295</v>
      </c>
      <c r="T22" s="28"/>
      <c r="U22" s="28"/>
      <c r="V22" s="28"/>
      <c r="W22" s="28"/>
      <c r="X22" s="28"/>
      <c r="Y22" s="28"/>
      <c r="Z22" s="123"/>
      <c r="AA22" s="123"/>
      <c r="AB22" s="123"/>
    </row>
    <row r="23" spans="1:28" ht="20.25" customHeight="1" x14ac:dyDescent="0.3">
      <c r="A23" s="91"/>
      <c r="B23" s="46" t="s">
        <v>294</v>
      </c>
      <c r="C23" s="46"/>
      <c r="D23" s="46"/>
      <c r="E23" s="91" t="s">
        <v>295</v>
      </c>
      <c r="F23" s="91" t="s">
        <v>295</v>
      </c>
      <c r="G23" s="91" t="s">
        <v>295</v>
      </c>
      <c r="H23" s="122" t="str">
        <f>H22</f>
        <v>-</v>
      </c>
      <c r="I23" s="91"/>
      <c r="J23" s="122" t="str">
        <f>J22</f>
        <v>-</v>
      </c>
      <c r="K23" s="91"/>
      <c r="L23" s="91"/>
      <c r="M23" s="91"/>
      <c r="N23" s="91"/>
      <c r="O23" s="91"/>
      <c r="P23" s="91"/>
      <c r="Q23" s="92"/>
      <c r="R23" s="2"/>
      <c r="S23" s="192" t="str">
        <f>S22</f>
        <v>-</v>
      </c>
      <c r="T23" s="23"/>
      <c r="U23" s="23"/>
      <c r="V23" s="23"/>
      <c r="W23" s="23"/>
      <c r="X23" s="23"/>
      <c r="Y23" s="23"/>
      <c r="Z23" s="23"/>
      <c r="AA23" s="23"/>
      <c r="AB23" s="23"/>
    </row>
    <row r="24" spans="1:28" x14ac:dyDescent="0.3">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3">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3">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3">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3">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3">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3">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3">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0" zoomScale="55" zoomScaleNormal="60" zoomScaleSheetLayoutView="55" workbookViewId="0">
      <selection activeCell="A25" sqref="A25:XFD26"/>
    </sheetView>
  </sheetViews>
  <sheetFormatPr defaultColWidth="10.6640625" defaultRowHeight="15.6" x14ac:dyDescent="0.3"/>
  <cols>
    <col min="1" max="1" width="9.5546875" style="49" customWidth="1"/>
    <col min="2" max="2" width="8.6640625" style="49" customWidth="1"/>
    <col min="3" max="3" width="18.44140625" style="49" customWidth="1"/>
    <col min="4" max="4" width="17.5546875" style="49" customWidth="1"/>
    <col min="5" max="5" width="11.109375" style="49" customWidth="1"/>
    <col min="6" max="6" width="21.109375" style="49" customWidth="1"/>
    <col min="7" max="8" width="8.6640625" style="49" customWidth="1"/>
    <col min="9" max="9" width="7.33203125" style="49" customWidth="1"/>
    <col min="10" max="10" width="9.33203125" style="49" customWidth="1"/>
    <col min="11" max="11" width="10.33203125" style="49" customWidth="1"/>
    <col min="12" max="15" width="8.6640625" style="49" customWidth="1"/>
    <col min="16" max="16" width="19.44140625" style="49" customWidth="1"/>
    <col min="17" max="17" width="21.6640625" style="49" customWidth="1"/>
    <col min="18" max="18" width="22" style="49" customWidth="1"/>
    <col min="19" max="19" width="19.6640625" style="49" customWidth="1"/>
    <col min="20" max="20" width="18.44140625" style="49" customWidth="1"/>
    <col min="21" max="237" width="10.6640625" style="49"/>
    <col min="238" max="242" width="15.6640625" style="49" customWidth="1"/>
    <col min="243" max="246" width="12.6640625" style="49" customWidth="1"/>
    <col min="247" max="250" width="15.6640625" style="49" customWidth="1"/>
    <col min="251" max="251" width="22.88671875" style="49" customWidth="1"/>
    <col min="252" max="252" width="20.6640625" style="49" customWidth="1"/>
    <col min="253" max="253" width="16.6640625" style="49" customWidth="1"/>
    <col min="254" max="493" width="10.6640625" style="49"/>
    <col min="494" max="498" width="15.6640625" style="49" customWidth="1"/>
    <col min="499" max="502" width="12.6640625" style="49" customWidth="1"/>
    <col min="503" max="506" width="15.6640625" style="49" customWidth="1"/>
    <col min="507" max="507" width="22.88671875" style="49" customWidth="1"/>
    <col min="508" max="508" width="20.6640625" style="49" customWidth="1"/>
    <col min="509" max="509" width="16.6640625" style="49" customWidth="1"/>
    <col min="510" max="749" width="10.6640625" style="49"/>
    <col min="750" max="754" width="15.6640625" style="49" customWidth="1"/>
    <col min="755" max="758" width="12.6640625" style="49" customWidth="1"/>
    <col min="759" max="762" width="15.6640625" style="49" customWidth="1"/>
    <col min="763" max="763" width="22.88671875" style="49" customWidth="1"/>
    <col min="764" max="764" width="20.6640625" style="49" customWidth="1"/>
    <col min="765" max="765" width="16.6640625" style="49" customWidth="1"/>
    <col min="766" max="1005" width="10.6640625" style="49"/>
    <col min="1006" max="1010" width="15.6640625" style="49" customWidth="1"/>
    <col min="1011" max="1014" width="12.6640625" style="49" customWidth="1"/>
    <col min="1015" max="1018" width="15.6640625" style="49" customWidth="1"/>
    <col min="1019" max="1019" width="22.88671875" style="49" customWidth="1"/>
    <col min="1020" max="1020" width="20.6640625" style="49" customWidth="1"/>
    <col min="1021" max="1021" width="16.6640625" style="49" customWidth="1"/>
    <col min="1022" max="1261" width="10.6640625" style="49"/>
    <col min="1262" max="1266" width="15.6640625" style="49" customWidth="1"/>
    <col min="1267" max="1270" width="12.6640625" style="49" customWidth="1"/>
    <col min="1271" max="1274" width="15.6640625" style="49" customWidth="1"/>
    <col min="1275" max="1275" width="22.88671875" style="49" customWidth="1"/>
    <col min="1276" max="1276" width="20.6640625" style="49" customWidth="1"/>
    <col min="1277" max="1277" width="16.6640625" style="49" customWidth="1"/>
    <col min="1278" max="1517" width="10.6640625" style="49"/>
    <col min="1518" max="1522" width="15.6640625" style="49" customWidth="1"/>
    <col min="1523" max="1526" width="12.6640625" style="49" customWidth="1"/>
    <col min="1527" max="1530" width="15.6640625" style="49" customWidth="1"/>
    <col min="1531" max="1531" width="22.88671875" style="49" customWidth="1"/>
    <col min="1532" max="1532" width="20.6640625" style="49" customWidth="1"/>
    <col min="1533" max="1533" width="16.6640625" style="49" customWidth="1"/>
    <col min="1534" max="1773" width="10.6640625" style="49"/>
    <col min="1774" max="1778" width="15.6640625" style="49" customWidth="1"/>
    <col min="1779" max="1782" width="12.6640625" style="49" customWidth="1"/>
    <col min="1783" max="1786" width="15.6640625" style="49" customWidth="1"/>
    <col min="1787" max="1787" width="22.88671875" style="49" customWidth="1"/>
    <col min="1788" max="1788" width="20.6640625" style="49" customWidth="1"/>
    <col min="1789" max="1789" width="16.6640625" style="49" customWidth="1"/>
    <col min="1790" max="2029" width="10.6640625" style="49"/>
    <col min="2030" max="2034" width="15.6640625" style="49" customWidth="1"/>
    <col min="2035" max="2038" width="12.6640625" style="49" customWidth="1"/>
    <col min="2039" max="2042" width="15.6640625" style="49" customWidth="1"/>
    <col min="2043" max="2043" width="22.88671875" style="49" customWidth="1"/>
    <col min="2044" max="2044" width="20.6640625" style="49" customWidth="1"/>
    <col min="2045" max="2045" width="16.6640625" style="49" customWidth="1"/>
    <col min="2046" max="2285" width="10.6640625" style="49"/>
    <col min="2286" max="2290" width="15.6640625" style="49" customWidth="1"/>
    <col min="2291" max="2294" width="12.6640625" style="49" customWidth="1"/>
    <col min="2295" max="2298" width="15.6640625" style="49" customWidth="1"/>
    <col min="2299" max="2299" width="22.88671875" style="49" customWidth="1"/>
    <col min="2300" max="2300" width="20.6640625" style="49" customWidth="1"/>
    <col min="2301" max="2301" width="16.6640625" style="49" customWidth="1"/>
    <col min="2302" max="2541" width="10.6640625" style="49"/>
    <col min="2542" max="2546" width="15.6640625" style="49" customWidth="1"/>
    <col min="2547" max="2550" width="12.6640625" style="49" customWidth="1"/>
    <col min="2551" max="2554" width="15.6640625" style="49" customWidth="1"/>
    <col min="2555" max="2555" width="22.88671875" style="49" customWidth="1"/>
    <col min="2556" max="2556" width="20.6640625" style="49" customWidth="1"/>
    <col min="2557" max="2557" width="16.6640625" style="49" customWidth="1"/>
    <col min="2558" max="2797" width="10.6640625" style="49"/>
    <col min="2798" max="2802" width="15.6640625" style="49" customWidth="1"/>
    <col min="2803" max="2806" width="12.6640625" style="49" customWidth="1"/>
    <col min="2807" max="2810" width="15.6640625" style="49" customWidth="1"/>
    <col min="2811" max="2811" width="22.88671875" style="49" customWidth="1"/>
    <col min="2812" max="2812" width="20.6640625" style="49" customWidth="1"/>
    <col min="2813" max="2813" width="16.6640625" style="49" customWidth="1"/>
    <col min="2814" max="3053" width="10.6640625" style="49"/>
    <col min="3054" max="3058" width="15.6640625" style="49" customWidth="1"/>
    <col min="3059" max="3062" width="12.6640625" style="49" customWidth="1"/>
    <col min="3063" max="3066" width="15.6640625" style="49" customWidth="1"/>
    <col min="3067" max="3067" width="22.88671875" style="49" customWidth="1"/>
    <col min="3068" max="3068" width="20.6640625" style="49" customWidth="1"/>
    <col min="3069" max="3069" width="16.6640625" style="49" customWidth="1"/>
    <col min="3070" max="3309" width="10.6640625" style="49"/>
    <col min="3310" max="3314" width="15.6640625" style="49" customWidth="1"/>
    <col min="3315" max="3318" width="12.6640625" style="49" customWidth="1"/>
    <col min="3319" max="3322" width="15.6640625" style="49" customWidth="1"/>
    <col min="3323" max="3323" width="22.88671875" style="49" customWidth="1"/>
    <col min="3324" max="3324" width="20.6640625" style="49" customWidth="1"/>
    <col min="3325" max="3325" width="16.6640625" style="49" customWidth="1"/>
    <col min="3326" max="3565" width="10.6640625" style="49"/>
    <col min="3566" max="3570" width="15.6640625" style="49" customWidth="1"/>
    <col min="3571" max="3574" width="12.6640625" style="49" customWidth="1"/>
    <col min="3575" max="3578" width="15.6640625" style="49" customWidth="1"/>
    <col min="3579" max="3579" width="22.88671875" style="49" customWidth="1"/>
    <col min="3580" max="3580" width="20.6640625" style="49" customWidth="1"/>
    <col min="3581" max="3581" width="16.6640625" style="49" customWidth="1"/>
    <col min="3582" max="3821" width="10.6640625" style="49"/>
    <col min="3822" max="3826" width="15.6640625" style="49" customWidth="1"/>
    <col min="3827" max="3830" width="12.6640625" style="49" customWidth="1"/>
    <col min="3831" max="3834" width="15.6640625" style="49" customWidth="1"/>
    <col min="3835" max="3835" width="22.88671875" style="49" customWidth="1"/>
    <col min="3836" max="3836" width="20.6640625" style="49" customWidth="1"/>
    <col min="3837" max="3837" width="16.6640625" style="49" customWidth="1"/>
    <col min="3838" max="4077" width="10.6640625" style="49"/>
    <col min="4078" max="4082" width="15.6640625" style="49" customWidth="1"/>
    <col min="4083" max="4086" width="12.6640625" style="49" customWidth="1"/>
    <col min="4087" max="4090" width="15.6640625" style="49" customWidth="1"/>
    <col min="4091" max="4091" width="22.88671875" style="49" customWidth="1"/>
    <col min="4092" max="4092" width="20.6640625" style="49" customWidth="1"/>
    <col min="4093" max="4093" width="16.6640625" style="49" customWidth="1"/>
    <col min="4094" max="4333" width="10.6640625" style="49"/>
    <col min="4334" max="4338" width="15.6640625" style="49" customWidth="1"/>
    <col min="4339" max="4342" width="12.6640625" style="49" customWidth="1"/>
    <col min="4343" max="4346" width="15.6640625" style="49" customWidth="1"/>
    <col min="4347" max="4347" width="22.88671875" style="49" customWidth="1"/>
    <col min="4348" max="4348" width="20.6640625" style="49" customWidth="1"/>
    <col min="4349" max="4349" width="16.6640625" style="49" customWidth="1"/>
    <col min="4350" max="4589" width="10.6640625" style="49"/>
    <col min="4590" max="4594" width="15.6640625" style="49" customWidth="1"/>
    <col min="4595" max="4598" width="12.6640625" style="49" customWidth="1"/>
    <col min="4599" max="4602" width="15.6640625" style="49" customWidth="1"/>
    <col min="4603" max="4603" width="22.88671875" style="49" customWidth="1"/>
    <col min="4604" max="4604" width="20.6640625" style="49" customWidth="1"/>
    <col min="4605" max="4605" width="16.6640625" style="49" customWidth="1"/>
    <col min="4606" max="4845" width="10.6640625" style="49"/>
    <col min="4846" max="4850" width="15.6640625" style="49" customWidth="1"/>
    <col min="4851" max="4854" width="12.6640625" style="49" customWidth="1"/>
    <col min="4855" max="4858" width="15.6640625" style="49" customWidth="1"/>
    <col min="4859" max="4859" width="22.88671875" style="49" customWidth="1"/>
    <col min="4860" max="4860" width="20.6640625" style="49" customWidth="1"/>
    <col min="4861" max="4861" width="16.6640625" style="49" customWidth="1"/>
    <col min="4862" max="5101" width="10.6640625" style="49"/>
    <col min="5102" max="5106" width="15.6640625" style="49" customWidth="1"/>
    <col min="5107" max="5110" width="12.6640625" style="49" customWidth="1"/>
    <col min="5111" max="5114" width="15.6640625" style="49" customWidth="1"/>
    <col min="5115" max="5115" width="22.88671875" style="49" customWidth="1"/>
    <col min="5116" max="5116" width="20.6640625" style="49" customWidth="1"/>
    <col min="5117" max="5117" width="16.6640625" style="49" customWidth="1"/>
    <col min="5118" max="5357" width="10.6640625" style="49"/>
    <col min="5358" max="5362" width="15.6640625" style="49" customWidth="1"/>
    <col min="5363" max="5366" width="12.6640625" style="49" customWidth="1"/>
    <col min="5367" max="5370" width="15.6640625" style="49" customWidth="1"/>
    <col min="5371" max="5371" width="22.88671875" style="49" customWidth="1"/>
    <col min="5372" max="5372" width="20.6640625" style="49" customWidth="1"/>
    <col min="5373" max="5373" width="16.6640625" style="49" customWidth="1"/>
    <col min="5374" max="5613" width="10.6640625" style="49"/>
    <col min="5614" max="5618" width="15.6640625" style="49" customWidth="1"/>
    <col min="5619" max="5622" width="12.6640625" style="49" customWidth="1"/>
    <col min="5623" max="5626" width="15.6640625" style="49" customWidth="1"/>
    <col min="5627" max="5627" width="22.88671875" style="49" customWidth="1"/>
    <col min="5628" max="5628" width="20.6640625" style="49" customWidth="1"/>
    <col min="5629" max="5629" width="16.6640625" style="49" customWidth="1"/>
    <col min="5630" max="5869" width="10.6640625" style="49"/>
    <col min="5870" max="5874" width="15.6640625" style="49" customWidth="1"/>
    <col min="5875" max="5878" width="12.6640625" style="49" customWidth="1"/>
    <col min="5879" max="5882" width="15.6640625" style="49" customWidth="1"/>
    <col min="5883" max="5883" width="22.88671875" style="49" customWidth="1"/>
    <col min="5884" max="5884" width="20.6640625" style="49" customWidth="1"/>
    <col min="5885" max="5885" width="16.6640625" style="49" customWidth="1"/>
    <col min="5886" max="6125" width="10.6640625" style="49"/>
    <col min="6126" max="6130" width="15.6640625" style="49" customWidth="1"/>
    <col min="6131" max="6134" width="12.6640625" style="49" customWidth="1"/>
    <col min="6135" max="6138" width="15.6640625" style="49" customWidth="1"/>
    <col min="6139" max="6139" width="22.88671875" style="49" customWidth="1"/>
    <col min="6140" max="6140" width="20.6640625" style="49" customWidth="1"/>
    <col min="6141" max="6141" width="16.6640625" style="49" customWidth="1"/>
    <col min="6142" max="6381" width="10.6640625" style="49"/>
    <col min="6382" max="6386" width="15.6640625" style="49" customWidth="1"/>
    <col min="6387" max="6390" width="12.6640625" style="49" customWidth="1"/>
    <col min="6391" max="6394" width="15.6640625" style="49" customWidth="1"/>
    <col min="6395" max="6395" width="22.88671875" style="49" customWidth="1"/>
    <col min="6396" max="6396" width="20.6640625" style="49" customWidth="1"/>
    <col min="6397" max="6397" width="16.6640625" style="49" customWidth="1"/>
    <col min="6398" max="6637" width="10.6640625" style="49"/>
    <col min="6638" max="6642" width="15.6640625" style="49" customWidth="1"/>
    <col min="6643" max="6646" width="12.6640625" style="49" customWidth="1"/>
    <col min="6647" max="6650" width="15.6640625" style="49" customWidth="1"/>
    <col min="6651" max="6651" width="22.88671875" style="49" customWidth="1"/>
    <col min="6652" max="6652" width="20.6640625" style="49" customWidth="1"/>
    <col min="6653" max="6653" width="16.6640625" style="49" customWidth="1"/>
    <col min="6654" max="6893" width="10.6640625" style="49"/>
    <col min="6894" max="6898" width="15.6640625" style="49" customWidth="1"/>
    <col min="6899" max="6902" width="12.6640625" style="49" customWidth="1"/>
    <col min="6903" max="6906" width="15.6640625" style="49" customWidth="1"/>
    <col min="6907" max="6907" width="22.88671875" style="49" customWidth="1"/>
    <col min="6908" max="6908" width="20.6640625" style="49" customWidth="1"/>
    <col min="6909" max="6909" width="16.6640625" style="49" customWidth="1"/>
    <col min="6910" max="7149" width="10.6640625" style="49"/>
    <col min="7150" max="7154" width="15.6640625" style="49" customWidth="1"/>
    <col min="7155" max="7158" width="12.6640625" style="49" customWidth="1"/>
    <col min="7159" max="7162" width="15.6640625" style="49" customWidth="1"/>
    <col min="7163" max="7163" width="22.88671875" style="49" customWidth="1"/>
    <col min="7164" max="7164" width="20.6640625" style="49" customWidth="1"/>
    <col min="7165" max="7165" width="16.6640625" style="49" customWidth="1"/>
    <col min="7166" max="7405" width="10.6640625" style="49"/>
    <col min="7406" max="7410" width="15.6640625" style="49" customWidth="1"/>
    <col min="7411" max="7414" width="12.6640625" style="49" customWidth="1"/>
    <col min="7415" max="7418" width="15.6640625" style="49" customWidth="1"/>
    <col min="7419" max="7419" width="22.88671875" style="49" customWidth="1"/>
    <col min="7420" max="7420" width="20.6640625" style="49" customWidth="1"/>
    <col min="7421" max="7421" width="16.6640625" style="49" customWidth="1"/>
    <col min="7422" max="7661" width="10.6640625" style="49"/>
    <col min="7662" max="7666" width="15.6640625" style="49" customWidth="1"/>
    <col min="7667" max="7670" width="12.6640625" style="49" customWidth="1"/>
    <col min="7671" max="7674" width="15.6640625" style="49" customWidth="1"/>
    <col min="7675" max="7675" width="22.88671875" style="49" customWidth="1"/>
    <col min="7676" max="7676" width="20.6640625" style="49" customWidth="1"/>
    <col min="7677" max="7677" width="16.6640625" style="49" customWidth="1"/>
    <col min="7678" max="7917" width="10.6640625" style="49"/>
    <col min="7918" max="7922" width="15.6640625" style="49" customWidth="1"/>
    <col min="7923" max="7926" width="12.6640625" style="49" customWidth="1"/>
    <col min="7927" max="7930" width="15.6640625" style="49" customWidth="1"/>
    <col min="7931" max="7931" width="22.88671875" style="49" customWidth="1"/>
    <col min="7932" max="7932" width="20.6640625" style="49" customWidth="1"/>
    <col min="7933" max="7933" width="16.6640625" style="49" customWidth="1"/>
    <col min="7934" max="8173" width="10.6640625" style="49"/>
    <col min="8174" max="8178" width="15.6640625" style="49" customWidth="1"/>
    <col min="8179" max="8182" width="12.6640625" style="49" customWidth="1"/>
    <col min="8183" max="8186" width="15.6640625" style="49" customWidth="1"/>
    <col min="8187" max="8187" width="22.88671875" style="49" customWidth="1"/>
    <col min="8188" max="8188" width="20.6640625" style="49" customWidth="1"/>
    <col min="8189" max="8189" width="16.6640625" style="49" customWidth="1"/>
    <col min="8190" max="8429" width="10.6640625" style="49"/>
    <col min="8430" max="8434" width="15.6640625" style="49" customWidth="1"/>
    <col min="8435" max="8438" width="12.6640625" style="49" customWidth="1"/>
    <col min="8439" max="8442" width="15.6640625" style="49" customWidth="1"/>
    <col min="8443" max="8443" width="22.88671875" style="49" customWidth="1"/>
    <col min="8444" max="8444" width="20.6640625" style="49" customWidth="1"/>
    <col min="8445" max="8445" width="16.6640625" style="49" customWidth="1"/>
    <col min="8446" max="8685" width="10.6640625" style="49"/>
    <col min="8686" max="8690" width="15.6640625" style="49" customWidth="1"/>
    <col min="8691" max="8694" width="12.6640625" style="49" customWidth="1"/>
    <col min="8695" max="8698" width="15.6640625" style="49" customWidth="1"/>
    <col min="8699" max="8699" width="22.88671875" style="49" customWidth="1"/>
    <col min="8700" max="8700" width="20.6640625" style="49" customWidth="1"/>
    <col min="8701" max="8701" width="16.6640625" style="49" customWidth="1"/>
    <col min="8702" max="8941" width="10.6640625" style="49"/>
    <col min="8942" max="8946" width="15.6640625" style="49" customWidth="1"/>
    <col min="8947" max="8950" width="12.6640625" style="49" customWidth="1"/>
    <col min="8951" max="8954" width="15.6640625" style="49" customWidth="1"/>
    <col min="8955" max="8955" width="22.88671875" style="49" customWidth="1"/>
    <col min="8956" max="8956" width="20.6640625" style="49" customWidth="1"/>
    <col min="8957" max="8957" width="16.6640625" style="49" customWidth="1"/>
    <col min="8958" max="9197" width="10.6640625" style="49"/>
    <col min="9198" max="9202" width="15.6640625" style="49" customWidth="1"/>
    <col min="9203" max="9206" width="12.6640625" style="49" customWidth="1"/>
    <col min="9207" max="9210" width="15.6640625" style="49" customWidth="1"/>
    <col min="9211" max="9211" width="22.88671875" style="49" customWidth="1"/>
    <col min="9212" max="9212" width="20.6640625" style="49" customWidth="1"/>
    <col min="9213" max="9213" width="16.6640625" style="49" customWidth="1"/>
    <col min="9214" max="9453" width="10.6640625" style="49"/>
    <col min="9454" max="9458" width="15.6640625" style="49" customWidth="1"/>
    <col min="9459" max="9462" width="12.6640625" style="49" customWidth="1"/>
    <col min="9463" max="9466" width="15.6640625" style="49" customWidth="1"/>
    <col min="9467" max="9467" width="22.88671875" style="49" customWidth="1"/>
    <col min="9468" max="9468" width="20.6640625" style="49" customWidth="1"/>
    <col min="9469" max="9469" width="16.6640625" style="49" customWidth="1"/>
    <col min="9470" max="9709" width="10.6640625" style="49"/>
    <col min="9710" max="9714" width="15.6640625" style="49" customWidth="1"/>
    <col min="9715" max="9718" width="12.6640625" style="49" customWidth="1"/>
    <col min="9719" max="9722" width="15.6640625" style="49" customWidth="1"/>
    <col min="9723" max="9723" width="22.88671875" style="49" customWidth="1"/>
    <col min="9724" max="9724" width="20.6640625" style="49" customWidth="1"/>
    <col min="9725" max="9725" width="16.6640625" style="49" customWidth="1"/>
    <col min="9726" max="9965" width="10.6640625" style="49"/>
    <col min="9966" max="9970" width="15.6640625" style="49" customWidth="1"/>
    <col min="9971" max="9974" width="12.6640625" style="49" customWidth="1"/>
    <col min="9975" max="9978" width="15.6640625" style="49" customWidth="1"/>
    <col min="9979" max="9979" width="22.88671875" style="49" customWidth="1"/>
    <col min="9980" max="9980" width="20.6640625" style="49" customWidth="1"/>
    <col min="9981" max="9981" width="16.6640625" style="49" customWidth="1"/>
    <col min="9982" max="10221" width="10.6640625" style="49"/>
    <col min="10222" max="10226" width="15.6640625" style="49" customWidth="1"/>
    <col min="10227" max="10230" width="12.6640625" style="49" customWidth="1"/>
    <col min="10231" max="10234" width="15.6640625" style="49" customWidth="1"/>
    <col min="10235" max="10235" width="22.88671875" style="49" customWidth="1"/>
    <col min="10236" max="10236" width="20.6640625" style="49" customWidth="1"/>
    <col min="10237" max="10237" width="16.6640625" style="49" customWidth="1"/>
    <col min="10238" max="10477" width="10.6640625" style="49"/>
    <col min="10478" max="10482" width="15.6640625" style="49" customWidth="1"/>
    <col min="10483" max="10486" width="12.6640625" style="49" customWidth="1"/>
    <col min="10487" max="10490" width="15.6640625" style="49" customWidth="1"/>
    <col min="10491" max="10491" width="22.88671875" style="49" customWidth="1"/>
    <col min="10492" max="10492" width="20.6640625" style="49" customWidth="1"/>
    <col min="10493" max="10493" width="16.6640625" style="49" customWidth="1"/>
    <col min="10494" max="10733" width="10.6640625" style="49"/>
    <col min="10734" max="10738" width="15.6640625" style="49" customWidth="1"/>
    <col min="10739" max="10742" width="12.6640625" style="49" customWidth="1"/>
    <col min="10743" max="10746" width="15.6640625" style="49" customWidth="1"/>
    <col min="10747" max="10747" width="22.88671875" style="49" customWidth="1"/>
    <col min="10748" max="10748" width="20.6640625" style="49" customWidth="1"/>
    <col min="10749" max="10749" width="16.6640625" style="49" customWidth="1"/>
    <col min="10750" max="10989" width="10.6640625" style="49"/>
    <col min="10990" max="10994" width="15.6640625" style="49" customWidth="1"/>
    <col min="10995" max="10998" width="12.6640625" style="49" customWidth="1"/>
    <col min="10999" max="11002" width="15.6640625" style="49" customWidth="1"/>
    <col min="11003" max="11003" width="22.88671875" style="49" customWidth="1"/>
    <col min="11004" max="11004" width="20.6640625" style="49" customWidth="1"/>
    <col min="11005" max="11005" width="16.6640625" style="49" customWidth="1"/>
    <col min="11006" max="11245" width="10.6640625" style="49"/>
    <col min="11246" max="11250" width="15.6640625" style="49" customWidth="1"/>
    <col min="11251" max="11254" width="12.6640625" style="49" customWidth="1"/>
    <col min="11255" max="11258" width="15.6640625" style="49" customWidth="1"/>
    <col min="11259" max="11259" width="22.88671875" style="49" customWidth="1"/>
    <col min="11260" max="11260" width="20.6640625" style="49" customWidth="1"/>
    <col min="11261" max="11261" width="16.6640625" style="49" customWidth="1"/>
    <col min="11262" max="11501" width="10.6640625" style="49"/>
    <col min="11502" max="11506" width="15.6640625" style="49" customWidth="1"/>
    <col min="11507" max="11510" width="12.6640625" style="49" customWidth="1"/>
    <col min="11511" max="11514" width="15.6640625" style="49" customWidth="1"/>
    <col min="11515" max="11515" width="22.88671875" style="49" customWidth="1"/>
    <col min="11516" max="11516" width="20.6640625" style="49" customWidth="1"/>
    <col min="11517" max="11517" width="16.6640625" style="49" customWidth="1"/>
    <col min="11518" max="11757" width="10.6640625" style="49"/>
    <col min="11758" max="11762" width="15.6640625" style="49" customWidth="1"/>
    <col min="11763" max="11766" width="12.6640625" style="49" customWidth="1"/>
    <col min="11767" max="11770" width="15.6640625" style="49" customWidth="1"/>
    <col min="11771" max="11771" width="22.88671875" style="49" customWidth="1"/>
    <col min="11772" max="11772" width="20.6640625" style="49" customWidth="1"/>
    <col min="11773" max="11773" width="16.6640625" style="49" customWidth="1"/>
    <col min="11774" max="12013" width="10.6640625" style="49"/>
    <col min="12014" max="12018" width="15.6640625" style="49" customWidth="1"/>
    <col min="12019" max="12022" width="12.6640625" style="49" customWidth="1"/>
    <col min="12023" max="12026" width="15.6640625" style="49" customWidth="1"/>
    <col min="12027" max="12027" width="22.88671875" style="49" customWidth="1"/>
    <col min="12028" max="12028" width="20.6640625" style="49" customWidth="1"/>
    <col min="12029" max="12029" width="16.6640625" style="49" customWidth="1"/>
    <col min="12030" max="12269" width="10.6640625" style="49"/>
    <col min="12270" max="12274" width="15.6640625" style="49" customWidth="1"/>
    <col min="12275" max="12278" width="12.6640625" style="49" customWidth="1"/>
    <col min="12279" max="12282" width="15.6640625" style="49" customWidth="1"/>
    <col min="12283" max="12283" width="22.88671875" style="49" customWidth="1"/>
    <col min="12284" max="12284" width="20.6640625" style="49" customWidth="1"/>
    <col min="12285" max="12285" width="16.6640625" style="49" customWidth="1"/>
    <col min="12286" max="12525" width="10.6640625" style="49"/>
    <col min="12526" max="12530" width="15.6640625" style="49" customWidth="1"/>
    <col min="12531" max="12534" width="12.6640625" style="49" customWidth="1"/>
    <col min="12535" max="12538" width="15.6640625" style="49" customWidth="1"/>
    <col min="12539" max="12539" width="22.88671875" style="49" customWidth="1"/>
    <col min="12540" max="12540" width="20.6640625" style="49" customWidth="1"/>
    <col min="12541" max="12541" width="16.6640625" style="49" customWidth="1"/>
    <col min="12542" max="12781" width="10.6640625" style="49"/>
    <col min="12782" max="12786" width="15.6640625" style="49" customWidth="1"/>
    <col min="12787" max="12790" width="12.6640625" style="49" customWidth="1"/>
    <col min="12791" max="12794" width="15.6640625" style="49" customWidth="1"/>
    <col min="12795" max="12795" width="22.88671875" style="49" customWidth="1"/>
    <col min="12796" max="12796" width="20.6640625" style="49" customWidth="1"/>
    <col min="12797" max="12797" width="16.6640625" style="49" customWidth="1"/>
    <col min="12798" max="13037" width="10.6640625" style="49"/>
    <col min="13038" max="13042" width="15.6640625" style="49" customWidth="1"/>
    <col min="13043" max="13046" width="12.6640625" style="49" customWidth="1"/>
    <col min="13047" max="13050" width="15.6640625" style="49" customWidth="1"/>
    <col min="13051" max="13051" width="22.88671875" style="49" customWidth="1"/>
    <col min="13052" max="13052" width="20.6640625" style="49" customWidth="1"/>
    <col min="13053" max="13053" width="16.6640625" style="49" customWidth="1"/>
    <col min="13054" max="13293" width="10.6640625" style="49"/>
    <col min="13294" max="13298" width="15.6640625" style="49" customWidth="1"/>
    <col min="13299" max="13302" width="12.6640625" style="49" customWidth="1"/>
    <col min="13303" max="13306" width="15.6640625" style="49" customWidth="1"/>
    <col min="13307" max="13307" width="22.88671875" style="49" customWidth="1"/>
    <col min="13308" max="13308" width="20.6640625" style="49" customWidth="1"/>
    <col min="13309" max="13309" width="16.6640625" style="49" customWidth="1"/>
    <col min="13310" max="13549" width="10.6640625" style="49"/>
    <col min="13550" max="13554" width="15.6640625" style="49" customWidth="1"/>
    <col min="13555" max="13558" width="12.6640625" style="49" customWidth="1"/>
    <col min="13559" max="13562" width="15.6640625" style="49" customWidth="1"/>
    <col min="13563" max="13563" width="22.88671875" style="49" customWidth="1"/>
    <col min="13564" max="13564" width="20.6640625" style="49" customWidth="1"/>
    <col min="13565" max="13565" width="16.6640625" style="49" customWidth="1"/>
    <col min="13566" max="13805" width="10.6640625" style="49"/>
    <col min="13806" max="13810" width="15.6640625" style="49" customWidth="1"/>
    <col min="13811" max="13814" width="12.6640625" style="49" customWidth="1"/>
    <col min="13815" max="13818" width="15.6640625" style="49" customWidth="1"/>
    <col min="13819" max="13819" width="22.88671875" style="49" customWidth="1"/>
    <col min="13820" max="13820" width="20.6640625" style="49" customWidth="1"/>
    <col min="13821" max="13821" width="16.6640625" style="49" customWidth="1"/>
    <col min="13822" max="14061" width="10.6640625" style="49"/>
    <col min="14062" max="14066" width="15.6640625" style="49" customWidth="1"/>
    <col min="14067" max="14070" width="12.6640625" style="49" customWidth="1"/>
    <col min="14071" max="14074" width="15.6640625" style="49" customWidth="1"/>
    <col min="14075" max="14075" width="22.88671875" style="49" customWidth="1"/>
    <col min="14076" max="14076" width="20.6640625" style="49" customWidth="1"/>
    <col min="14077" max="14077" width="16.6640625" style="49" customWidth="1"/>
    <col min="14078" max="14317" width="10.6640625" style="49"/>
    <col min="14318" max="14322" width="15.6640625" style="49" customWidth="1"/>
    <col min="14323" max="14326" width="12.6640625" style="49" customWidth="1"/>
    <col min="14327" max="14330" width="15.6640625" style="49" customWidth="1"/>
    <col min="14331" max="14331" width="22.88671875" style="49" customWidth="1"/>
    <col min="14332" max="14332" width="20.6640625" style="49" customWidth="1"/>
    <col min="14333" max="14333" width="16.6640625" style="49" customWidth="1"/>
    <col min="14334" max="14573" width="10.6640625" style="49"/>
    <col min="14574" max="14578" width="15.6640625" style="49" customWidth="1"/>
    <col min="14579" max="14582" width="12.6640625" style="49" customWidth="1"/>
    <col min="14583" max="14586" width="15.6640625" style="49" customWidth="1"/>
    <col min="14587" max="14587" width="22.88671875" style="49" customWidth="1"/>
    <col min="14588" max="14588" width="20.6640625" style="49" customWidth="1"/>
    <col min="14589" max="14589" width="16.6640625" style="49" customWidth="1"/>
    <col min="14590" max="14829" width="10.6640625" style="49"/>
    <col min="14830" max="14834" width="15.6640625" style="49" customWidth="1"/>
    <col min="14835" max="14838" width="12.6640625" style="49" customWidth="1"/>
    <col min="14839" max="14842" width="15.6640625" style="49" customWidth="1"/>
    <col min="14843" max="14843" width="22.88671875" style="49" customWidth="1"/>
    <col min="14844" max="14844" width="20.6640625" style="49" customWidth="1"/>
    <col min="14845" max="14845" width="16.6640625" style="49" customWidth="1"/>
    <col min="14846" max="15085" width="10.6640625" style="49"/>
    <col min="15086" max="15090" width="15.6640625" style="49" customWidth="1"/>
    <col min="15091" max="15094" width="12.6640625" style="49" customWidth="1"/>
    <col min="15095" max="15098" width="15.6640625" style="49" customWidth="1"/>
    <col min="15099" max="15099" width="22.88671875" style="49" customWidth="1"/>
    <col min="15100" max="15100" width="20.6640625" style="49" customWidth="1"/>
    <col min="15101" max="15101" width="16.6640625" style="49" customWidth="1"/>
    <col min="15102" max="15341" width="10.6640625" style="49"/>
    <col min="15342" max="15346" width="15.6640625" style="49" customWidth="1"/>
    <col min="15347" max="15350" width="12.6640625" style="49" customWidth="1"/>
    <col min="15351" max="15354" width="15.6640625" style="49" customWidth="1"/>
    <col min="15355" max="15355" width="22.88671875" style="49" customWidth="1"/>
    <col min="15356" max="15356" width="20.6640625" style="49" customWidth="1"/>
    <col min="15357" max="15357" width="16.6640625" style="49" customWidth="1"/>
    <col min="15358" max="15597" width="10.6640625" style="49"/>
    <col min="15598" max="15602" width="15.6640625" style="49" customWidth="1"/>
    <col min="15603" max="15606" width="12.6640625" style="49" customWidth="1"/>
    <col min="15607" max="15610" width="15.6640625" style="49" customWidth="1"/>
    <col min="15611" max="15611" width="22.88671875" style="49" customWidth="1"/>
    <col min="15612" max="15612" width="20.6640625" style="49" customWidth="1"/>
    <col min="15613" max="15613" width="16.6640625" style="49" customWidth="1"/>
    <col min="15614" max="15853" width="10.6640625" style="49"/>
    <col min="15854" max="15858" width="15.6640625" style="49" customWidth="1"/>
    <col min="15859" max="15862" width="12.6640625" style="49" customWidth="1"/>
    <col min="15863" max="15866" width="15.6640625" style="49" customWidth="1"/>
    <col min="15867" max="15867" width="22.88671875" style="49" customWidth="1"/>
    <col min="15868" max="15868" width="20.6640625" style="49" customWidth="1"/>
    <col min="15869" max="15869" width="16.6640625" style="49" customWidth="1"/>
    <col min="15870" max="16109" width="10.6640625" style="49"/>
    <col min="16110" max="16114" width="15.6640625" style="49" customWidth="1"/>
    <col min="16115" max="16118" width="12.6640625" style="49" customWidth="1"/>
    <col min="16119" max="16122" width="15.6640625" style="49" customWidth="1"/>
    <col min="16123" max="16123" width="22.88671875" style="49" customWidth="1"/>
    <col min="16124" max="16124" width="20.6640625" style="49" customWidth="1"/>
    <col min="16125" max="16125" width="16.6640625" style="49" customWidth="1"/>
    <col min="16126" max="16384" width="10.6640625" style="49"/>
  </cols>
  <sheetData>
    <row r="1" spans="1:20" ht="3" customHeight="1" x14ac:dyDescent="0.3"/>
    <row r="2" spans="1:20" ht="15" customHeight="1" x14ac:dyDescent="0.3">
      <c r="T2" s="38" t="s">
        <v>65</v>
      </c>
    </row>
    <row r="3" spans="1:20" s="12" customFormat="1" ht="18.75" customHeight="1" x14ac:dyDescent="0.35">
      <c r="A3" s="18"/>
      <c r="H3" s="16"/>
      <c r="T3" s="15" t="s">
        <v>7</v>
      </c>
    </row>
    <row r="4" spans="1:20" s="12" customFormat="1" ht="18.75" customHeight="1" x14ac:dyDescent="0.35">
      <c r="A4" s="18"/>
      <c r="H4" s="16"/>
      <c r="T4" s="15" t="s">
        <v>64</v>
      </c>
    </row>
    <row r="5" spans="1:20" s="12" customFormat="1" ht="18.75" customHeight="1" x14ac:dyDescent="0.35">
      <c r="A5" s="18"/>
      <c r="H5" s="16"/>
      <c r="T5" s="15"/>
    </row>
    <row r="6" spans="1:20" s="12" customFormat="1" x14ac:dyDescent="0.25">
      <c r="A6" s="409" t="str">
        <f>'1. паспорт местоположение'!A5:C5</f>
        <v>Год раскрытия информации: 2023 год</v>
      </c>
      <c r="B6" s="409"/>
      <c r="C6" s="409"/>
      <c r="D6" s="409"/>
      <c r="E6" s="409"/>
      <c r="F6" s="409"/>
      <c r="G6" s="409"/>
      <c r="H6" s="409"/>
      <c r="I6" s="409"/>
      <c r="J6" s="409"/>
      <c r="K6" s="409"/>
      <c r="L6" s="409"/>
      <c r="M6" s="409"/>
      <c r="N6" s="409"/>
      <c r="O6" s="409"/>
      <c r="P6" s="409"/>
      <c r="Q6" s="409"/>
      <c r="R6" s="409"/>
      <c r="S6" s="409"/>
      <c r="T6" s="409"/>
    </row>
    <row r="7" spans="1:20" s="12" customFormat="1" x14ac:dyDescent="0.25">
      <c r="A7" s="17"/>
      <c r="H7" s="16"/>
    </row>
    <row r="8" spans="1:20" s="12" customFormat="1" ht="17.399999999999999" x14ac:dyDescent="0.25">
      <c r="A8" s="413" t="s">
        <v>6</v>
      </c>
      <c r="B8" s="413"/>
      <c r="C8" s="413"/>
      <c r="D8" s="413"/>
      <c r="E8" s="413"/>
      <c r="F8" s="413"/>
      <c r="G8" s="413"/>
      <c r="H8" s="413"/>
      <c r="I8" s="413"/>
      <c r="J8" s="413"/>
      <c r="K8" s="413"/>
      <c r="L8" s="413"/>
      <c r="M8" s="413"/>
      <c r="N8" s="413"/>
      <c r="O8" s="413"/>
      <c r="P8" s="413"/>
      <c r="Q8" s="413"/>
      <c r="R8" s="413"/>
      <c r="S8" s="413"/>
      <c r="T8" s="413"/>
    </row>
    <row r="9" spans="1:20" s="12" customFormat="1" ht="17.399999999999999" x14ac:dyDescent="0.25">
      <c r="A9" s="413"/>
      <c r="B9" s="413"/>
      <c r="C9" s="413"/>
      <c r="D9" s="413"/>
      <c r="E9" s="413"/>
      <c r="F9" s="413"/>
      <c r="G9" s="413"/>
      <c r="H9" s="413"/>
      <c r="I9" s="413"/>
      <c r="J9" s="413"/>
      <c r="K9" s="413"/>
      <c r="L9" s="413"/>
      <c r="M9" s="413"/>
      <c r="N9" s="413"/>
      <c r="O9" s="413"/>
      <c r="P9" s="413"/>
      <c r="Q9" s="413"/>
      <c r="R9" s="413"/>
      <c r="S9" s="413"/>
      <c r="T9" s="413"/>
    </row>
    <row r="10" spans="1:20" s="12" customFormat="1" ht="18.75" customHeight="1" x14ac:dyDescent="0.25">
      <c r="A10" s="418" t="str">
        <f>'1. паспорт местоположение'!A9:C9</f>
        <v>Акционерное общество "Россети Янтарь"</v>
      </c>
      <c r="B10" s="418"/>
      <c r="C10" s="418"/>
      <c r="D10" s="418"/>
      <c r="E10" s="418"/>
      <c r="F10" s="418"/>
      <c r="G10" s="418"/>
      <c r="H10" s="418"/>
      <c r="I10" s="418"/>
      <c r="J10" s="418"/>
      <c r="K10" s="418"/>
      <c r="L10" s="418"/>
      <c r="M10" s="418"/>
      <c r="N10" s="418"/>
      <c r="O10" s="418"/>
      <c r="P10" s="418"/>
      <c r="Q10" s="418"/>
      <c r="R10" s="418"/>
      <c r="S10" s="418"/>
      <c r="T10" s="418"/>
    </row>
    <row r="11" spans="1:20" s="12" customFormat="1" ht="18.75" customHeight="1" x14ac:dyDescent="0.25">
      <c r="A11" s="410" t="s">
        <v>5</v>
      </c>
      <c r="B11" s="410"/>
      <c r="C11" s="410"/>
      <c r="D11" s="410"/>
      <c r="E11" s="410"/>
      <c r="F11" s="410"/>
      <c r="G11" s="410"/>
      <c r="H11" s="410"/>
      <c r="I11" s="410"/>
      <c r="J11" s="410"/>
      <c r="K11" s="410"/>
      <c r="L11" s="410"/>
      <c r="M11" s="410"/>
      <c r="N11" s="410"/>
      <c r="O11" s="410"/>
      <c r="P11" s="410"/>
      <c r="Q11" s="410"/>
      <c r="R11" s="410"/>
      <c r="S11" s="410"/>
      <c r="T11" s="410"/>
    </row>
    <row r="12" spans="1:20" s="12" customFormat="1" ht="17.399999999999999" x14ac:dyDescent="0.25">
      <c r="A12" s="413"/>
      <c r="B12" s="413"/>
      <c r="C12" s="413"/>
      <c r="D12" s="413"/>
      <c r="E12" s="413"/>
      <c r="F12" s="413"/>
      <c r="G12" s="413"/>
      <c r="H12" s="413"/>
      <c r="I12" s="413"/>
      <c r="J12" s="413"/>
      <c r="K12" s="413"/>
      <c r="L12" s="413"/>
      <c r="M12" s="413"/>
      <c r="N12" s="413"/>
      <c r="O12" s="413"/>
      <c r="P12" s="413"/>
      <c r="Q12" s="413"/>
      <c r="R12" s="413"/>
      <c r="S12" s="413"/>
      <c r="T12" s="413"/>
    </row>
    <row r="13" spans="1:20" s="12" customFormat="1" ht="18.75" customHeight="1" x14ac:dyDescent="0.25">
      <c r="A13" s="418" t="str">
        <f>'1. паспорт местоположение'!A12:C12</f>
        <v>M_22-0199</v>
      </c>
      <c r="B13" s="418"/>
      <c r="C13" s="418"/>
      <c r="D13" s="418"/>
      <c r="E13" s="418"/>
      <c r="F13" s="418"/>
      <c r="G13" s="418"/>
      <c r="H13" s="418"/>
      <c r="I13" s="418"/>
      <c r="J13" s="418"/>
      <c r="K13" s="418"/>
      <c r="L13" s="418"/>
      <c r="M13" s="418"/>
      <c r="N13" s="418"/>
      <c r="O13" s="418"/>
      <c r="P13" s="418"/>
      <c r="Q13" s="418"/>
      <c r="R13" s="418"/>
      <c r="S13" s="418"/>
      <c r="T13" s="418"/>
    </row>
    <row r="14" spans="1:20" s="12" customFormat="1" ht="18.75" customHeight="1" x14ac:dyDescent="0.25">
      <c r="A14" s="410" t="s">
        <v>4</v>
      </c>
      <c r="B14" s="410"/>
      <c r="C14" s="410"/>
      <c r="D14" s="410"/>
      <c r="E14" s="410"/>
      <c r="F14" s="410"/>
      <c r="G14" s="410"/>
      <c r="H14" s="410"/>
      <c r="I14" s="410"/>
      <c r="J14" s="410"/>
      <c r="K14" s="410"/>
      <c r="L14" s="410"/>
      <c r="M14" s="410"/>
      <c r="N14" s="410"/>
      <c r="O14" s="410"/>
      <c r="P14" s="410"/>
      <c r="Q14" s="410"/>
      <c r="R14" s="410"/>
      <c r="S14" s="410"/>
      <c r="T14" s="410"/>
    </row>
    <row r="15" spans="1:20" s="9" customFormat="1" ht="15.75" customHeight="1" x14ac:dyDescent="0.25">
      <c r="A15" s="419"/>
      <c r="B15" s="419"/>
      <c r="C15" s="419"/>
      <c r="D15" s="419"/>
      <c r="E15" s="419"/>
      <c r="F15" s="419"/>
      <c r="G15" s="419"/>
      <c r="H15" s="419"/>
      <c r="I15" s="419"/>
      <c r="J15" s="419"/>
      <c r="K15" s="419"/>
      <c r="L15" s="419"/>
      <c r="M15" s="419"/>
      <c r="N15" s="419"/>
      <c r="O15" s="419"/>
      <c r="P15" s="419"/>
      <c r="Q15" s="419"/>
      <c r="R15" s="419"/>
      <c r="S15" s="419"/>
      <c r="T15" s="419"/>
    </row>
    <row r="16" spans="1:20" s="3" customFormat="1" ht="77.25" customHeight="1" x14ac:dyDescent="0.25">
      <c r="A16" s="415" t="str">
        <f>'1. паспорт местоположение'!A15:C15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6" s="415"/>
      <c r="C16" s="415"/>
      <c r="D16" s="415"/>
      <c r="E16" s="415"/>
      <c r="F16" s="415"/>
      <c r="G16" s="415"/>
      <c r="H16" s="415"/>
      <c r="I16" s="415"/>
      <c r="J16" s="415"/>
      <c r="K16" s="415"/>
      <c r="L16" s="415"/>
      <c r="M16" s="415"/>
      <c r="N16" s="415"/>
      <c r="O16" s="415"/>
      <c r="P16" s="415"/>
      <c r="Q16" s="415"/>
      <c r="R16" s="415"/>
      <c r="S16" s="415"/>
      <c r="T16" s="415"/>
    </row>
    <row r="17" spans="1:113" s="3" customFormat="1" ht="15" customHeight="1" x14ac:dyDescent="0.25">
      <c r="A17" s="410" t="s">
        <v>3</v>
      </c>
      <c r="B17" s="410"/>
      <c r="C17" s="410"/>
      <c r="D17" s="410"/>
      <c r="E17" s="410"/>
      <c r="F17" s="410"/>
      <c r="G17" s="410"/>
      <c r="H17" s="410"/>
      <c r="I17" s="410"/>
      <c r="J17" s="410"/>
      <c r="K17" s="410"/>
      <c r="L17" s="410"/>
      <c r="M17" s="410"/>
      <c r="N17" s="410"/>
      <c r="O17" s="410"/>
      <c r="P17" s="410"/>
      <c r="Q17" s="410"/>
      <c r="R17" s="410"/>
      <c r="S17" s="410"/>
      <c r="T17" s="410"/>
    </row>
    <row r="18" spans="1:113" s="3" customFormat="1" ht="15" customHeight="1" x14ac:dyDescent="0.25">
      <c r="A18" s="416"/>
      <c r="B18" s="416"/>
      <c r="C18" s="416"/>
      <c r="D18" s="416"/>
      <c r="E18" s="416"/>
      <c r="F18" s="416"/>
      <c r="G18" s="416"/>
      <c r="H18" s="416"/>
      <c r="I18" s="416"/>
      <c r="J18" s="416"/>
      <c r="K18" s="416"/>
      <c r="L18" s="416"/>
      <c r="M18" s="416"/>
      <c r="N18" s="416"/>
      <c r="O18" s="416"/>
      <c r="P18" s="416"/>
      <c r="Q18" s="416"/>
      <c r="R18" s="416"/>
      <c r="S18" s="416"/>
      <c r="T18" s="416"/>
    </row>
    <row r="19" spans="1:113" s="3" customFormat="1" ht="15" customHeight="1" x14ac:dyDescent="0.25">
      <c r="A19" s="412" t="s">
        <v>386</v>
      </c>
      <c r="B19" s="412"/>
      <c r="C19" s="412"/>
      <c r="D19" s="412"/>
      <c r="E19" s="412"/>
      <c r="F19" s="412"/>
      <c r="G19" s="412"/>
      <c r="H19" s="412"/>
      <c r="I19" s="412"/>
      <c r="J19" s="412"/>
      <c r="K19" s="412"/>
      <c r="L19" s="412"/>
      <c r="M19" s="412"/>
      <c r="N19" s="412"/>
      <c r="O19" s="412"/>
      <c r="P19" s="412"/>
      <c r="Q19" s="412"/>
      <c r="R19" s="412"/>
      <c r="S19" s="412"/>
      <c r="T19" s="412"/>
    </row>
    <row r="20" spans="1:113" s="57" customFormat="1" ht="21" customHeight="1" x14ac:dyDescent="0.3">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3">
      <c r="A21" s="428" t="s">
        <v>2</v>
      </c>
      <c r="B21" s="431" t="s">
        <v>198</v>
      </c>
      <c r="C21" s="432"/>
      <c r="D21" s="435" t="s">
        <v>115</v>
      </c>
      <c r="E21" s="431" t="s">
        <v>415</v>
      </c>
      <c r="F21" s="432"/>
      <c r="G21" s="431" t="s">
        <v>218</v>
      </c>
      <c r="H21" s="432"/>
      <c r="I21" s="431" t="s">
        <v>114</v>
      </c>
      <c r="J21" s="432"/>
      <c r="K21" s="435" t="s">
        <v>113</v>
      </c>
      <c r="L21" s="431" t="s">
        <v>112</v>
      </c>
      <c r="M21" s="432"/>
      <c r="N21" s="431" t="s">
        <v>411</v>
      </c>
      <c r="O21" s="432"/>
      <c r="P21" s="435" t="s">
        <v>111</v>
      </c>
      <c r="Q21" s="424" t="s">
        <v>110</v>
      </c>
      <c r="R21" s="425"/>
      <c r="S21" s="424" t="s">
        <v>109</v>
      </c>
      <c r="T21" s="426"/>
    </row>
    <row r="22" spans="1:113" ht="204.75" customHeight="1" x14ac:dyDescent="0.3">
      <c r="A22" s="429"/>
      <c r="B22" s="433"/>
      <c r="C22" s="434"/>
      <c r="D22" s="438"/>
      <c r="E22" s="433"/>
      <c r="F22" s="434"/>
      <c r="G22" s="433"/>
      <c r="H22" s="434"/>
      <c r="I22" s="433"/>
      <c r="J22" s="434"/>
      <c r="K22" s="436"/>
      <c r="L22" s="433"/>
      <c r="M22" s="434"/>
      <c r="N22" s="433"/>
      <c r="O22" s="434"/>
      <c r="P22" s="436"/>
      <c r="Q22" s="83" t="s">
        <v>108</v>
      </c>
      <c r="R22" s="83" t="s">
        <v>385</v>
      </c>
      <c r="S22" s="83" t="s">
        <v>107</v>
      </c>
      <c r="T22" s="83" t="s">
        <v>106</v>
      </c>
    </row>
    <row r="23" spans="1:113" ht="51.75" customHeight="1" x14ac:dyDescent="0.3">
      <c r="A23" s="430"/>
      <c r="B23" s="112" t="s">
        <v>104</v>
      </c>
      <c r="C23" s="112" t="s">
        <v>105</v>
      </c>
      <c r="D23" s="436"/>
      <c r="E23" s="112" t="s">
        <v>104</v>
      </c>
      <c r="F23" s="112" t="s">
        <v>105</v>
      </c>
      <c r="G23" s="112" t="s">
        <v>104</v>
      </c>
      <c r="H23" s="112" t="s">
        <v>105</v>
      </c>
      <c r="I23" s="112" t="s">
        <v>104</v>
      </c>
      <c r="J23" s="112" t="s">
        <v>105</v>
      </c>
      <c r="K23" s="112" t="s">
        <v>104</v>
      </c>
      <c r="L23" s="112" t="s">
        <v>104</v>
      </c>
      <c r="M23" s="112" t="s">
        <v>105</v>
      </c>
      <c r="N23" s="112" t="s">
        <v>104</v>
      </c>
      <c r="O23" s="112" t="s">
        <v>105</v>
      </c>
      <c r="P23" s="113" t="s">
        <v>104</v>
      </c>
      <c r="Q23" s="83" t="s">
        <v>104</v>
      </c>
      <c r="R23" s="83" t="s">
        <v>104</v>
      </c>
      <c r="S23" s="83" t="s">
        <v>104</v>
      </c>
      <c r="T23" s="83" t="s">
        <v>104</v>
      </c>
    </row>
    <row r="24" spans="1:113" x14ac:dyDescent="0.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89" customFormat="1" ht="46.8" x14ac:dyDescent="0.3">
      <c r="A25" s="383">
        <v>1</v>
      </c>
      <c r="B25" s="384" t="s">
        <v>295</v>
      </c>
      <c r="C25" s="385" t="s">
        <v>571</v>
      </c>
      <c r="D25" s="384" t="s">
        <v>521</v>
      </c>
      <c r="E25" s="384" t="s">
        <v>295</v>
      </c>
      <c r="F25" s="384" t="s">
        <v>572</v>
      </c>
      <c r="G25" s="384" t="s">
        <v>295</v>
      </c>
      <c r="H25" s="384" t="s">
        <v>520</v>
      </c>
      <c r="I25" s="384" t="s">
        <v>295</v>
      </c>
      <c r="J25" s="386" t="s">
        <v>519</v>
      </c>
      <c r="K25" s="386" t="s">
        <v>295</v>
      </c>
      <c r="L25" s="386" t="s">
        <v>295</v>
      </c>
      <c r="M25" s="383">
        <v>15</v>
      </c>
      <c r="N25" s="383" t="s">
        <v>295</v>
      </c>
      <c r="O25" s="387">
        <v>0.25</v>
      </c>
      <c r="P25" s="386" t="s">
        <v>295</v>
      </c>
      <c r="Q25" s="388" t="s">
        <v>295</v>
      </c>
      <c r="R25" s="384" t="s">
        <v>295</v>
      </c>
      <c r="S25" s="388" t="s">
        <v>295</v>
      </c>
      <c r="T25" s="384" t="s">
        <v>295</v>
      </c>
    </row>
    <row r="26" spans="1:113" s="389" customFormat="1" ht="46.8" x14ac:dyDescent="0.3">
      <c r="A26" s="383">
        <v>2</v>
      </c>
      <c r="B26" s="384" t="s">
        <v>295</v>
      </c>
      <c r="C26" s="385" t="s">
        <v>573</v>
      </c>
      <c r="D26" s="384" t="s">
        <v>521</v>
      </c>
      <c r="E26" s="384" t="s">
        <v>295</v>
      </c>
      <c r="F26" s="384" t="s">
        <v>572</v>
      </c>
      <c r="G26" s="384" t="s">
        <v>295</v>
      </c>
      <c r="H26" s="384" t="s">
        <v>520</v>
      </c>
      <c r="I26" s="384" t="s">
        <v>295</v>
      </c>
      <c r="J26" s="386" t="s">
        <v>519</v>
      </c>
      <c r="K26" s="386" t="s">
        <v>295</v>
      </c>
      <c r="L26" s="386" t="s">
        <v>295</v>
      </c>
      <c r="M26" s="383">
        <v>15</v>
      </c>
      <c r="N26" s="383" t="s">
        <v>295</v>
      </c>
      <c r="O26" s="387">
        <v>0.25</v>
      </c>
      <c r="P26" s="386" t="s">
        <v>295</v>
      </c>
      <c r="Q26" s="388" t="s">
        <v>295</v>
      </c>
      <c r="R26" s="384" t="s">
        <v>295</v>
      </c>
      <c r="S26" s="388" t="s">
        <v>295</v>
      </c>
      <c r="T26" s="384" t="s">
        <v>295</v>
      </c>
    </row>
    <row r="27" spans="1:113" ht="3" customHeight="1" x14ac:dyDescent="0.3"/>
    <row r="28" spans="1:113" s="55" customFormat="1" ht="13.2" x14ac:dyDescent="0.25">
      <c r="B28" s="56"/>
      <c r="C28" s="56"/>
      <c r="K28" s="56"/>
      <c r="O28" s="55">
        <f>SUM(O25:O26)</f>
        <v>0.5</v>
      </c>
    </row>
    <row r="29" spans="1:113" s="55" customFormat="1" x14ac:dyDescent="0.3">
      <c r="B29" s="53" t="s">
        <v>103</v>
      </c>
      <c r="C29" s="53"/>
      <c r="D29" s="53"/>
      <c r="E29" s="53"/>
      <c r="F29" s="53"/>
      <c r="G29" s="53"/>
      <c r="H29" s="53"/>
      <c r="I29" s="53"/>
      <c r="J29" s="53"/>
      <c r="K29" s="53"/>
      <c r="L29" s="53"/>
      <c r="M29" s="53"/>
      <c r="N29" s="53"/>
      <c r="O29" s="53"/>
      <c r="P29" s="53"/>
      <c r="Q29" s="53"/>
      <c r="R29" s="53"/>
    </row>
    <row r="30" spans="1:113" x14ac:dyDescent="0.3">
      <c r="B30" s="437" t="s">
        <v>421</v>
      </c>
      <c r="C30" s="437"/>
      <c r="D30" s="437"/>
      <c r="E30" s="437"/>
      <c r="F30" s="437"/>
      <c r="G30" s="437"/>
      <c r="H30" s="437"/>
      <c r="I30" s="437"/>
      <c r="J30" s="437"/>
      <c r="K30" s="437"/>
      <c r="L30" s="437"/>
      <c r="M30" s="437"/>
      <c r="N30" s="437"/>
      <c r="O30" s="437"/>
      <c r="P30" s="437"/>
      <c r="Q30" s="437"/>
      <c r="R30" s="437"/>
    </row>
    <row r="31" spans="1:113" x14ac:dyDescent="0.3">
      <c r="B31" s="53"/>
      <c r="C31" s="53"/>
      <c r="D31" s="53"/>
      <c r="E31" s="53"/>
      <c r="F31" s="53"/>
      <c r="G31" s="53"/>
      <c r="H31" s="53"/>
      <c r="I31" s="53"/>
      <c r="J31" s="53"/>
      <c r="K31" s="53"/>
      <c r="L31" s="53"/>
      <c r="M31" s="53"/>
      <c r="N31" s="53"/>
      <c r="O31" s="53"/>
      <c r="P31" s="53"/>
      <c r="Q31" s="53"/>
      <c r="R31" s="53"/>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3">
      <c r="B32" s="52" t="s">
        <v>384</v>
      </c>
      <c r="C32" s="52"/>
      <c r="D32" s="52"/>
      <c r="E32" s="52"/>
      <c r="F32" s="50"/>
      <c r="G32" s="50"/>
      <c r="H32" s="52"/>
      <c r="I32" s="52"/>
      <c r="J32" s="52"/>
      <c r="K32" s="52"/>
      <c r="L32" s="52"/>
      <c r="M32" s="52"/>
      <c r="N32" s="52"/>
      <c r="O32" s="52"/>
      <c r="P32" s="52"/>
      <c r="Q32" s="52"/>
      <c r="R32" s="52"/>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3">
      <c r="B33" s="52" t="s">
        <v>102</v>
      </c>
      <c r="C33" s="52"/>
      <c r="D33" s="52"/>
      <c r="E33" s="52"/>
      <c r="F33" s="50"/>
      <c r="G33" s="50"/>
      <c r="H33" s="52"/>
      <c r="I33" s="52"/>
      <c r="J33" s="52"/>
      <c r="K33" s="52"/>
      <c r="L33" s="52"/>
      <c r="M33" s="52"/>
      <c r="N33" s="52"/>
      <c r="O33" s="52"/>
      <c r="P33" s="52"/>
      <c r="Q33" s="52"/>
      <c r="R33" s="52"/>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0" customFormat="1" x14ac:dyDescent="0.3">
      <c r="B34" s="52" t="s">
        <v>101</v>
      </c>
      <c r="C34" s="52"/>
      <c r="D34" s="52"/>
      <c r="E34" s="52"/>
      <c r="H34" s="52"/>
      <c r="I34" s="52"/>
      <c r="J34" s="52"/>
      <c r="K34" s="52"/>
      <c r="L34" s="52"/>
      <c r="M34" s="52"/>
      <c r="N34" s="52"/>
      <c r="O34" s="52"/>
      <c r="P34" s="52"/>
      <c r="Q34" s="52"/>
      <c r="R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3">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3">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3">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3">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3">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3">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3">
      <c r="B41" s="52" t="s">
        <v>94</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3">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3">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1"/>
  <sheetViews>
    <sheetView view="pageBreakPreview" topLeftCell="A2" zoomScale="70" zoomScaleSheetLayoutView="70" workbookViewId="0">
      <selection activeCell="A46" sqref="A46"/>
    </sheetView>
  </sheetViews>
  <sheetFormatPr defaultColWidth="10.6640625" defaultRowHeight="15.6" x14ac:dyDescent="0.3"/>
  <cols>
    <col min="1" max="1" width="10.6640625" style="49"/>
    <col min="2" max="2" width="26.109375" style="49" customWidth="1"/>
    <col min="3" max="3" width="20.44140625" style="49" customWidth="1"/>
    <col min="4" max="5" width="47.109375" style="49" customWidth="1"/>
    <col min="6" max="6" width="8.6640625" style="49" customWidth="1"/>
    <col min="7" max="7" width="10.33203125" style="49" customWidth="1"/>
    <col min="8" max="8" width="8.6640625" style="49" customWidth="1"/>
    <col min="9" max="9" width="8.33203125" style="49" customWidth="1"/>
    <col min="10" max="10" width="20.109375" style="49" customWidth="1"/>
    <col min="11" max="11" width="11.109375" style="49" customWidth="1"/>
    <col min="12" max="12" width="8.88671875" style="49" customWidth="1"/>
    <col min="13" max="13" width="8.6640625" style="49" customWidth="1"/>
    <col min="14" max="14" width="13.6640625" style="49" customWidth="1"/>
    <col min="15" max="16" width="8.6640625" style="49" customWidth="1"/>
    <col min="17" max="17" width="11.88671875" style="49" customWidth="1"/>
    <col min="18" max="18" width="12" style="49" customWidth="1"/>
    <col min="19" max="19" width="18.33203125" style="49" customWidth="1"/>
    <col min="20" max="20" width="22.44140625" style="49" customWidth="1"/>
    <col min="21" max="21" width="30.6640625" style="49" customWidth="1"/>
    <col min="22" max="23" width="8.6640625" style="49" customWidth="1"/>
    <col min="24" max="24" width="24.5546875" style="49" customWidth="1"/>
    <col min="25" max="25" width="16.33203125" style="49" customWidth="1"/>
    <col min="26" max="26" width="18.5546875" style="49" customWidth="1"/>
    <col min="27" max="27" width="24.44140625" style="49" customWidth="1"/>
    <col min="28" max="240" width="10.6640625" style="49"/>
    <col min="241" max="242" width="15.6640625" style="49" customWidth="1"/>
    <col min="243" max="245" width="14.6640625" style="49" customWidth="1"/>
    <col min="246" max="249" width="13.6640625" style="49" customWidth="1"/>
    <col min="250" max="253" width="15.6640625" style="49" customWidth="1"/>
    <col min="254" max="254" width="22.88671875" style="49" customWidth="1"/>
    <col min="255" max="255" width="20.6640625" style="49" customWidth="1"/>
    <col min="256" max="256" width="17.6640625" style="49" customWidth="1"/>
    <col min="257" max="265" width="14.6640625" style="49" customWidth="1"/>
    <col min="266" max="496" width="10.6640625" style="49"/>
    <col min="497" max="498" width="15.6640625" style="49" customWidth="1"/>
    <col min="499" max="501" width="14.6640625" style="49" customWidth="1"/>
    <col min="502" max="505" width="13.6640625" style="49" customWidth="1"/>
    <col min="506" max="509" width="15.6640625" style="49" customWidth="1"/>
    <col min="510" max="510" width="22.88671875" style="49" customWidth="1"/>
    <col min="511" max="511" width="20.6640625" style="49" customWidth="1"/>
    <col min="512" max="512" width="17.6640625" style="49" customWidth="1"/>
    <col min="513" max="521" width="14.6640625" style="49" customWidth="1"/>
    <col min="522" max="752" width="10.6640625" style="49"/>
    <col min="753" max="754" width="15.6640625" style="49" customWidth="1"/>
    <col min="755" max="757" width="14.6640625" style="49" customWidth="1"/>
    <col min="758" max="761" width="13.6640625" style="49" customWidth="1"/>
    <col min="762" max="765" width="15.6640625" style="49" customWidth="1"/>
    <col min="766" max="766" width="22.88671875" style="49" customWidth="1"/>
    <col min="767" max="767" width="20.6640625" style="49" customWidth="1"/>
    <col min="768" max="768" width="17.6640625" style="49" customWidth="1"/>
    <col min="769" max="777" width="14.6640625" style="49" customWidth="1"/>
    <col min="778" max="1008" width="10.6640625" style="49"/>
    <col min="1009" max="1010" width="15.6640625" style="49" customWidth="1"/>
    <col min="1011" max="1013" width="14.6640625" style="49" customWidth="1"/>
    <col min="1014" max="1017" width="13.6640625" style="49" customWidth="1"/>
    <col min="1018" max="1021" width="15.6640625" style="49" customWidth="1"/>
    <col min="1022" max="1022" width="22.88671875" style="49" customWidth="1"/>
    <col min="1023" max="1023" width="20.6640625" style="49" customWidth="1"/>
    <col min="1024" max="1024" width="17.6640625" style="49" customWidth="1"/>
    <col min="1025" max="1033" width="14.6640625" style="49" customWidth="1"/>
    <col min="1034" max="1264" width="10.6640625" style="49"/>
    <col min="1265" max="1266" width="15.6640625" style="49" customWidth="1"/>
    <col min="1267" max="1269" width="14.6640625" style="49" customWidth="1"/>
    <col min="1270" max="1273" width="13.6640625" style="49" customWidth="1"/>
    <col min="1274" max="1277" width="15.6640625" style="49" customWidth="1"/>
    <col min="1278" max="1278" width="22.88671875" style="49" customWidth="1"/>
    <col min="1279" max="1279" width="20.6640625" style="49" customWidth="1"/>
    <col min="1280" max="1280" width="17.6640625" style="49" customWidth="1"/>
    <col min="1281" max="1289" width="14.6640625" style="49" customWidth="1"/>
    <col min="1290" max="1520" width="10.6640625" style="49"/>
    <col min="1521" max="1522" width="15.6640625" style="49" customWidth="1"/>
    <col min="1523" max="1525" width="14.6640625" style="49" customWidth="1"/>
    <col min="1526" max="1529" width="13.6640625" style="49" customWidth="1"/>
    <col min="1530" max="1533" width="15.6640625" style="49" customWidth="1"/>
    <col min="1534" max="1534" width="22.88671875" style="49" customWidth="1"/>
    <col min="1535" max="1535" width="20.6640625" style="49" customWidth="1"/>
    <col min="1536" max="1536" width="17.6640625" style="49" customWidth="1"/>
    <col min="1537" max="1545" width="14.6640625" style="49" customWidth="1"/>
    <col min="1546" max="1776" width="10.6640625" style="49"/>
    <col min="1777" max="1778" width="15.6640625" style="49" customWidth="1"/>
    <col min="1779" max="1781" width="14.6640625" style="49" customWidth="1"/>
    <col min="1782" max="1785" width="13.6640625" style="49" customWidth="1"/>
    <col min="1786" max="1789" width="15.6640625" style="49" customWidth="1"/>
    <col min="1790" max="1790" width="22.88671875" style="49" customWidth="1"/>
    <col min="1791" max="1791" width="20.6640625" style="49" customWidth="1"/>
    <col min="1792" max="1792" width="17.6640625" style="49" customWidth="1"/>
    <col min="1793" max="1801" width="14.6640625" style="49" customWidth="1"/>
    <col min="1802" max="2032" width="10.6640625" style="49"/>
    <col min="2033" max="2034" width="15.6640625" style="49" customWidth="1"/>
    <col min="2035" max="2037" width="14.6640625" style="49" customWidth="1"/>
    <col min="2038" max="2041" width="13.6640625" style="49" customWidth="1"/>
    <col min="2042" max="2045" width="15.6640625" style="49" customWidth="1"/>
    <col min="2046" max="2046" width="22.88671875" style="49" customWidth="1"/>
    <col min="2047" max="2047" width="20.6640625" style="49" customWidth="1"/>
    <col min="2048" max="2048" width="17.6640625" style="49" customWidth="1"/>
    <col min="2049" max="2057" width="14.6640625" style="49" customWidth="1"/>
    <col min="2058" max="2288" width="10.6640625" style="49"/>
    <col min="2289" max="2290" width="15.6640625" style="49" customWidth="1"/>
    <col min="2291" max="2293" width="14.6640625" style="49" customWidth="1"/>
    <col min="2294" max="2297" width="13.6640625" style="49" customWidth="1"/>
    <col min="2298" max="2301" width="15.6640625" style="49" customWidth="1"/>
    <col min="2302" max="2302" width="22.88671875" style="49" customWidth="1"/>
    <col min="2303" max="2303" width="20.6640625" style="49" customWidth="1"/>
    <col min="2304" max="2304" width="17.6640625" style="49" customWidth="1"/>
    <col min="2305" max="2313" width="14.6640625" style="49" customWidth="1"/>
    <col min="2314" max="2544" width="10.6640625" style="49"/>
    <col min="2545" max="2546" width="15.6640625" style="49" customWidth="1"/>
    <col min="2547" max="2549" width="14.6640625" style="49" customWidth="1"/>
    <col min="2550" max="2553" width="13.6640625" style="49" customWidth="1"/>
    <col min="2554" max="2557" width="15.6640625" style="49" customWidth="1"/>
    <col min="2558" max="2558" width="22.88671875" style="49" customWidth="1"/>
    <col min="2559" max="2559" width="20.6640625" style="49" customWidth="1"/>
    <col min="2560" max="2560" width="17.6640625" style="49" customWidth="1"/>
    <col min="2561" max="2569" width="14.6640625" style="49" customWidth="1"/>
    <col min="2570" max="2800" width="10.6640625" style="49"/>
    <col min="2801" max="2802" width="15.6640625" style="49" customWidth="1"/>
    <col min="2803" max="2805" width="14.6640625" style="49" customWidth="1"/>
    <col min="2806" max="2809" width="13.6640625" style="49" customWidth="1"/>
    <col min="2810" max="2813" width="15.6640625" style="49" customWidth="1"/>
    <col min="2814" max="2814" width="22.88671875" style="49" customWidth="1"/>
    <col min="2815" max="2815" width="20.6640625" style="49" customWidth="1"/>
    <col min="2816" max="2816" width="17.6640625" style="49" customWidth="1"/>
    <col min="2817" max="2825" width="14.6640625" style="49" customWidth="1"/>
    <col min="2826" max="3056" width="10.6640625" style="49"/>
    <col min="3057" max="3058" width="15.6640625" style="49" customWidth="1"/>
    <col min="3059" max="3061" width="14.6640625" style="49" customWidth="1"/>
    <col min="3062" max="3065" width="13.6640625" style="49" customWidth="1"/>
    <col min="3066" max="3069" width="15.6640625" style="49" customWidth="1"/>
    <col min="3070" max="3070" width="22.88671875" style="49" customWidth="1"/>
    <col min="3071" max="3071" width="20.6640625" style="49" customWidth="1"/>
    <col min="3072" max="3072" width="17.6640625" style="49" customWidth="1"/>
    <col min="3073" max="3081" width="14.6640625" style="49" customWidth="1"/>
    <col min="3082" max="3312" width="10.6640625" style="49"/>
    <col min="3313" max="3314" width="15.6640625" style="49" customWidth="1"/>
    <col min="3315" max="3317" width="14.6640625" style="49" customWidth="1"/>
    <col min="3318" max="3321" width="13.6640625" style="49" customWidth="1"/>
    <col min="3322" max="3325" width="15.6640625" style="49" customWidth="1"/>
    <col min="3326" max="3326" width="22.88671875" style="49" customWidth="1"/>
    <col min="3327" max="3327" width="20.6640625" style="49" customWidth="1"/>
    <col min="3328" max="3328" width="17.6640625" style="49" customWidth="1"/>
    <col min="3329" max="3337" width="14.6640625" style="49" customWidth="1"/>
    <col min="3338" max="3568" width="10.6640625" style="49"/>
    <col min="3569" max="3570" width="15.6640625" style="49" customWidth="1"/>
    <col min="3571" max="3573" width="14.6640625" style="49" customWidth="1"/>
    <col min="3574" max="3577" width="13.6640625" style="49" customWidth="1"/>
    <col min="3578" max="3581" width="15.6640625" style="49" customWidth="1"/>
    <col min="3582" max="3582" width="22.88671875" style="49" customWidth="1"/>
    <col min="3583" max="3583" width="20.6640625" style="49" customWidth="1"/>
    <col min="3584" max="3584" width="17.6640625" style="49" customWidth="1"/>
    <col min="3585" max="3593" width="14.6640625" style="49" customWidth="1"/>
    <col min="3594" max="3824" width="10.6640625" style="49"/>
    <col min="3825" max="3826" width="15.6640625" style="49" customWidth="1"/>
    <col min="3827" max="3829" width="14.6640625" style="49" customWidth="1"/>
    <col min="3830" max="3833" width="13.6640625" style="49" customWidth="1"/>
    <col min="3834" max="3837" width="15.6640625" style="49" customWidth="1"/>
    <col min="3838" max="3838" width="22.88671875" style="49" customWidth="1"/>
    <col min="3839" max="3839" width="20.6640625" style="49" customWidth="1"/>
    <col min="3840" max="3840" width="17.6640625" style="49" customWidth="1"/>
    <col min="3841" max="3849" width="14.6640625" style="49" customWidth="1"/>
    <col min="3850" max="4080" width="10.6640625" style="49"/>
    <col min="4081" max="4082" width="15.6640625" style="49" customWidth="1"/>
    <col min="4083" max="4085" width="14.6640625" style="49" customWidth="1"/>
    <col min="4086" max="4089" width="13.6640625" style="49" customWidth="1"/>
    <col min="4090" max="4093" width="15.6640625" style="49" customWidth="1"/>
    <col min="4094" max="4094" width="22.88671875" style="49" customWidth="1"/>
    <col min="4095" max="4095" width="20.6640625" style="49" customWidth="1"/>
    <col min="4096" max="4096" width="17.6640625" style="49" customWidth="1"/>
    <col min="4097" max="4105" width="14.6640625" style="49" customWidth="1"/>
    <col min="4106" max="4336" width="10.6640625" style="49"/>
    <col min="4337" max="4338" width="15.6640625" style="49" customWidth="1"/>
    <col min="4339" max="4341" width="14.6640625" style="49" customWidth="1"/>
    <col min="4342" max="4345" width="13.6640625" style="49" customWidth="1"/>
    <col min="4346" max="4349" width="15.6640625" style="49" customWidth="1"/>
    <col min="4350" max="4350" width="22.88671875" style="49" customWidth="1"/>
    <col min="4351" max="4351" width="20.6640625" style="49" customWidth="1"/>
    <col min="4352" max="4352" width="17.6640625" style="49" customWidth="1"/>
    <col min="4353" max="4361" width="14.6640625" style="49" customWidth="1"/>
    <col min="4362" max="4592" width="10.6640625" style="49"/>
    <col min="4593" max="4594" width="15.6640625" style="49" customWidth="1"/>
    <col min="4595" max="4597" width="14.6640625" style="49" customWidth="1"/>
    <col min="4598" max="4601" width="13.6640625" style="49" customWidth="1"/>
    <col min="4602" max="4605" width="15.6640625" style="49" customWidth="1"/>
    <col min="4606" max="4606" width="22.88671875" style="49" customWidth="1"/>
    <col min="4607" max="4607" width="20.6640625" style="49" customWidth="1"/>
    <col min="4608" max="4608" width="17.6640625" style="49" customWidth="1"/>
    <col min="4609" max="4617" width="14.6640625" style="49" customWidth="1"/>
    <col min="4618" max="4848" width="10.6640625" style="49"/>
    <col min="4849" max="4850" width="15.6640625" style="49" customWidth="1"/>
    <col min="4851" max="4853" width="14.6640625" style="49" customWidth="1"/>
    <col min="4854" max="4857" width="13.6640625" style="49" customWidth="1"/>
    <col min="4858" max="4861" width="15.6640625" style="49" customWidth="1"/>
    <col min="4862" max="4862" width="22.88671875" style="49" customWidth="1"/>
    <col min="4863" max="4863" width="20.6640625" style="49" customWidth="1"/>
    <col min="4864" max="4864" width="17.6640625" style="49" customWidth="1"/>
    <col min="4865" max="4873" width="14.6640625" style="49" customWidth="1"/>
    <col min="4874" max="5104" width="10.6640625" style="49"/>
    <col min="5105" max="5106" width="15.6640625" style="49" customWidth="1"/>
    <col min="5107" max="5109" width="14.6640625" style="49" customWidth="1"/>
    <col min="5110" max="5113" width="13.6640625" style="49" customWidth="1"/>
    <col min="5114" max="5117" width="15.6640625" style="49" customWidth="1"/>
    <col min="5118" max="5118" width="22.88671875" style="49" customWidth="1"/>
    <col min="5119" max="5119" width="20.6640625" style="49" customWidth="1"/>
    <col min="5120" max="5120" width="17.6640625" style="49" customWidth="1"/>
    <col min="5121" max="5129" width="14.6640625" style="49" customWidth="1"/>
    <col min="5130" max="5360" width="10.6640625" style="49"/>
    <col min="5361" max="5362" width="15.6640625" style="49" customWidth="1"/>
    <col min="5363" max="5365" width="14.6640625" style="49" customWidth="1"/>
    <col min="5366" max="5369" width="13.6640625" style="49" customWidth="1"/>
    <col min="5370" max="5373" width="15.6640625" style="49" customWidth="1"/>
    <col min="5374" max="5374" width="22.88671875" style="49" customWidth="1"/>
    <col min="5375" max="5375" width="20.6640625" style="49" customWidth="1"/>
    <col min="5376" max="5376" width="17.6640625" style="49" customWidth="1"/>
    <col min="5377" max="5385" width="14.6640625" style="49" customWidth="1"/>
    <col min="5386" max="5616" width="10.6640625" style="49"/>
    <col min="5617" max="5618" width="15.6640625" style="49" customWidth="1"/>
    <col min="5619" max="5621" width="14.6640625" style="49" customWidth="1"/>
    <col min="5622" max="5625" width="13.6640625" style="49" customWidth="1"/>
    <col min="5626" max="5629" width="15.6640625" style="49" customWidth="1"/>
    <col min="5630" max="5630" width="22.88671875" style="49" customWidth="1"/>
    <col min="5631" max="5631" width="20.6640625" style="49" customWidth="1"/>
    <col min="5632" max="5632" width="17.6640625" style="49" customWidth="1"/>
    <col min="5633" max="5641" width="14.6640625" style="49" customWidth="1"/>
    <col min="5642" max="5872" width="10.6640625" style="49"/>
    <col min="5873" max="5874" width="15.6640625" style="49" customWidth="1"/>
    <col min="5875" max="5877" width="14.6640625" style="49" customWidth="1"/>
    <col min="5878" max="5881" width="13.6640625" style="49" customWidth="1"/>
    <col min="5882" max="5885" width="15.6640625" style="49" customWidth="1"/>
    <col min="5886" max="5886" width="22.88671875" style="49" customWidth="1"/>
    <col min="5887" max="5887" width="20.6640625" style="49" customWidth="1"/>
    <col min="5888" max="5888" width="17.6640625" style="49" customWidth="1"/>
    <col min="5889" max="5897" width="14.6640625" style="49" customWidth="1"/>
    <col min="5898" max="6128" width="10.6640625" style="49"/>
    <col min="6129" max="6130" width="15.6640625" style="49" customWidth="1"/>
    <col min="6131" max="6133" width="14.6640625" style="49" customWidth="1"/>
    <col min="6134" max="6137" width="13.6640625" style="49" customWidth="1"/>
    <col min="6138" max="6141" width="15.6640625" style="49" customWidth="1"/>
    <col min="6142" max="6142" width="22.88671875" style="49" customWidth="1"/>
    <col min="6143" max="6143" width="20.6640625" style="49" customWidth="1"/>
    <col min="6144" max="6144" width="17.6640625" style="49" customWidth="1"/>
    <col min="6145" max="6153" width="14.6640625" style="49" customWidth="1"/>
    <col min="6154" max="6384" width="10.6640625" style="49"/>
    <col min="6385" max="6386" width="15.6640625" style="49" customWidth="1"/>
    <col min="6387" max="6389" width="14.6640625" style="49" customWidth="1"/>
    <col min="6390" max="6393" width="13.6640625" style="49" customWidth="1"/>
    <col min="6394" max="6397" width="15.6640625" style="49" customWidth="1"/>
    <col min="6398" max="6398" width="22.88671875" style="49" customWidth="1"/>
    <col min="6399" max="6399" width="20.6640625" style="49" customWidth="1"/>
    <col min="6400" max="6400" width="17.6640625" style="49" customWidth="1"/>
    <col min="6401" max="6409" width="14.6640625" style="49" customWidth="1"/>
    <col min="6410" max="6640" width="10.6640625" style="49"/>
    <col min="6641" max="6642" width="15.6640625" style="49" customWidth="1"/>
    <col min="6643" max="6645" width="14.6640625" style="49" customWidth="1"/>
    <col min="6646" max="6649" width="13.6640625" style="49" customWidth="1"/>
    <col min="6650" max="6653" width="15.6640625" style="49" customWidth="1"/>
    <col min="6654" max="6654" width="22.88671875" style="49" customWidth="1"/>
    <col min="6655" max="6655" width="20.6640625" style="49" customWidth="1"/>
    <col min="6656" max="6656" width="17.6640625" style="49" customWidth="1"/>
    <col min="6657" max="6665" width="14.6640625" style="49" customWidth="1"/>
    <col min="6666" max="6896" width="10.6640625" style="49"/>
    <col min="6897" max="6898" width="15.6640625" style="49" customWidth="1"/>
    <col min="6899" max="6901" width="14.6640625" style="49" customWidth="1"/>
    <col min="6902" max="6905" width="13.6640625" style="49" customWidth="1"/>
    <col min="6906" max="6909" width="15.6640625" style="49" customWidth="1"/>
    <col min="6910" max="6910" width="22.88671875" style="49" customWidth="1"/>
    <col min="6911" max="6911" width="20.6640625" style="49" customWidth="1"/>
    <col min="6912" max="6912" width="17.6640625" style="49" customWidth="1"/>
    <col min="6913" max="6921" width="14.6640625" style="49" customWidth="1"/>
    <col min="6922" max="7152" width="10.6640625" style="49"/>
    <col min="7153" max="7154" width="15.6640625" style="49" customWidth="1"/>
    <col min="7155" max="7157" width="14.6640625" style="49" customWidth="1"/>
    <col min="7158" max="7161" width="13.6640625" style="49" customWidth="1"/>
    <col min="7162" max="7165" width="15.6640625" style="49" customWidth="1"/>
    <col min="7166" max="7166" width="22.88671875" style="49" customWidth="1"/>
    <col min="7167" max="7167" width="20.6640625" style="49" customWidth="1"/>
    <col min="7168" max="7168" width="17.6640625" style="49" customWidth="1"/>
    <col min="7169" max="7177" width="14.6640625" style="49" customWidth="1"/>
    <col min="7178" max="7408" width="10.6640625" style="49"/>
    <col min="7409" max="7410" width="15.6640625" style="49" customWidth="1"/>
    <col min="7411" max="7413" width="14.6640625" style="49" customWidth="1"/>
    <col min="7414" max="7417" width="13.6640625" style="49" customWidth="1"/>
    <col min="7418" max="7421" width="15.6640625" style="49" customWidth="1"/>
    <col min="7422" max="7422" width="22.88671875" style="49" customWidth="1"/>
    <col min="7423" max="7423" width="20.6640625" style="49" customWidth="1"/>
    <col min="7424" max="7424" width="17.6640625" style="49" customWidth="1"/>
    <col min="7425" max="7433" width="14.6640625" style="49" customWidth="1"/>
    <col min="7434" max="7664" width="10.6640625" style="49"/>
    <col min="7665" max="7666" width="15.6640625" style="49" customWidth="1"/>
    <col min="7667" max="7669" width="14.6640625" style="49" customWidth="1"/>
    <col min="7670" max="7673" width="13.6640625" style="49" customWidth="1"/>
    <col min="7674" max="7677" width="15.6640625" style="49" customWidth="1"/>
    <col min="7678" max="7678" width="22.88671875" style="49" customWidth="1"/>
    <col min="7679" max="7679" width="20.6640625" style="49" customWidth="1"/>
    <col min="7680" max="7680" width="17.6640625" style="49" customWidth="1"/>
    <col min="7681" max="7689" width="14.6640625" style="49" customWidth="1"/>
    <col min="7690" max="7920" width="10.6640625" style="49"/>
    <col min="7921" max="7922" width="15.6640625" style="49" customWidth="1"/>
    <col min="7923" max="7925" width="14.6640625" style="49" customWidth="1"/>
    <col min="7926" max="7929" width="13.6640625" style="49" customWidth="1"/>
    <col min="7930" max="7933" width="15.6640625" style="49" customWidth="1"/>
    <col min="7934" max="7934" width="22.88671875" style="49" customWidth="1"/>
    <col min="7935" max="7935" width="20.6640625" style="49" customWidth="1"/>
    <col min="7936" max="7936" width="17.6640625" style="49" customWidth="1"/>
    <col min="7937" max="7945" width="14.6640625" style="49" customWidth="1"/>
    <col min="7946" max="8176" width="10.6640625" style="49"/>
    <col min="8177" max="8178" width="15.6640625" style="49" customWidth="1"/>
    <col min="8179" max="8181" width="14.6640625" style="49" customWidth="1"/>
    <col min="8182" max="8185" width="13.6640625" style="49" customWidth="1"/>
    <col min="8186" max="8189" width="15.6640625" style="49" customWidth="1"/>
    <col min="8190" max="8190" width="22.88671875" style="49" customWidth="1"/>
    <col min="8191" max="8191" width="20.6640625" style="49" customWidth="1"/>
    <col min="8192" max="8192" width="17.6640625" style="49" customWidth="1"/>
    <col min="8193" max="8201" width="14.6640625" style="49" customWidth="1"/>
    <col min="8202" max="8432" width="10.6640625" style="49"/>
    <col min="8433" max="8434" width="15.6640625" style="49" customWidth="1"/>
    <col min="8435" max="8437" width="14.6640625" style="49" customWidth="1"/>
    <col min="8438" max="8441" width="13.6640625" style="49" customWidth="1"/>
    <col min="8442" max="8445" width="15.6640625" style="49" customWidth="1"/>
    <col min="8446" max="8446" width="22.88671875" style="49" customWidth="1"/>
    <col min="8447" max="8447" width="20.6640625" style="49" customWidth="1"/>
    <col min="8448" max="8448" width="17.6640625" style="49" customWidth="1"/>
    <col min="8449" max="8457" width="14.6640625" style="49" customWidth="1"/>
    <col min="8458" max="8688" width="10.6640625" style="49"/>
    <col min="8689" max="8690" width="15.6640625" style="49" customWidth="1"/>
    <col min="8691" max="8693" width="14.6640625" style="49" customWidth="1"/>
    <col min="8694" max="8697" width="13.6640625" style="49" customWidth="1"/>
    <col min="8698" max="8701" width="15.6640625" style="49" customWidth="1"/>
    <col min="8702" max="8702" width="22.88671875" style="49" customWidth="1"/>
    <col min="8703" max="8703" width="20.6640625" style="49" customWidth="1"/>
    <col min="8704" max="8704" width="17.6640625" style="49" customWidth="1"/>
    <col min="8705" max="8713" width="14.6640625" style="49" customWidth="1"/>
    <col min="8714" max="8944" width="10.6640625" style="49"/>
    <col min="8945" max="8946" width="15.6640625" style="49" customWidth="1"/>
    <col min="8947" max="8949" width="14.6640625" style="49" customWidth="1"/>
    <col min="8950" max="8953" width="13.6640625" style="49" customWidth="1"/>
    <col min="8954" max="8957" width="15.6640625" style="49" customWidth="1"/>
    <col min="8958" max="8958" width="22.88671875" style="49" customWidth="1"/>
    <col min="8959" max="8959" width="20.6640625" style="49" customWidth="1"/>
    <col min="8960" max="8960" width="17.6640625" style="49" customWidth="1"/>
    <col min="8961" max="8969" width="14.6640625" style="49" customWidth="1"/>
    <col min="8970" max="9200" width="10.6640625" style="49"/>
    <col min="9201" max="9202" width="15.6640625" style="49" customWidth="1"/>
    <col min="9203" max="9205" width="14.6640625" style="49" customWidth="1"/>
    <col min="9206" max="9209" width="13.6640625" style="49" customWidth="1"/>
    <col min="9210" max="9213" width="15.6640625" style="49" customWidth="1"/>
    <col min="9214" max="9214" width="22.88671875" style="49" customWidth="1"/>
    <col min="9215" max="9215" width="20.6640625" style="49" customWidth="1"/>
    <col min="9216" max="9216" width="17.6640625" style="49" customWidth="1"/>
    <col min="9217" max="9225" width="14.6640625" style="49" customWidth="1"/>
    <col min="9226" max="9456" width="10.6640625" style="49"/>
    <col min="9457" max="9458" width="15.6640625" style="49" customWidth="1"/>
    <col min="9459" max="9461" width="14.6640625" style="49" customWidth="1"/>
    <col min="9462" max="9465" width="13.6640625" style="49" customWidth="1"/>
    <col min="9466" max="9469" width="15.6640625" style="49" customWidth="1"/>
    <col min="9470" max="9470" width="22.88671875" style="49" customWidth="1"/>
    <col min="9471" max="9471" width="20.6640625" style="49" customWidth="1"/>
    <col min="9472" max="9472" width="17.6640625" style="49" customWidth="1"/>
    <col min="9473" max="9481" width="14.6640625" style="49" customWidth="1"/>
    <col min="9482" max="9712" width="10.6640625" style="49"/>
    <col min="9713" max="9714" width="15.6640625" style="49" customWidth="1"/>
    <col min="9715" max="9717" width="14.6640625" style="49" customWidth="1"/>
    <col min="9718" max="9721" width="13.6640625" style="49" customWidth="1"/>
    <col min="9722" max="9725" width="15.6640625" style="49" customWidth="1"/>
    <col min="9726" max="9726" width="22.88671875" style="49" customWidth="1"/>
    <col min="9727" max="9727" width="20.6640625" style="49" customWidth="1"/>
    <col min="9728" max="9728" width="17.6640625" style="49" customWidth="1"/>
    <col min="9729" max="9737" width="14.6640625" style="49" customWidth="1"/>
    <col min="9738" max="9968" width="10.6640625" style="49"/>
    <col min="9969" max="9970" width="15.6640625" style="49" customWidth="1"/>
    <col min="9971" max="9973" width="14.6640625" style="49" customWidth="1"/>
    <col min="9974" max="9977" width="13.6640625" style="49" customWidth="1"/>
    <col min="9978" max="9981" width="15.6640625" style="49" customWidth="1"/>
    <col min="9982" max="9982" width="22.88671875" style="49" customWidth="1"/>
    <col min="9983" max="9983" width="20.6640625" style="49" customWidth="1"/>
    <col min="9984" max="9984" width="17.6640625" style="49" customWidth="1"/>
    <col min="9985" max="9993" width="14.6640625" style="49" customWidth="1"/>
    <col min="9994" max="10224" width="10.6640625" style="49"/>
    <col min="10225" max="10226" width="15.6640625" style="49" customWidth="1"/>
    <col min="10227" max="10229" width="14.6640625" style="49" customWidth="1"/>
    <col min="10230" max="10233" width="13.6640625" style="49" customWidth="1"/>
    <col min="10234" max="10237" width="15.6640625" style="49" customWidth="1"/>
    <col min="10238" max="10238" width="22.88671875" style="49" customWidth="1"/>
    <col min="10239" max="10239" width="20.6640625" style="49" customWidth="1"/>
    <col min="10240" max="10240" width="17.6640625" style="49" customWidth="1"/>
    <col min="10241" max="10249" width="14.6640625" style="49" customWidth="1"/>
    <col min="10250" max="10480" width="10.6640625" style="49"/>
    <col min="10481" max="10482" width="15.6640625" style="49" customWidth="1"/>
    <col min="10483" max="10485" width="14.6640625" style="49" customWidth="1"/>
    <col min="10486" max="10489" width="13.6640625" style="49" customWidth="1"/>
    <col min="10490" max="10493" width="15.6640625" style="49" customWidth="1"/>
    <col min="10494" max="10494" width="22.88671875" style="49" customWidth="1"/>
    <col min="10495" max="10495" width="20.6640625" style="49" customWidth="1"/>
    <col min="10496" max="10496" width="17.6640625" style="49" customWidth="1"/>
    <col min="10497" max="10505" width="14.6640625" style="49" customWidth="1"/>
    <col min="10506" max="10736" width="10.6640625" style="49"/>
    <col min="10737" max="10738" width="15.6640625" style="49" customWidth="1"/>
    <col min="10739" max="10741" width="14.6640625" style="49" customWidth="1"/>
    <col min="10742" max="10745" width="13.6640625" style="49" customWidth="1"/>
    <col min="10746" max="10749" width="15.6640625" style="49" customWidth="1"/>
    <col min="10750" max="10750" width="22.88671875" style="49" customWidth="1"/>
    <col min="10751" max="10751" width="20.6640625" style="49" customWidth="1"/>
    <col min="10752" max="10752" width="17.6640625" style="49" customWidth="1"/>
    <col min="10753" max="10761" width="14.6640625" style="49" customWidth="1"/>
    <col min="10762" max="10992" width="10.6640625" style="49"/>
    <col min="10993" max="10994" width="15.6640625" style="49" customWidth="1"/>
    <col min="10995" max="10997" width="14.6640625" style="49" customWidth="1"/>
    <col min="10998" max="11001" width="13.6640625" style="49" customWidth="1"/>
    <col min="11002" max="11005" width="15.6640625" style="49" customWidth="1"/>
    <col min="11006" max="11006" width="22.88671875" style="49" customWidth="1"/>
    <col min="11007" max="11007" width="20.6640625" style="49" customWidth="1"/>
    <col min="11008" max="11008" width="17.6640625" style="49" customWidth="1"/>
    <col min="11009" max="11017" width="14.6640625" style="49" customWidth="1"/>
    <col min="11018" max="11248" width="10.6640625" style="49"/>
    <col min="11249" max="11250" width="15.6640625" style="49" customWidth="1"/>
    <col min="11251" max="11253" width="14.6640625" style="49" customWidth="1"/>
    <col min="11254" max="11257" width="13.6640625" style="49" customWidth="1"/>
    <col min="11258" max="11261" width="15.6640625" style="49" customWidth="1"/>
    <col min="11262" max="11262" width="22.88671875" style="49" customWidth="1"/>
    <col min="11263" max="11263" width="20.6640625" style="49" customWidth="1"/>
    <col min="11264" max="11264" width="17.6640625" style="49" customWidth="1"/>
    <col min="11265" max="11273" width="14.6640625" style="49" customWidth="1"/>
    <col min="11274" max="11504" width="10.6640625" style="49"/>
    <col min="11505" max="11506" width="15.6640625" style="49" customWidth="1"/>
    <col min="11507" max="11509" width="14.6640625" style="49" customWidth="1"/>
    <col min="11510" max="11513" width="13.6640625" style="49" customWidth="1"/>
    <col min="11514" max="11517" width="15.6640625" style="49" customWidth="1"/>
    <col min="11518" max="11518" width="22.88671875" style="49" customWidth="1"/>
    <col min="11519" max="11519" width="20.6640625" style="49" customWidth="1"/>
    <col min="11520" max="11520" width="17.6640625" style="49" customWidth="1"/>
    <col min="11521" max="11529" width="14.6640625" style="49" customWidth="1"/>
    <col min="11530" max="11760" width="10.6640625" style="49"/>
    <col min="11761" max="11762" width="15.6640625" style="49" customWidth="1"/>
    <col min="11763" max="11765" width="14.6640625" style="49" customWidth="1"/>
    <col min="11766" max="11769" width="13.6640625" style="49" customWidth="1"/>
    <col min="11770" max="11773" width="15.6640625" style="49" customWidth="1"/>
    <col min="11774" max="11774" width="22.88671875" style="49" customWidth="1"/>
    <col min="11775" max="11775" width="20.6640625" style="49" customWidth="1"/>
    <col min="11776" max="11776" width="17.6640625" style="49" customWidth="1"/>
    <col min="11777" max="11785" width="14.6640625" style="49" customWidth="1"/>
    <col min="11786" max="12016" width="10.6640625" style="49"/>
    <col min="12017" max="12018" width="15.6640625" style="49" customWidth="1"/>
    <col min="12019" max="12021" width="14.6640625" style="49" customWidth="1"/>
    <col min="12022" max="12025" width="13.6640625" style="49" customWidth="1"/>
    <col min="12026" max="12029" width="15.6640625" style="49" customWidth="1"/>
    <col min="12030" max="12030" width="22.88671875" style="49" customWidth="1"/>
    <col min="12031" max="12031" width="20.6640625" style="49" customWidth="1"/>
    <col min="12032" max="12032" width="17.6640625" style="49" customWidth="1"/>
    <col min="12033" max="12041" width="14.6640625" style="49" customWidth="1"/>
    <col min="12042" max="12272" width="10.6640625" style="49"/>
    <col min="12273" max="12274" width="15.6640625" style="49" customWidth="1"/>
    <col min="12275" max="12277" width="14.6640625" style="49" customWidth="1"/>
    <col min="12278" max="12281" width="13.6640625" style="49" customWidth="1"/>
    <col min="12282" max="12285" width="15.6640625" style="49" customWidth="1"/>
    <col min="12286" max="12286" width="22.88671875" style="49" customWidth="1"/>
    <col min="12287" max="12287" width="20.6640625" style="49" customWidth="1"/>
    <col min="12288" max="12288" width="17.6640625" style="49" customWidth="1"/>
    <col min="12289" max="12297" width="14.6640625" style="49" customWidth="1"/>
    <col min="12298" max="12528" width="10.6640625" style="49"/>
    <col min="12529" max="12530" width="15.6640625" style="49" customWidth="1"/>
    <col min="12531" max="12533" width="14.6640625" style="49" customWidth="1"/>
    <col min="12534" max="12537" width="13.6640625" style="49" customWidth="1"/>
    <col min="12538" max="12541" width="15.6640625" style="49" customWidth="1"/>
    <col min="12542" max="12542" width="22.88671875" style="49" customWidth="1"/>
    <col min="12543" max="12543" width="20.6640625" style="49" customWidth="1"/>
    <col min="12544" max="12544" width="17.6640625" style="49" customWidth="1"/>
    <col min="12545" max="12553" width="14.6640625" style="49" customWidth="1"/>
    <col min="12554" max="12784" width="10.6640625" style="49"/>
    <col min="12785" max="12786" width="15.6640625" style="49" customWidth="1"/>
    <col min="12787" max="12789" width="14.6640625" style="49" customWidth="1"/>
    <col min="12790" max="12793" width="13.6640625" style="49" customWidth="1"/>
    <col min="12794" max="12797" width="15.6640625" style="49" customWidth="1"/>
    <col min="12798" max="12798" width="22.88671875" style="49" customWidth="1"/>
    <col min="12799" max="12799" width="20.6640625" style="49" customWidth="1"/>
    <col min="12800" max="12800" width="17.6640625" style="49" customWidth="1"/>
    <col min="12801" max="12809" width="14.6640625" style="49" customWidth="1"/>
    <col min="12810" max="13040" width="10.6640625" style="49"/>
    <col min="13041" max="13042" width="15.6640625" style="49" customWidth="1"/>
    <col min="13043" max="13045" width="14.6640625" style="49" customWidth="1"/>
    <col min="13046" max="13049" width="13.6640625" style="49" customWidth="1"/>
    <col min="13050" max="13053" width="15.6640625" style="49" customWidth="1"/>
    <col min="13054" max="13054" width="22.88671875" style="49" customWidth="1"/>
    <col min="13055" max="13055" width="20.6640625" style="49" customWidth="1"/>
    <col min="13056" max="13056" width="17.6640625" style="49" customWidth="1"/>
    <col min="13057" max="13065" width="14.6640625" style="49" customWidth="1"/>
    <col min="13066" max="13296" width="10.6640625" style="49"/>
    <col min="13297" max="13298" width="15.6640625" style="49" customWidth="1"/>
    <col min="13299" max="13301" width="14.6640625" style="49" customWidth="1"/>
    <col min="13302" max="13305" width="13.6640625" style="49" customWidth="1"/>
    <col min="13306" max="13309" width="15.6640625" style="49" customWidth="1"/>
    <col min="13310" max="13310" width="22.88671875" style="49" customWidth="1"/>
    <col min="13311" max="13311" width="20.6640625" style="49" customWidth="1"/>
    <col min="13312" max="13312" width="17.6640625" style="49" customWidth="1"/>
    <col min="13313" max="13321" width="14.6640625" style="49" customWidth="1"/>
    <col min="13322" max="13552" width="10.6640625" style="49"/>
    <col min="13553" max="13554" width="15.6640625" style="49" customWidth="1"/>
    <col min="13555" max="13557" width="14.6640625" style="49" customWidth="1"/>
    <col min="13558" max="13561" width="13.6640625" style="49" customWidth="1"/>
    <col min="13562" max="13565" width="15.6640625" style="49" customWidth="1"/>
    <col min="13566" max="13566" width="22.88671875" style="49" customWidth="1"/>
    <col min="13567" max="13567" width="20.6640625" style="49" customWidth="1"/>
    <col min="13568" max="13568" width="17.6640625" style="49" customWidth="1"/>
    <col min="13569" max="13577" width="14.6640625" style="49" customWidth="1"/>
    <col min="13578" max="13808" width="10.6640625" style="49"/>
    <col min="13809" max="13810" width="15.6640625" style="49" customWidth="1"/>
    <col min="13811" max="13813" width="14.6640625" style="49" customWidth="1"/>
    <col min="13814" max="13817" width="13.6640625" style="49" customWidth="1"/>
    <col min="13818" max="13821" width="15.6640625" style="49" customWidth="1"/>
    <col min="13822" max="13822" width="22.88671875" style="49" customWidth="1"/>
    <col min="13823" max="13823" width="20.6640625" style="49" customWidth="1"/>
    <col min="13824" max="13824" width="17.6640625" style="49" customWidth="1"/>
    <col min="13825" max="13833" width="14.6640625" style="49" customWidth="1"/>
    <col min="13834" max="14064" width="10.6640625" style="49"/>
    <col min="14065" max="14066" width="15.6640625" style="49" customWidth="1"/>
    <col min="14067" max="14069" width="14.6640625" style="49" customWidth="1"/>
    <col min="14070" max="14073" width="13.6640625" style="49" customWidth="1"/>
    <col min="14074" max="14077" width="15.6640625" style="49" customWidth="1"/>
    <col min="14078" max="14078" width="22.88671875" style="49" customWidth="1"/>
    <col min="14079" max="14079" width="20.6640625" style="49" customWidth="1"/>
    <col min="14080" max="14080" width="17.6640625" style="49" customWidth="1"/>
    <col min="14081" max="14089" width="14.6640625" style="49" customWidth="1"/>
    <col min="14090" max="14320" width="10.6640625" style="49"/>
    <col min="14321" max="14322" width="15.6640625" style="49" customWidth="1"/>
    <col min="14323" max="14325" width="14.6640625" style="49" customWidth="1"/>
    <col min="14326" max="14329" width="13.6640625" style="49" customWidth="1"/>
    <col min="14330" max="14333" width="15.6640625" style="49" customWidth="1"/>
    <col min="14334" max="14334" width="22.88671875" style="49" customWidth="1"/>
    <col min="14335" max="14335" width="20.6640625" style="49" customWidth="1"/>
    <col min="14336" max="14336" width="17.6640625" style="49" customWidth="1"/>
    <col min="14337" max="14345" width="14.6640625" style="49" customWidth="1"/>
    <col min="14346" max="14576" width="10.6640625" style="49"/>
    <col min="14577" max="14578" width="15.6640625" style="49" customWidth="1"/>
    <col min="14579" max="14581" width="14.6640625" style="49" customWidth="1"/>
    <col min="14582" max="14585" width="13.6640625" style="49" customWidth="1"/>
    <col min="14586" max="14589" width="15.6640625" style="49" customWidth="1"/>
    <col min="14590" max="14590" width="22.88671875" style="49" customWidth="1"/>
    <col min="14591" max="14591" width="20.6640625" style="49" customWidth="1"/>
    <col min="14592" max="14592" width="17.6640625" style="49" customWidth="1"/>
    <col min="14593" max="14601" width="14.6640625" style="49" customWidth="1"/>
    <col min="14602" max="14832" width="10.6640625" style="49"/>
    <col min="14833" max="14834" width="15.6640625" style="49" customWidth="1"/>
    <col min="14835" max="14837" width="14.6640625" style="49" customWidth="1"/>
    <col min="14838" max="14841" width="13.6640625" style="49" customWidth="1"/>
    <col min="14842" max="14845" width="15.6640625" style="49" customWidth="1"/>
    <col min="14846" max="14846" width="22.88671875" style="49" customWidth="1"/>
    <col min="14847" max="14847" width="20.6640625" style="49" customWidth="1"/>
    <col min="14848" max="14848" width="17.6640625" style="49" customWidth="1"/>
    <col min="14849" max="14857" width="14.6640625" style="49" customWidth="1"/>
    <col min="14858" max="15088" width="10.6640625" style="49"/>
    <col min="15089" max="15090" width="15.6640625" style="49" customWidth="1"/>
    <col min="15091" max="15093" width="14.6640625" style="49" customWidth="1"/>
    <col min="15094" max="15097" width="13.6640625" style="49" customWidth="1"/>
    <col min="15098" max="15101" width="15.6640625" style="49" customWidth="1"/>
    <col min="15102" max="15102" width="22.88671875" style="49" customWidth="1"/>
    <col min="15103" max="15103" width="20.6640625" style="49" customWidth="1"/>
    <col min="15104" max="15104" width="17.6640625" style="49" customWidth="1"/>
    <col min="15105" max="15113" width="14.6640625" style="49" customWidth="1"/>
    <col min="15114" max="15344" width="10.6640625" style="49"/>
    <col min="15345" max="15346" width="15.6640625" style="49" customWidth="1"/>
    <col min="15347" max="15349" width="14.6640625" style="49" customWidth="1"/>
    <col min="15350" max="15353" width="13.6640625" style="49" customWidth="1"/>
    <col min="15354" max="15357" width="15.6640625" style="49" customWidth="1"/>
    <col min="15358" max="15358" width="22.88671875" style="49" customWidth="1"/>
    <col min="15359" max="15359" width="20.6640625" style="49" customWidth="1"/>
    <col min="15360" max="15360" width="17.6640625" style="49" customWidth="1"/>
    <col min="15361" max="15369" width="14.6640625" style="49" customWidth="1"/>
    <col min="15370" max="15600" width="10.6640625" style="49"/>
    <col min="15601" max="15602" width="15.6640625" style="49" customWidth="1"/>
    <col min="15603" max="15605" width="14.6640625" style="49" customWidth="1"/>
    <col min="15606" max="15609" width="13.6640625" style="49" customWidth="1"/>
    <col min="15610" max="15613" width="15.6640625" style="49" customWidth="1"/>
    <col min="15614" max="15614" width="22.88671875" style="49" customWidth="1"/>
    <col min="15615" max="15615" width="20.6640625" style="49" customWidth="1"/>
    <col min="15616" max="15616" width="17.6640625" style="49" customWidth="1"/>
    <col min="15617" max="15625" width="14.6640625" style="49" customWidth="1"/>
    <col min="15626" max="15856" width="10.6640625" style="49"/>
    <col min="15857" max="15858" width="15.6640625" style="49" customWidth="1"/>
    <col min="15859" max="15861" width="14.6640625" style="49" customWidth="1"/>
    <col min="15862" max="15865" width="13.6640625" style="49" customWidth="1"/>
    <col min="15866" max="15869" width="15.6640625" style="49" customWidth="1"/>
    <col min="15870" max="15870" width="22.88671875" style="49" customWidth="1"/>
    <col min="15871" max="15871" width="20.6640625" style="49" customWidth="1"/>
    <col min="15872" max="15872" width="17.6640625" style="49" customWidth="1"/>
    <col min="15873" max="15881" width="14.6640625" style="49" customWidth="1"/>
    <col min="15882" max="16112" width="10.6640625" style="49"/>
    <col min="16113" max="16114" width="15.6640625" style="49" customWidth="1"/>
    <col min="16115" max="16117" width="14.6640625" style="49" customWidth="1"/>
    <col min="16118" max="16121" width="13.6640625" style="49" customWidth="1"/>
    <col min="16122" max="16125" width="15.6640625" style="49" customWidth="1"/>
    <col min="16126" max="16126" width="22.88671875" style="49" customWidth="1"/>
    <col min="16127" max="16127" width="20.6640625" style="49" customWidth="1"/>
    <col min="16128" max="16128" width="17.6640625" style="49" customWidth="1"/>
    <col min="16129" max="16137" width="14.6640625" style="49" customWidth="1"/>
    <col min="16138" max="16384" width="10.6640625" style="49"/>
  </cols>
  <sheetData>
    <row r="1" spans="1:27" ht="25.5" customHeight="1" x14ac:dyDescent="0.3">
      <c r="AA1" s="38" t="s">
        <v>65</v>
      </c>
    </row>
    <row r="2" spans="1:27" s="12" customFormat="1" ht="18.75" customHeight="1" x14ac:dyDescent="0.35">
      <c r="E2" s="18"/>
      <c r="Q2" s="16"/>
      <c r="R2" s="16"/>
      <c r="AA2" s="15" t="s">
        <v>7</v>
      </c>
    </row>
    <row r="3" spans="1:27" s="12" customFormat="1" ht="18.75" customHeight="1" x14ac:dyDescent="0.35">
      <c r="E3" s="18"/>
      <c r="Q3" s="16"/>
      <c r="R3" s="16"/>
      <c r="AA3" s="15" t="s">
        <v>64</v>
      </c>
    </row>
    <row r="4" spans="1:27" s="12" customFormat="1" x14ac:dyDescent="0.25">
      <c r="E4" s="17"/>
      <c r="Q4" s="16"/>
      <c r="R4" s="16"/>
    </row>
    <row r="5" spans="1:27" s="12" customFormat="1" x14ac:dyDescent="0.25">
      <c r="A5" s="409" t="str">
        <f>'1. паспорт местоположение'!A5:C5</f>
        <v>Год раскрытия информации: 2023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row>
    <row r="6" spans="1:27" s="12" customFormat="1" x14ac:dyDescent="0.25">
      <c r="A6" s="115"/>
      <c r="B6" s="115"/>
      <c r="C6" s="115"/>
      <c r="D6" s="115"/>
      <c r="E6" s="115"/>
      <c r="F6" s="115"/>
      <c r="G6" s="115"/>
      <c r="H6" s="115"/>
      <c r="I6" s="115"/>
      <c r="J6" s="115"/>
      <c r="K6" s="115"/>
      <c r="L6" s="115"/>
      <c r="M6" s="115"/>
      <c r="N6" s="115"/>
      <c r="O6" s="115"/>
      <c r="P6" s="115"/>
      <c r="Q6" s="115"/>
      <c r="R6" s="115"/>
      <c r="S6" s="115"/>
      <c r="T6" s="115"/>
    </row>
    <row r="7" spans="1:27" s="12" customFormat="1" ht="17.399999999999999" x14ac:dyDescent="0.25">
      <c r="E7" s="413" t="s">
        <v>6</v>
      </c>
      <c r="F7" s="413"/>
      <c r="G7" s="413"/>
      <c r="H7" s="413"/>
      <c r="I7" s="413"/>
      <c r="J7" s="413"/>
      <c r="K7" s="413"/>
      <c r="L7" s="413"/>
      <c r="M7" s="413"/>
      <c r="N7" s="413"/>
      <c r="O7" s="413"/>
      <c r="P7" s="413"/>
      <c r="Q7" s="413"/>
      <c r="R7" s="413"/>
      <c r="S7" s="413"/>
      <c r="T7" s="413"/>
      <c r="U7" s="413"/>
      <c r="V7" s="413"/>
      <c r="W7" s="413"/>
      <c r="X7" s="413"/>
      <c r="Y7" s="413"/>
    </row>
    <row r="8" spans="1:27" s="12" customFormat="1" ht="17.399999999999999"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418" t="str">
        <f>'1. паспорт местоположение'!A9</f>
        <v>Акционерное общество "Россети Янтарь"</v>
      </c>
      <c r="F9" s="418"/>
      <c r="G9" s="418"/>
      <c r="H9" s="418"/>
      <c r="I9" s="418"/>
      <c r="J9" s="418"/>
      <c r="K9" s="418"/>
      <c r="L9" s="418"/>
      <c r="M9" s="418"/>
      <c r="N9" s="418"/>
      <c r="O9" s="418"/>
      <c r="P9" s="418"/>
      <c r="Q9" s="418"/>
      <c r="R9" s="418"/>
      <c r="S9" s="418"/>
      <c r="T9" s="418"/>
      <c r="U9" s="418"/>
      <c r="V9" s="418"/>
      <c r="W9" s="418"/>
      <c r="X9" s="418"/>
      <c r="Y9" s="418"/>
    </row>
    <row r="10" spans="1:27" s="12" customFormat="1" ht="18.75" customHeight="1" x14ac:dyDescent="0.25">
      <c r="E10" s="410" t="s">
        <v>5</v>
      </c>
      <c r="F10" s="410"/>
      <c r="G10" s="410"/>
      <c r="H10" s="410"/>
      <c r="I10" s="410"/>
      <c r="J10" s="410"/>
      <c r="K10" s="410"/>
      <c r="L10" s="410"/>
      <c r="M10" s="410"/>
      <c r="N10" s="410"/>
      <c r="O10" s="410"/>
      <c r="P10" s="410"/>
      <c r="Q10" s="410"/>
      <c r="R10" s="410"/>
      <c r="S10" s="410"/>
      <c r="T10" s="410"/>
      <c r="U10" s="410"/>
      <c r="V10" s="410"/>
      <c r="W10" s="410"/>
      <c r="X10" s="410"/>
      <c r="Y10" s="410"/>
    </row>
    <row r="11" spans="1:27" s="12" customFormat="1" ht="17.399999999999999"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418" t="str">
        <f>'1. паспорт местоположение'!A12</f>
        <v>M_22-0199</v>
      </c>
      <c r="F12" s="418"/>
      <c r="G12" s="418"/>
      <c r="H12" s="418"/>
      <c r="I12" s="418"/>
      <c r="J12" s="418"/>
      <c r="K12" s="418"/>
      <c r="L12" s="418"/>
      <c r="M12" s="418"/>
      <c r="N12" s="418"/>
      <c r="O12" s="418"/>
      <c r="P12" s="418"/>
      <c r="Q12" s="418"/>
      <c r="R12" s="418"/>
      <c r="S12" s="418"/>
      <c r="T12" s="418"/>
      <c r="U12" s="418"/>
      <c r="V12" s="418"/>
      <c r="W12" s="418"/>
      <c r="X12" s="418"/>
      <c r="Y12" s="418"/>
    </row>
    <row r="13" spans="1:27" s="12" customFormat="1" ht="18.75" customHeight="1" x14ac:dyDescent="0.25">
      <c r="E13" s="410" t="s">
        <v>4</v>
      </c>
      <c r="F13" s="410"/>
      <c r="G13" s="410"/>
      <c r="H13" s="410"/>
      <c r="I13" s="410"/>
      <c r="J13" s="410"/>
      <c r="K13" s="410"/>
      <c r="L13" s="410"/>
      <c r="M13" s="410"/>
      <c r="N13" s="410"/>
      <c r="O13" s="410"/>
      <c r="P13" s="410"/>
      <c r="Q13" s="410"/>
      <c r="R13" s="410"/>
      <c r="S13" s="410"/>
      <c r="T13" s="410"/>
      <c r="U13" s="410"/>
      <c r="V13" s="410"/>
      <c r="W13" s="410"/>
      <c r="X13" s="410"/>
      <c r="Y13" s="410"/>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72" customHeight="1" x14ac:dyDescent="0.25">
      <c r="E15" s="415" t="str">
        <f>'1. паспорт местоположение'!A15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F15" s="415"/>
      <c r="G15" s="415"/>
      <c r="H15" s="415"/>
      <c r="I15" s="415"/>
      <c r="J15" s="415"/>
      <c r="K15" s="415"/>
      <c r="L15" s="415"/>
      <c r="M15" s="415"/>
      <c r="N15" s="415"/>
      <c r="O15" s="415"/>
      <c r="P15" s="415"/>
      <c r="Q15" s="415"/>
      <c r="R15" s="415"/>
      <c r="S15" s="415"/>
      <c r="T15" s="415"/>
      <c r="U15" s="415"/>
      <c r="V15" s="415"/>
      <c r="W15" s="415"/>
      <c r="X15" s="415"/>
      <c r="Y15" s="415"/>
    </row>
    <row r="16" spans="1:27" s="3" customFormat="1" ht="15" customHeight="1" x14ac:dyDescent="0.25">
      <c r="E16" s="410" t="s">
        <v>3</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412"/>
      <c r="F18" s="412"/>
      <c r="G18" s="412"/>
      <c r="H18" s="412"/>
      <c r="I18" s="412"/>
      <c r="J18" s="412"/>
      <c r="K18" s="412"/>
      <c r="L18" s="412"/>
      <c r="M18" s="412"/>
      <c r="N18" s="412"/>
      <c r="O18" s="412"/>
      <c r="P18" s="412"/>
      <c r="Q18" s="412"/>
      <c r="R18" s="412"/>
      <c r="S18" s="412"/>
      <c r="T18" s="412"/>
      <c r="U18" s="412"/>
      <c r="V18" s="412"/>
      <c r="W18" s="412"/>
      <c r="X18" s="412"/>
      <c r="Y18" s="412"/>
    </row>
    <row r="19" spans="1:27" ht="25.5" customHeight="1" x14ac:dyDescent="0.3">
      <c r="A19" s="412" t="s">
        <v>388</v>
      </c>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row>
    <row r="20" spans="1:27" s="57" customFormat="1" ht="21" customHeight="1" x14ac:dyDescent="0.3"/>
    <row r="21" spans="1:27" ht="15.75" customHeight="1" x14ac:dyDescent="0.3">
      <c r="A21" s="439" t="s">
        <v>2</v>
      </c>
      <c r="B21" s="442" t="s">
        <v>395</v>
      </c>
      <c r="C21" s="443"/>
      <c r="D21" s="442" t="s">
        <v>397</v>
      </c>
      <c r="E21" s="443"/>
      <c r="F21" s="424" t="s">
        <v>87</v>
      </c>
      <c r="G21" s="426"/>
      <c r="H21" s="426"/>
      <c r="I21" s="425"/>
      <c r="J21" s="439" t="s">
        <v>398</v>
      </c>
      <c r="K21" s="442" t="s">
        <v>399</v>
      </c>
      <c r="L21" s="443"/>
      <c r="M21" s="442" t="s">
        <v>400</v>
      </c>
      <c r="N21" s="443"/>
      <c r="O21" s="442" t="s">
        <v>387</v>
      </c>
      <c r="P21" s="443"/>
      <c r="Q21" s="442" t="s">
        <v>120</v>
      </c>
      <c r="R21" s="443"/>
      <c r="S21" s="439" t="s">
        <v>119</v>
      </c>
      <c r="T21" s="439" t="s">
        <v>401</v>
      </c>
      <c r="U21" s="439" t="s">
        <v>396</v>
      </c>
      <c r="V21" s="442" t="s">
        <v>118</v>
      </c>
      <c r="W21" s="443"/>
      <c r="X21" s="424" t="s">
        <v>110</v>
      </c>
      <c r="Y21" s="426"/>
      <c r="Z21" s="424" t="s">
        <v>109</v>
      </c>
      <c r="AA21" s="426"/>
    </row>
    <row r="22" spans="1:27" ht="141" customHeight="1" x14ac:dyDescent="0.3">
      <c r="A22" s="440"/>
      <c r="B22" s="444"/>
      <c r="C22" s="445"/>
      <c r="D22" s="444"/>
      <c r="E22" s="445"/>
      <c r="F22" s="424" t="s">
        <v>117</v>
      </c>
      <c r="G22" s="425"/>
      <c r="H22" s="424" t="s">
        <v>116</v>
      </c>
      <c r="I22" s="425"/>
      <c r="J22" s="441"/>
      <c r="K22" s="444"/>
      <c r="L22" s="445"/>
      <c r="M22" s="444"/>
      <c r="N22" s="445"/>
      <c r="O22" s="444"/>
      <c r="P22" s="445"/>
      <c r="Q22" s="444"/>
      <c r="R22" s="445"/>
      <c r="S22" s="441"/>
      <c r="T22" s="441"/>
      <c r="U22" s="441"/>
      <c r="V22" s="444"/>
      <c r="W22" s="445"/>
      <c r="X22" s="83" t="s">
        <v>108</v>
      </c>
      <c r="Y22" s="83" t="s">
        <v>385</v>
      </c>
      <c r="Z22" s="83" t="s">
        <v>107</v>
      </c>
      <c r="AA22" s="83" t="s">
        <v>106</v>
      </c>
    </row>
    <row r="23" spans="1:27" ht="60" customHeight="1" x14ac:dyDescent="0.3">
      <c r="A23" s="441"/>
      <c r="B23" s="110" t="s">
        <v>104</v>
      </c>
      <c r="C23" s="110"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3">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94" customFormat="1" x14ac:dyDescent="0.3">
      <c r="A25" s="446">
        <v>1</v>
      </c>
      <c r="B25" s="448" t="s">
        <v>541</v>
      </c>
      <c r="C25" s="448" t="s">
        <v>574</v>
      </c>
      <c r="D25" s="387" t="s">
        <v>295</v>
      </c>
      <c r="E25" s="385" t="s">
        <v>575</v>
      </c>
      <c r="F25" s="385" t="s">
        <v>295</v>
      </c>
      <c r="G25" s="387">
        <v>15</v>
      </c>
      <c r="H25" s="387" t="s">
        <v>295</v>
      </c>
      <c r="I25" s="387">
        <v>15</v>
      </c>
      <c r="J25" s="387" t="s">
        <v>295</v>
      </c>
      <c r="K25" s="390" t="s">
        <v>295</v>
      </c>
      <c r="L25" s="391" t="s">
        <v>61</v>
      </c>
      <c r="M25" s="391" t="s">
        <v>295</v>
      </c>
      <c r="N25" s="392">
        <v>70</v>
      </c>
      <c r="O25" s="392" t="s">
        <v>295</v>
      </c>
      <c r="P25" s="392" t="s">
        <v>509</v>
      </c>
      <c r="Q25" s="392" t="s">
        <v>295</v>
      </c>
      <c r="R25" s="393">
        <v>6.0000000000000001E-3</v>
      </c>
      <c r="S25" s="390" t="s">
        <v>295</v>
      </c>
      <c r="T25" s="390" t="s">
        <v>295</v>
      </c>
      <c r="U25" s="390" t="s">
        <v>295</v>
      </c>
      <c r="V25" s="390" t="s">
        <v>295</v>
      </c>
      <c r="W25" s="385" t="s">
        <v>522</v>
      </c>
      <c r="X25" s="387" t="s">
        <v>295</v>
      </c>
      <c r="Y25" s="387" t="s">
        <v>295</v>
      </c>
      <c r="Z25" s="387" t="s">
        <v>295</v>
      </c>
      <c r="AA25" s="387" t="s">
        <v>295</v>
      </c>
    </row>
    <row r="26" spans="1:27" s="394" customFormat="1" x14ac:dyDescent="0.3">
      <c r="A26" s="447"/>
      <c r="B26" s="449"/>
      <c r="C26" s="449"/>
      <c r="D26" s="387" t="s">
        <v>295</v>
      </c>
      <c r="E26" s="385" t="s">
        <v>576</v>
      </c>
      <c r="F26" s="385" t="s">
        <v>295</v>
      </c>
      <c r="G26" s="387">
        <v>15</v>
      </c>
      <c r="H26" s="387" t="s">
        <v>295</v>
      </c>
      <c r="I26" s="387">
        <v>15</v>
      </c>
      <c r="J26" s="387" t="s">
        <v>295</v>
      </c>
      <c r="K26" s="390" t="s">
        <v>295</v>
      </c>
      <c r="L26" s="391" t="s">
        <v>61</v>
      </c>
      <c r="M26" s="391" t="s">
        <v>295</v>
      </c>
      <c r="N26" s="392">
        <v>120</v>
      </c>
      <c r="O26" s="392" t="s">
        <v>295</v>
      </c>
      <c r="P26" s="392" t="s">
        <v>511</v>
      </c>
      <c r="Q26" s="392" t="s">
        <v>295</v>
      </c>
      <c r="R26" s="393">
        <v>0.64400000000000002</v>
      </c>
      <c r="S26" s="390" t="s">
        <v>295</v>
      </c>
      <c r="T26" s="390" t="s">
        <v>295</v>
      </c>
      <c r="U26" s="390" t="s">
        <v>295</v>
      </c>
      <c r="V26" s="390" t="s">
        <v>295</v>
      </c>
      <c r="W26" s="392" t="s">
        <v>577</v>
      </c>
      <c r="X26" s="387" t="s">
        <v>295</v>
      </c>
      <c r="Y26" s="387" t="s">
        <v>295</v>
      </c>
      <c r="Z26" s="387" t="s">
        <v>295</v>
      </c>
      <c r="AA26" s="387" t="s">
        <v>295</v>
      </c>
    </row>
    <row r="27" spans="1:27" s="394" customFormat="1" ht="31.2" x14ac:dyDescent="0.3">
      <c r="A27" s="446">
        <v>2</v>
      </c>
      <c r="B27" s="448" t="s">
        <v>541</v>
      </c>
      <c r="C27" s="448" t="s">
        <v>574</v>
      </c>
      <c r="D27" s="387" t="s">
        <v>295</v>
      </c>
      <c r="E27" s="385" t="s">
        <v>578</v>
      </c>
      <c r="F27" s="385" t="s">
        <v>295</v>
      </c>
      <c r="G27" s="387">
        <v>15</v>
      </c>
      <c r="H27" s="387" t="s">
        <v>295</v>
      </c>
      <c r="I27" s="387">
        <v>15</v>
      </c>
      <c r="J27" s="387" t="s">
        <v>295</v>
      </c>
      <c r="K27" s="390" t="s">
        <v>295</v>
      </c>
      <c r="L27" s="391" t="s">
        <v>61</v>
      </c>
      <c r="M27" s="391" t="s">
        <v>295</v>
      </c>
      <c r="N27" s="392">
        <v>70</v>
      </c>
      <c r="O27" s="392" t="s">
        <v>295</v>
      </c>
      <c r="P27" s="392" t="s">
        <v>509</v>
      </c>
      <c r="Q27" s="392" t="s">
        <v>295</v>
      </c>
      <c r="R27" s="393">
        <v>0.217</v>
      </c>
      <c r="S27" s="390" t="s">
        <v>295</v>
      </c>
      <c r="T27" s="390" t="s">
        <v>295</v>
      </c>
      <c r="U27" s="390" t="s">
        <v>295</v>
      </c>
      <c r="V27" s="390" t="s">
        <v>295</v>
      </c>
      <c r="W27" s="385" t="s">
        <v>522</v>
      </c>
      <c r="X27" s="387" t="s">
        <v>295</v>
      </c>
      <c r="Y27" s="387" t="s">
        <v>295</v>
      </c>
      <c r="Z27" s="387" t="s">
        <v>295</v>
      </c>
      <c r="AA27" s="387" t="s">
        <v>295</v>
      </c>
    </row>
    <row r="28" spans="1:27" s="394" customFormat="1" x14ac:dyDescent="0.3">
      <c r="A28" s="447"/>
      <c r="B28" s="449"/>
      <c r="C28" s="449"/>
      <c r="D28" s="387" t="s">
        <v>295</v>
      </c>
      <c r="E28" s="385" t="s">
        <v>579</v>
      </c>
      <c r="F28" s="385" t="s">
        <v>295</v>
      </c>
      <c r="G28" s="387">
        <v>15</v>
      </c>
      <c r="H28" s="387" t="s">
        <v>295</v>
      </c>
      <c r="I28" s="387">
        <v>15</v>
      </c>
      <c r="J28" s="387" t="s">
        <v>295</v>
      </c>
      <c r="K28" s="390" t="s">
        <v>295</v>
      </c>
      <c r="L28" s="391" t="s">
        <v>61</v>
      </c>
      <c r="M28" s="391" t="s">
        <v>295</v>
      </c>
      <c r="N28" s="392">
        <v>120</v>
      </c>
      <c r="O28" s="392" t="s">
        <v>295</v>
      </c>
      <c r="P28" s="392" t="s">
        <v>511</v>
      </c>
      <c r="Q28" s="392" t="s">
        <v>295</v>
      </c>
      <c r="R28" s="393">
        <v>0.63</v>
      </c>
      <c r="S28" s="390" t="s">
        <v>295</v>
      </c>
      <c r="T28" s="390" t="s">
        <v>295</v>
      </c>
      <c r="U28" s="390" t="s">
        <v>295</v>
      </c>
      <c r="V28" s="390" t="s">
        <v>295</v>
      </c>
      <c r="W28" s="392" t="s">
        <v>577</v>
      </c>
      <c r="X28" s="387" t="s">
        <v>295</v>
      </c>
      <c r="Y28" s="387" t="s">
        <v>295</v>
      </c>
      <c r="Z28" s="387" t="s">
        <v>295</v>
      </c>
      <c r="AA28" s="387" t="s">
        <v>295</v>
      </c>
    </row>
    <row r="29" spans="1:27" s="394" customFormat="1" ht="31.2" x14ac:dyDescent="0.3">
      <c r="A29" s="387">
        <v>3</v>
      </c>
      <c r="B29" s="387" t="s">
        <v>295</v>
      </c>
      <c r="C29" s="385" t="s">
        <v>580</v>
      </c>
      <c r="D29" s="387" t="s">
        <v>295</v>
      </c>
      <c r="E29" s="385" t="s">
        <v>581</v>
      </c>
      <c r="F29" s="385" t="s">
        <v>295</v>
      </c>
      <c r="G29" s="387">
        <v>0.4</v>
      </c>
      <c r="H29" s="387" t="s">
        <v>295</v>
      </c>
      <c r="I29" s="387">
        <v>0.4</v>
      </c>
      <c r="J29" s="387" t="s">
        <v>295</v>
      </c>
      <c r="K29" s="390" t="s">
        <v>295</v>
      </c>
      <c r="L29" s="391" t="s">
        <v>61</v>
      </c>
      <c r="M29" s="391" t="s">
        <v>295</v>
      </c>
      <c r="N29" s="392">
        <v>150</v>
      </c>
      <c r="O29" s="392" t="s">
        <v>295</v>
      </c>
      <c r="P29" s="392" t="s">
        <v>511</v>
      </c>
      <c r="Q29" s="392" t="s">
        <v>295</v>
      </c>
      <c r="R29" s="393">
        <v>3.4000000000000002E-2</v>
      </c>
      <c r="S29" s="390" t="s">
        <v>295</v>
      </c>
      <c r="T29" s="390" t="s">
        <v>295</v>
      </c>
      <c r="U29" s="390" t="s">
        <v>295</v>
      </c>
      <c r="V29" s="390" t="s">
        <v>295</v>
      </c>
      <c r="W29" s="392" t="s">
        <v>577</v>
      </c>
      <c r="X29" s="387" t="s">
        <v>295</v>
      </c>
      <c r="Y29" s="387" t="s">
        <v>295</v>
      </c>
      <c r="Z29" s="387" t="s">
        <v>295</v>
      </c>
      <c r="AA29" s="387" t="s">
        <v>295</v>
      </c>
    </row>
    <row r="30" spans="1:27" s="394" customFormat="1" ht="15.75" customHeight="1" x14ac:dyDescent="0.3">
      <c r="A30" s="446">
        <v>4</v>
      </c>
      <c r="B30" s="448" t="s">
        <v>295</v>
      </c>
      <c r="C30" s="448" t="s">
        <v>582</v>
      </c>
      <c r="D30" s="387" t="s">
        <v>295</v>
      </c>
      <c r="E30" s="385" t="s">
        <v>583</v>
      </c>
      <c r="F30" s="385" t="s">
        <v>295</v>
      </c>
      <c r="G30" s="387">
        <v>0.4</v>
      </c>
      <c r="H30" s="387" t="s">
        <v>295</v>
      </c>
      <c r="I30" s="387">
        <v>0.4</v>
      </c>
      <c r="J30" s="387" t="s">
        <v>295</v>
      </c>
      <c r="K30" s="390" t="s">
        <v>295</v>
      </c>
      <c r="L30" s="391" t="s">
        <v>61</v>
      </c>
      <c r="M30" s="391" t="s">
        <v>295</v>
      </c>
      <c r="N30" s="392">
        <v>150</v>
      </c>
      <c r="O30" s="392" t="s">
        <v>295</v>
      </c>
      <c r="P30" s="392" t="s">
        <v>511</v>
      </c>
      <c r="Q30" s="392" t="s">
        <v>295</v>
      </c>
      <c r="R30" s="393">
        <v>4.2999999999999997E-2</v>
      </c>
      <c r="S30" s="390" t="s">
        <v>295</v>
      </c>
      <c r="T30" s="390" t="s">
        <v>295</v>
      </c>
      <c r="U30" s="390" t="s">
        <v>295</v>
      </c>
      <c r="V30" s="390" t="s">
        <v>295</v>
      </c>
      <c r="W30" s="385" t="s">
        <v>577</v>
      </c>
      <c r="X30" s="387" t="s">
        <v>295</v>
      </c>
      <c r="Y30" s="387" t="s">
        <v>295</v>
      </c>
      <c r="Z30" s="387" t="s">
        <v>295</v>
      </c>
      <c r="AA30" s="387" t="s">
        <v>295</v>
      </c>
    </row>
    <row r="31" spans="1:27" s="394" customFormat="1" x14ac:dyDescent="0.3">
      <c r="A31" s="447"/>
      <c r="B31" s="449"/>
      <c r="C31" s="449"/>
      <c r="D31" s="387" t="s">
        <v>295</v>
      </c>
      <c r="E31" s="385" t="s">
        <v>584</v>
      </c>
      <c r="F31" s="385" t="s">
        <v>295</v>
      </c>
      <c r="G31" s="387">
        <v>0.4</v>
      </c>
      <c r="H31" s="387" t="s">
        <v>295</v>
      </c>
      <c r="I31" s="387">
        <v>0.4</v>
      </c>
      <c r="J31" s="387" t="s">
        <v>295</v>
      </c>
      <c r="K31" s="390" t="s">
        <v>295</v>
      </c>
      <c r="L31" s="391" t="s">
        <v>61</v>
      </c>
      <c r="M31" s="391" t="s">
        <v>295</v>
      </c>
      <c r="N31" s="392">
        <v>120</v>
      </c>
      <c r="O31" s="392" t="s">
        <v>295</v>
      </c>
      <c r="P31" s="392" t="s">
        <v>509</v>
      </c>
      <c r="Q31" s="392" t="s">
        <v>295</v>
      </c>
      <c r="R31" s="393">
        <v>0.10299999999999999</v>
      </c>
      <c r="S31" s="390" t="s">
        <v>295</v>
      </c>
      <c r="T31" s="390" t="s">
        <v>295</v>
      </c>
      <c r="U31" s="390" t="s">
        <v>295</v>
      </c>
      <c r="V31" s="390" t="s">
        <v>295</v>
      </c>
      <c r="W31" s="385" t="s">
        <v>522</v>
      </c>
      <c r="X31" s="387" t="s">
        <v>295</v>
      </c>
      <c r="Y31" s="387" t="s">
        <v>295</v>
      </c>
      <c r="Z31" s="387" t="s">
        <v>295</v>
      </c>
      <c r="AA31" s="387" t="s">
        <v>295</v>
      </c>
    </row>
    <row r="32" spans="1:27" s="394" customFormat="1" ht="31.2" x14ac:dyDescent="0.3">
      <c r="A32" s="446">
        <v>5</v>
      </c>
      <c r="B32" s="448" t="s">
        <v>585</v>
      </c>
      <c r="C32" s="385" t="s">
        <v>580</v>
      </c>
      <c r="D32" s="385" t="s">
        <v>586</v>
      </c>
      <c r="E32" s="385" t="s">
        <v>586</v>
      </c>
      <c r="F32" s="387">
        <v>0.4</v>
      </c>
      <c r="G32" s="387">
        <v>0.4</v>
      </c>
      <c r="H32" s="387">
        <v>0.4</v>
      </c>
      <c r="I32" s="387">
        <v>0.4</v>
      </c>
      <c r="J32" s="387">
        <v>1987</v>
      </c>
      <c r="K32" s="390" t="s">
        <v>61</v>
      </c>
      <c r="L32" s="391" t="s">
        <v>61</v>
      </c>
      <c r="M32" s="391" t="s">
        <v>538</v>
      </c>
      <c r="N32" s="392">
        <v>95</v>
      </c>
      <c r="O32" s="392" t="s">
        <v>509</v>
      </c>
      <c r="P32" s="392" t="s">
        <v>509</v>
      </c>
      <c r="Q32" s="392">
        <v>0.46200000000000002</v>
      </c>
      <c r="R32" s="393">
        <v>0.46200000000000002</v>
      </c>
      <c r="S32" s="390" t="s">
        <v>295</v>
      </c>
      <c r="T32" s="390" t="s">
        <v>537</v>
      </c>
      <c r="U32" s="390" t="s">
        <v>60</v>
      </c>
      <c r="V32" s="385" t="s">
        <v>535</v>
      </c>
      <c r="W32" s="385" t="s">
        <v>522</v>
      </c>
      <c r="X32" s="387" t="s">
        <v>295</v>
      </c>
      <c r="Y32" s="387" t="s">
        <v>295</v>
      </c>
      <c r="Z32" s="385" t="s">
        <v>542</v>
      </c>
      <c r="AA32" s="385" t="s">
        <v>544</v>
      </c>
    </row>
    <row r="33" spans="1:27" s="394" customFormat="1" ht="31.2" x14ac:dyDescent="0.3">
      <c r="A33" s="447"/>
      <c r="B33" s="449"/>
      <c r="C33" s="385" t="s">
        <v>295</v>
      </c>
      <c r="D33" s="385" t="s">
        <v>587</v>
      </c>
      <c r="E33" s="385" t="s">
        <v>295</v>
      </c>
      <c r="F33" s="387">
        <v>0.4</v>
      </c>
      <c r="G33" s="387" t="s">
        <v>295</v>
      </c>
      <c r="H33" s="387">
        <v>0.4</v>
      </c>
      <c r="I33" s="387" t="s">
        <v>295</v>
      </c>
      <c r="J33" s="387">
        <v>1987</v>
      </c>
      <c r="K33" s="390" t="s">
        <v>61</v>
      </c>
      <c r="L33" s="387" t="s">
        <v>295</v>
      </c>
      <c r="M33" s="391" t="s">
        <v>538</v>
      </c>
      <c r="N33" s="387" t="s">
        <v>295</v>
      </c>
      <c r="O33" s="392" t="s">
        <v>509</v>
      </c>
      <c r="P33" s="387" t="s">
        <v>295</v>
      </c>
      <c r="Q33" s="392">
        <v>0.01</v>
      </c>
      <c r="R33" s="390" t="s">
        <v>295</v>
      </c>
      <c r="S33" s="390" t="s">
        <v>295</v>
      </c>
      <c r="T33" s="390" t="s">
        <v>537</v>
      </c>
      <c r="U33" s="390" t="s">
        <v>60</v>
      </c>
      <c r="V33" s="385" t="s">
        <v>535</v>
      </c>
      <c r="W33" s="390" t="s">
        <v>295</v>
      </c>
      <c r="X33" s="387" t="s">
        <v>295</v>
      </c>
      <c r="Y33" s="387" t="s">
        <v>295</v>
      </c>
      <c r="Z33" s="385" t="s">
        <v>542</v>
      </c>
      <c r="AA33" s="385" t="s">
        <v>543</v>
      </c>
    </row>
    <row r="34" spans="1:27" s="394" customFormat="1" ht="31.2" x14ac:dyDescent="0.3">
      <c r="A34" s="446">
        <v>6</v>
      </c>
      <c r="B34" s="448" t="s">
        <v>588</v>
      </c>
      <c r="C34" s="448" t="s">
        <v>582</v>
      </c>
      <c r="D34" s="385" t="s">
        <v>589</v>
      </c>
      <c r="E34" s="385" t="s">
        <v>589</v>
      </c>
      <c r="F34" s="387">
        <v>0.4</v>
      </c>
      <c r="G34" s="387">
        <v>0.4</v>
      </c>
      <c r="H34" s="387">
        <v>0.4</v>
      </c>
      <c r="I34" s="387">
        <v>0.4</v>
      </c>
      <c r="J34" s="390" t="s">
        <v>539</v>
      </c>
      <c r="K34" s="390" t="s">
        <v>61</v>
      </c>
      <c r="L34" s="391" t="s">
        <v>61</v>
      </c>
      <c r="M34" s="391" t="s">
        <v>538</v>
      </c>
      <c r="N34" s="392">
        <v>95</v>
      </c>
      <c r="O34" s="392" t="s">
        <v>509</v>
      </c>
      <c r="P34" s="392" t="s">
        <v>509</v>
      </c>
      <c r="Q34" s="392">
        <v>0.35</v>
      </c>
      <c r="R34" s="393">
        <v>0.35</v>
      </c>
      <c r="S34" s="390" t="s">
        <v>295</v>
      </c>
      <c r="T34" s="390" t="s">
        <v>536</v>
      </c>
      <c r="U34" s="390" t="s">
        <v>61</v>
      </c>
      <c r="V34" s="385" t="s">
        <v>535</v>
      </c>
      <c r="W34" s="385" t="s">
        <v>522</v>
      </c>
      <c r="X34" s="387" t="s">
        <v>295</v>
      </c>
      <c r="Y34" s="387" t="s">
        <v>295</v>
      </c>
      <c r="Z34" s="385" t="s">
        <v>545</v>
      </c>
      <c r="AA34" s="385" t="s">
        <v>544</v>
      </c>
    </row>
    <row r="35" spans="1:27" s="394" customFormat="1" ht="31.2" x14ac:dyDescent="0.3">
      <c r="A35" s="450"/>
      <c r="B35" s="451"/>
      <c r="C35" s="449"/>
      <c r="D35" s="385" t="s">
        <v>590</v>
      </c>
      <c r="E35" s="385" t="s">
        <v>590</v>
      </c>
      <c r="F35" s="387">
        <v>0.4</v>
      </c>
      <c r="G35" s="387">
        <v>0.4</v>
      </c>
      <c r="H35" s="387">
        <v>0.4</v>
      </c>
      <c r="I35" s="387">
        <v>0.4</v>
      </c>
      <c r="J35" s="390" t="s">
        <v>539</v>
      </c>
      <c r="K35" s="390" t="s">
        <v>61</v>
      </c>
      <c r="L35" s="391" t="s">
        <v>61</v>
      </c>
      <c r="M35" s="391" t="s">
        <v>534</v>
      </c>
      <c r="N35" s="392">
        <v>50</v>
      </c>
      <c r="O35" s="392" t="s">
        <v>509</v>
      </c>
      <c r="P35" s="392" t="s">
        <v>509</v>
      </c>
      <c r="Q35" s="392">
        <v>0.105</v>
      </c>
      <c r="R35" s="393">
        <v>0.105</v>
      </c>
      <c r="S35" s="390" t="s">
        <v>295</v>
      </c>
      <c r="T35" s="390" t="s">
        <v>536</v>
      </c>
      <c r="U35" s="390" t="s">
        <v>61</v>
      </c>
      <c r="V35" s="385" t="s">
        <v>535</v>
      </c>
      <c r="W35" s="385" t="s">
        <v>522</v>
      </c>
      <c r="X35" s="387" t="s">
        <v>295</v>
      </c>
      <c r="Y35" s="387" t="s">
        <v>295</v>
      </c>
      <c r="Z35" s="385" t="s">
        <v>545</v>
      </c>
      <c r="AA35" s="385" t="s">
        <v>544</v>
      </c>
    </row>
    <row r="36" spans="1:27" s="394" customFormat="1" ht="31.2" x14ac:dyDescent="0.3">
      <c r="A36" s="447"/>
      <c r="B36" s="449"/>
      <c r="C36" s="385" t="s">
        <v>295</v>
      </c>
      <c r="D36" s="385" t="s">
        <v>579</v>
      </c>
      <c r="E36" s="385" t="s">
        <v>295</v>
      </c>
      <c r="F36" s="387">
        <v>0.4</v>
      </c>
      <c r="G36" s="387" t="s">
        <v>295</v>
      </c>
      <c r="H36" s="387">
        <v>0.4</v>
      </c>
      <c r="I36" s="387" t="s">
        <v>295</v>
      </c>
      <c r="J36" s="390" t="s">
        <v>539</v>
      </c>
      <c r="K36" s="390" t="s">
        <v>61</v>
      </c>
      <c r="L36" s="387" t="s">
        <v>295</v>
      </c>
      <c r="M36" s="391" t="s">
        <v>538</v>
      </c>
      <c r="N36" s="387" t="s">
        <v>295</v>
      </c>
      <c r="O36" s="392" t="s">
        <v>509</v>
      </c>
      <c r="P36" s="387" t="s">
        <v>295</v>
      </c>
      <c r="Q36" s="392">
        <v>3.5000000000000003E-2</v>
      </c>
      <c r="R36" s="390" t="s">
        <v>295</v>
      </c>
      <c r="S36" s="390" t="s">
        <v>295</v>
      </c>
      <c r="T36" s="390" t="s">
        <v>536</v>
      </c>
      <c r="U36" s="390" t="s">
        <v>61</v>
      </c>
      <c r="V36" s="385" t="s">
        <v>535</v>
      </c>
      <c r="W36" s="385" t="s">
        <v>522</v>
      </c>
      <c r="X36" s="387" t="s">
        <v>295</v>
      </c>
      <c r="Y36" s="387" t="s">
        <v>295</v>
      </c>
      <c r="Z36" s="385" t="s">
        <v>545</v>
      </c>
      <c r="AA36" s="385" t="s">
        <v>543</v>
      </c>
    </row>
    <row r="37" spans="1:27" s="394" customFormat="1" ht="31.2" x14ac:dyDescent="0.3">
      <c r="A37" s="387">
        <v>7</v>
      </c>
      <c r="B37" s="387" t="s">
        <v>295</v>
      </c>
      <c r="C37" s="385" t="s">
        <v>591</v>
      </c>
      <c r="D37" s="387" t="s">
        <v>295</v>
      </c>
      <c r="E37" s="385" t="s">
        <v>592</v>
      </c>
      <c r="F37" s="385" t="s">
        <v>295</v>
      </c>
      <c r="G37" s="387">
        <v>0.4</v>
      </c>
      <c r="H37" s="387" t="s">
        <v>295</v>
      </c>
      <c r="I37" s="387">
        <v>0.4</v>
      </c>
      <c r="J37" s="387" t="s">
        <v>295</v>
      </c>
      <c r="K37" s="390" t="s">
        <v>295</v>
      </c>
      <c r="L37" s="391" t="s">
        <v>60</v>
      </c>
      <c r="M37" s="391" t="s">
        <v>295</v>
      </c>
      <c r="N37" s="392">
        <v>120</v>
      </c>
      <c r="O37" s="392" t="s">
        <v>295</v>
      </c>
      <c r="P37" s="392" t="s">
        <v>509</v>
      </c>
      <c r="Q37" s="392" t="s">
        <v>295</v>
      </c>
      <c r="R37" s="393">
        <v>0.05</v>
      </c>
      <c r="S37" s="390" t="s">
        <v>295</v>
      </c>
      <c r="T37" s="390" t="s">
        <v>295</v>
      </c>
      <c r="U37" s="390" t="s">
        <v>295</v>
      </c>
      <c r="V37" s="390" t="s">
        <v>295</v>
      </c>
      <c r="W37" s="385" t="s">
        <v>522</v>
      </c>
      <c r="X37" s="387" t="s">
        <v>295</v>
      </c>
      <c r="Y37" s="387" t="s">
        <v>295</v>
      </c>
      <c r="Z37" s="387" t="s">
        <v>295</v>
      </c>
      <c r="AA37" s="387" t="s">
        <v>295</v>
      </c>
    </row>
    <row r="38" spans="1:27" s="394" customFormat="1" x14ac:dyDescent="0.3">
      <c r="A38" s="446">
        <v>8</v>
      </c>
      <c r="B38" s="448" t="s">
        <v>295</v>
      </c>
      <c r="C38" s="448" t="s">
        <v>593</v>
      </c>
      <c r="D38" s="387" t="s">
        <v>295</v>
      </c>
      <c r="E38" s="385" t="s">
        <v>594</v>
      </c>
      <c r="F38" s="385" t="s">
        <v>295</v>
      </c>
      <c r="G38" s="387">
        <v>0.4</v>
      </c>
      <c r="H38" s="387" t="s">
        <v>295</v>
      </c>
      <c r="I38" s="387">
        <v>0.4</v>
      </c>
      <c r="J38" s="387" t="s">
        <v>295</v>
      </c>
      <c r="K38" s="390" t="s">
        <v>295</v>
      </c>
      <c r="L38" s="391" t="s">
        <v>61</v>
      </c>
      <c r="M38" s="391" t="s">
        <v>295</v>
      </c>
      <c r="N38" s="392">
        <v>150</v>
      </c>
      <c r="O38" s="392" t="s">
        <v>295</v>
      </c>
      <c r="P38" s="392" t="s">
        <v>511</v>
      </c>
      <c r="Q38" s="392" t="s">
        <v>295</v>
      </c>
      <c r="R38" s="393">
        <v>2.4E-2</v>
      </c>
      <c r="S38" s="390" t="s">
        <v>295</v>
      </c>
      <c r="T38" s="390" t="s">
        <v>295</v>
      </c>
      <c r="U38" s="390" t="s">
        <v>295</v>
      </c>
      <c r="V38" s="390" t="s">
        <v>295</v>
      </c>
      <c r="W38" s="392" t="s">
        <v>577</v>
      </c>
      <c r="X38" s="387" t="s">
        <v>295</v>
      </c>
      <c r="Y38" s="387" t="s">
        <v>295</v>
      </c>
      <c r="Z38" s="387" t="s">
        <v>295</v>
      </c>
      <c r="AA38" s="387" t="s">
        <v>295</v>
      </c>
    </row>
    <row r="39" spans="1:27" s="394" customFormat="1" x14ac:dyDescent="0.3">
      <c r="A39" s="447"/>
      <c r="B39" s="449"/>
      <c r="C39" s="449"/>
      <c r="D39" s="387" t="s">
        <v>295</v>
      </c>
      <c r="E39" s="385" t="s">
        <v>595</v>
      </c>
      <c r="F39" s="385" t="s">
        <v>295</v>
      </c>
      <c r="G39" s="387">
        <v>0.4</v>
      </c>
      <c r="H39" s="387" t="s">
        <v>295</v>
      </c>
      <c r="I39" s="387">
        <v>0.4</v>
      </c>
      <c r="J39" s="387" t="s">
        <v>295</v>
      </c>
      <c r="K39" s="390" t="s">
        <v>295</v>
      </c>
      <c r="L39" s="391" t="s">
        <v>61</v>
      </c>
      <c r="M39" s="391" t="s">
        <v>295</v>
      </c>
      <c r="N39" s="392">
        <v>120</v>
      </c>
      <c r="O39" s="392" t="s">
        <v>295</v>
      </c>
      <c r="P39" s="392" t="s">
        <v>509</v>
      </c>
      <c r="Q39" s="392" t="s">
        <v>295</v>
      </c>
      <c r="R39" s="393">
        <v>2.3E-2</v>
      </c>
      <c r="S39" s="390" t="s">
        <v>295</v>
      </c>
      <c r="T39" s="390" t="s">
        <v>295</v>
      </c>
      <c r="U39" s="390" t="s">
        <v>295</v>
      </c>
      <c r="V39" s="390" t="s">
        <v>295</v>
      </c>
      <c r="W39" s="385" t="s">
        <v>522</v>
      </c>
      <c r="X39" s="387" t="s">
        <v>295</v>
      </c>
      <c r="Y39" s="387" t="s">
        <v>295</v>
      </c>
      <c r="Z39" s="387" t="s">
        <v>295</v>
      </c>
      <c r="AA39" s="387" t="s">
        <v>295</v>
      </c>
    </row>
    <row r="40" spans="1:27" s="394" customFormat="1" ht="31.2" x14ac:dyDescent="0.3">
      <c r="A40" s="395">
        <v>9</v>
      </c>
      <c r="B40" s="396" t="s">
        <v>295</v>
      </c>
      <c r="C40" s="396" t="s">
        <v>596</v>
      </c>
      <c r="D40" s="387" t="s">
        <v>295</v>
      </c>
      <c r="E40" s="385" t="s">
        <v>597</v>
      </c>
      <c r="F40" s="385" t="s">
        <v>295</v>
      </c>
      <c r="G40" s="387">
        <v>0.4</v>
      </c>
      <c r="H40" s="387" t="s">
        <v>295</v>
      </c>
      <c r="I40" s="387">
        <v>0.4</v>
      </c>
      <c r="J40" s="387" t="s">
        <v>295</v>
      </c>
      <c r="K40" s="390" t="s">
        <v>295</v>
      </c>
      <c r="L40" s="391" t="s">
        <v>61</v>
      </c>
      <c r="M40" s="391" t="s">
        <v>295</v>
      </c>
      <c r="N40" s="392">
        <v>150</v>
      </c>
      <c r="O40" s="392" t="s">
        <v>295</v>
      </c>
      <c r="P40" s="392" t="s">
        <v>511</v>
      </c>
      <c r="Q40" s="392" t="s">
        <v>295</v>
      </c>
      <c r="R40" s="393">
        <v>0.35799999999999998</v>
      </c>
      <c r="S40" s="390" t="s">
        <v>295</v>
      </c>
      <c r="T40" s="390" t="s">
        <v>295</v>
      </c>
      <c r="U40" s="390" t="s">
        <v>295</v>
      </c>
      <c r="V40" s="390" t="s">
        <v>295</v>
      </c>
      <c r="W40" s="392" t="s">
        <v>577</v>
      </c>
      <c r="X40" s="387" t="s">
        <v>295</v>
      </c>
      <c r="Y40" s="387" t="s">
        <v>295</v>
      </c>
      <c r="Z40" s="387" t="s">
        <v>295</v>
      </c>
      <c r="AA40" s="387" t="s">
        <v>295</v>
      </c>
    </row>
    <row r="41" spans="1:27" s="394" customFormat="1" ht="31.2" x14ac:dyDescent="0.3">
      <c r="A41" s="387">
        <v>10</v>
      </c>
      <c r="B41" s="387" t="s">
        <v>295</v>
      </c>
      <c r="C41" s="385" t="s">
        <v>598</v>
      </c>
      <c r="D41" s="387" t="s">
        <v>295</v>
      </c>
      <c r="E41" s="385" t="s">
        <v>599</v>
      </c>
      <c r="F41" s="385" t="s">
        <v>295</v>
      </c>
      <c r="G41" s="387">
        <v>0.4</v>
      </c>
      <c r="H41" s="387" t="s">
        <v>295</v>
      </c>
      <c r="I41" s="387">
        <v>0.4</v>
      </c>
      <c r="J41" s="387" t="s">
        <v>295</v>
      </c>
      <c r="K41" s="390" t="s">
        <v>295</v>
      </c>
      <c r="L41" s="391" t="s">
        <v>61</v>
      </c>
      <c r="M41" s="391" t="s">
        <v>295</v>
      </c>
      <c r="N41" s="392">
        <v>120</v>
      </c>
      <c r="O41" s="392" t="s">
        <v>295</v>
      </c>
      <c r="P41" s="392" t="s">
        <v>509</v>
      </c>
      <c r="Q41" s="392" t="s">
        <v>295</v>
      </c>
      <c r="R41" s="393">
        <v>5.7000000000000002E-2</v>
      </c>
      <c r="S41" s="390" t="s">
        <v>295</v>
      </c>
      <c r="T41" s="390" t="s">
        <v>295</v>
      </c>
      <c r="U41" s="390" t="s">
        <v>295</v>
      </c>
      <c r="V41" s="390" t="s">
        <v>295</v>
      </c>
      <c r="W41" s="385" t="s">
        <v>522</v>
      </c>
      <c r="X41" s="387" t="s">
        <v>295</v>
      </c>
      <c r="Y41" s="387" t="s">
        <v>295</v>
      </c>
      <c r="Z41" s="387" t="s">
        <v>295</v>
      </c>
      <c r="AA41" s="387" t="s">
        <v>295</v>
      </c>
    </row>
    <row r="42" spans="1:27" s="394" customFormat="1" ht="31.2" x14ac:dyDescent="0.3">
      <c r="A42" s="448">
        <v>11</v>
      </c>
      <c r="B42" s="448" t="s">
        <v>600</v>
      </c>
      <c r="C42" s="448" t="s">
        <v>593</v>
      </c>
      <c r="D42" s="385" t="s">
        <v>601</v>
      </c>
      <c r="E42" s="385" t="s">
        <v>602</v>
      </c>
      <c r="F42" s="387">
        <v>0.4</v>
      </c>
      <c r="G42" s="387">
        <v>0.4</v>
      </c>
      <c r="H42" s="387">
        <v>0.4</v>
      </c>
      <c r="I42" s="387">
        <v>0.4</v>
      </c>
      <c r="J42" s="387">
        <v>1987</v>
      </c>
      <c r="K42" s="390" t="s">
        <v>61</v>
      </c>
      <c r="L42" s="391" t="s">
        <v>61</v>
      </c>
      <c r="M42" s="391" t="s">
        <v>603</v>
      </c>
      <c r="N42" s="392">
        <v>120</v>
      </c>
      <c r="O42" s="392" t="s">
        <v>509</v>
      </c>
      <c r="P42" s="392" t="s">
        <v>509</v>
      </c>
      <c r="Q42" s="392">
        <v>0.34799999999999998</v>
      </c>
      <c r="R42" s="392">
        <v>0.34799999999999998</v>
      </c>
      <c r="S42" s="390" t="s">
        <v>295</v>
      </c>
      <c r="T42" s="390" t="s">
        <v>537</v>
      </c>
      <c r="U42" s="390" t="s">
        <v>60</v>
      </c>
      <c r="V42" s="385" t="s">
        <v>535</v>
      </c>
      <c r="W42" s="385" t="s">
        <v>522</v>
      </c>
      <c r="X42" s="387" t="s">
        <v>295</v>
      </c>
      <c r="Y42" s="387" t="s">
        <v>295</v>
      </c>
      <c r="Z42" s="385" t="s">
        <v>542</v>
      </c>
      <c r="AA42" s="385" t="s">
        <v>544</v>
      </c>
    </row>
    <row r="43" spans="1:27" s="394" customFormat="1" ht="46.8" x14ac:dyDescent="0.3">
      <c r="A43" s="451"/>
      <c r="B43" s="451"/>
      <c r="C43" s="451"/>
      <c r="D43" s="385" t="s">
        <v>604</v>
      </c>
      <c r="E43" s="385" t="s">
        <v>605</v>
      </c>
      <c r="F43" s="387">
        <v>0.4</v>
      </c>
      <c r="G43" s="387">
        <v>0.4</v>
      </c>
      <c r="H43" s="387">
        <v>0.4</v>
      </c>
      <c r="I43" s="387">
        <v>0.4</v>
      </c>
      <c r="J43" s="387">
        <v>1987</v>
      </c>
      <c r="K43" s="390" t="s">
        <v>61</v>
      </c>
      <c r="L43" s="391" t="s">
        <v>61</v>
      </c>
      <c r="M43" s="391" t="s">
        <v>534</v>
      </c>
      <c r="N43" s="392">
        <v>50</v>
      </c>
      <c r="O43" s="392" t="s">
        <v>509</v>
      </c>
      <c r="P43" s="392" t="s">
        <v>509</v>
      </c>
      <c r="Q43" s="392">
        <v>0.3</v>
      </c>
      <c r="R43" s="392">
        <v>0.3</v>
      </c>
      <c r="S43" s="390" t="s">
        <v>295</v>
      </c>
      <c r="T43" s="390" t="s">
        <v>537</v>
      </c>
      <c r="U43" s="390" t="s">
        <v>60</v>
      </c>
      <c r="V43" s="385" t="s">
        <v>535</v>
      </c>
      <c r="W43" s="385" t="s">
        <v>522</v>
      </c>
      <c r="X43" s="387" t="s">
        <v>295</v>
      </c>
      <c r="Y43" s="387" t="s">
        <v>295</v>
      </c>
      <c r="Z43" s="385" t="s">
        <v>542</v>
      </c>
      <c r="AA43" s="385" t="s">
        <v>544</v>
      </c>
    </row>
    <row r="44" spans="1:27" s="394" customFormat="1" ht="31.2" x14ac:dyDescent="0.3">
      <c r="A44" s="396">
        <v>12</v>
      </c>
      <c r="B44" s="396" t="s">
        <v>600</v>
      </c>
      <c r="C44" s="396" t="s">
        <v>596</v>
      </c>
      <c r="D44" s="385" t="s">
        <v>606</v>
      </c>
      <c r="E44" s="385" t="s">
        <v>607</v>
      </c>
      <c r="F44" s="387">
        <v>0.4</v>
      </c>
      <c r="G44" s="387">
        <v>0.4</v>
      </c>
      <c r="H44" s="387">
        <v>0.4</v>
      </c>
      <c r="I44" s="387">
        <v>0.4</v>
      </c>
      <c r="J44" s="387">
        <v>1987</v>
      </c>
      <c r="K44" s="390" t="s">
        <v>61</v>
      </c>
      <c r="L44" s="391" t="s">
        <v>61</v>
      </c>
      <c r="M44" s="391" t="s">
        <v>538</v>
      </c>
      <c r="N44" s="392">
        <v>120</v>
      </c>
      <c r="O44" s="392" t="s">
        <v>509</v>
      </c>
      <c r="P44" s="392" t="s">
        <v>509</v>
      </c>
      <c r="Q44" s="392">
        <v>4.7E-2</v>
      </c>
      <c r="R44" s="392">
        <v>4.7E-2</v>
      </c>
      <c r="S44" s="390" t="s">
        <v>295</v>
      </c>
      <c r="T44" s="390" t="s">
        <v>537</v>
      </c>
      <c r="U44" s="390" t="s">
        <v>60</v>
      </c>
      <c r="V44" s="385" t="s">
        <v>535</v>
      </c>
      <c r="W44" s="385" t="s">
        <v>522</v>
      </c>
      <c r="X44" s="387" t="s">
        <v>295</v>
      </c>
      <c r="Y44" s="387" t="s">
        <v>295</v>
      </c>
      <c r="Z44" s="385" t="s">
        <v>542</v>
      </c>
      <c r="AA44" s="385" t="s">
        <v>544</v>
      </c>
    </row>
    <row r="45" spans="1:27" s="394" customFormat="1" ht="31.2" x14ac:dyDescent="0.3">
      <c r="A45" s="387">
        <v>13</v>
      </c>
      <c r="B45" s="396" t="s">
        <v>600</v>
      </c>
      <c r="C45" s="396" t="s">
        <v>600</v>
      </c>
      <c r="D45" s="385" t="s">
        <v>608</v>
      </c>
      <c r="E45" s="387" t="s">
        <v>295</v>
      </c>
      <c r="F45" s="387">
        <v>0.4</v>
      </c>
      <c r="G45" s="387" t="s">
        <v>295</v>
      </c>
      <c r="H45" s="387">
        <v>0.4</v>
      </c>
      <c r="I45" s="387" t="s">
        <v>295</v>
      </c>
      <c r="J45" s="387">
        <v>1987</v>
      </c>
      <c r="K45" s="390" t="s">
        <v>61</v>
      </c>
      <c r="L45" s="387" t="s">
        <v>295</v>
      </c>
      <c r="M45" s="391" t="s">
        <v>603</v>
      </c>
      <c r="N45" s="387" t="s">
        <v>295</v>
      </c>
      <c r="O45" s="392" t="s">
        <v>509</v>
      </c>
      <c r="P45" s="387" t="s">
        <v>295</v>
      </c>
      <c r="Q45" s="392">
        <v>7.0000000000000007E-2</v>
      </c>
      <c r="R45" s="390" t="s">
        <v>295</v>
      </c>
      <c r="S45" s="390" t="s">
        <v>295</v>
      </c>
      <c r="T45" s="390" t="s">
        <v>537</v>
      </c>
      <c r="U45" s="390" t="s">
        <v>60</v>
      </c>
      <c r="V45" s="385" t="s">
        <v>535</v>
      </c>
      <c r="W45" s="390" t="s">
        <v>295</v>
      </c>
      <c r="X45" s="387" t="s">
        <v>295</v>
      </c>
      <c r="Y45" s="387" t="s">
        <v>295</v>
      </c>
      <c r="Z45" s="385" t="s">
        <v>542</v>
      </c>
      <c r="AA45" s="385" t="s">
        <v>543</v>
      </c>
    </row>
    <row r="46" spans="1:27" s="394" customFormat="1" ht="31.2" x14ac:dyDescent="0.3">
      <c r="A46" s="387">
        <v>14</v>
      </c>
      <c r="B46" s="385" t="s">
        <v>609</v>
      </c>
      <c r="C46" s="385" t="s">
        <v>609</v>
      </c>
      <c r="D46" s="385" t="s">
        <v>610</v>
      </c>
      <c r="E46" s="387" t="s">
        <v>295</v>
      </c>
      <c r="F46" s="387">
        <v>0.4</v>
      </c>
      <c r="G46" s="387" t="s">
        <v>295</v>
      </c>
      <c r="H46" s="387">
        <v>0.4</v>
      </c>
      <c r="I46" s="387" t="s">
        <v>295</v>
      </c>
      <c r="J46" s="387">
        <v>1987</v>
      </c>
      <c r="K46" s="390" t="s">
        <v>61</v>
      </c>
      <c r="L46" s="387" t="s">
        <v>295</v>
      </c>
      <c r="M46" s="391" t="s">
        <v>603</v>
      </c>
      <c r="N46" s="387" t="s">
        <v>295</v>
      </c>
      <c r="O46" s="392" t="s">
        <v>509</v>
      </c>
      <c r="P46" s="387" t="s">
        <v>295</v>
      </c>
      <c r="Q46" s="392">
        <v>0.03</v>
      </c>
      <c r="R46" s="390" t="s">
        <v>295</v>
      </c>
      <c r="S46" s="390" t="s">
        <v>295</v>
      </c>
      <c r="T46" s="390" t="s">
        <v>537</v>
      </c>
      <c r="U46" s="390" t="s">
        <v>60</v>
      </c>
      <c r="V46" s="385" t="s">
        <v>535</v>
      </c>
      <c r="W46" s="390" t="s">
        <v>295</v>
      </c>
      <c r="X46" s="387" t="s">
        <v>295</v>
      </c>
      <c r="Y46" s="387" t="s">
        <v>295</v>
      </c>
      <c r="Z46" s="385" t="s">
        <v>542</v>
      </c>
      <c r="AA46" s="385" t="s">
        <v>543</v>
      </c>
    </row>
    <row r="47" spans="1:27" s="394" customFormat="1" x14ac:dyDescent="0.3">
      <c r="Q47" s="394">
        <f>SUM(Q25:Q46)</f>
        <v>1.7570000000000001</v>
      </c>
      <c r="R47" s="397">
        <f>SUM(R25:R46)</f>
        <v>3.8009999999999997</v>
      </c>
      <c r="S47" s="394">
        <f>R47-Q47</f>
        <v>2.0439999999999996</v>
      </c>
    </row>
    <row r="48" spans="1:27" s="394" customFormat="1" x14ac:dyDescent="0.3"/>
    <row r="49" spans="15:19" s="394" customFormat="1" x14ac:dyDescent="0.3">
      <c r="O49" s="394">
        <v>15</v>
      </c>
      <c r="R49" s="397">
        <f>SUM(R25:R28)</f>
        <v>1.4969999999999999</v>
      </c>
    </row>
    <row r="50" spans="15:19" s="394" customFormat="1" x14ac:dyDescent="0.3">
      <c r="O50" s="394">
        <v>0.4</v>
      </c>
      <c r="Q50" s="397">
        <f>SUM(Q29:Q46)</f>
        <v>1.7570000000000001</v>
      </c>
      <c r="R50" s="397">
        <f>SUM(R29:R46)</f>
        <v>2.3039999999999998</v>
      </c>
      <c r="S50" s="394">
        <f>R50-Q50</f>
        <v>0.54699999999999971</v>
      </c>
    </row>
    <row r="51" spans="15:19" s="394" customFormat="1" x14ac:dyDescent="0.3"/>
  </sheetData>
  <mergeCells count="47">
    <mergeCell ref="A38:A39"/>
    <mergeCell ref="B38:B39"/>
    <mergeCell ref="C38:C39"/>
    <mergeCell ref="A42:A43"/>
    <mergeCell ref="B42:B43"/>
    <mergeCell ref="C42:C43"/>
    <mergeCell ref="A32:A33"/>
    <mergeCell ref="B32:B33"/>
    <mergeCell ref="A34:A36"/>
    <mergeCell ref="B34:B36"/>
    <mergeCell ref="C34:C35"/>
    <mergeCell ref="A27:A28"/>
    <mergeCell ref="B27:B28"/>
    <mergeCell ref="C27:C28"/>
    <mergeCell ref="A30:A31"/>
    <mergeCell ref="B30:B31"/>
    <mergeCell ref="C30:C31"/>
    <mergeCell ref="H22:I22"/>
    <mergeCell ref="B21:C22"/>
    <mergeCell ref="Z21:AA21"/>
    <mergeCell ref="A25:A26"/>
    <mergeCell ref="B25:B26"/>
    <mergeCell ref="C25:C26"/>
    <mergeCell ref="A5:AA5"/>
    <mergeCell ref="E16:Y16"/>
    <mergeCell ref="E15:Y15"/>
    <mergeCell ref="E7:Y7"/>
    <mergeCell ref="E9:Y9"/>
    <mergeCell ref="E10:Y10"/>
    <mergeCell ref="E12:Y12"/>
    <mergeCell ref="E13:Y13"/>
    <mergeCell ref="E18:Y18"/>
    <mergeCell ref="A21:A23"/>
    <mergeCell ref="D21:E22"/>
    <mergeCell ref="F21:I21"/>
    <mergeCell ref="J21:J22"/>
    <mergeCell ref="X21:Y21"/>
    <mergeCell ref="V21:W22"/>
    <mergeCell ref="U21:U22"/>
    <mergeCell ref="A19:AA19"/>
    <mergeCell ref="O21:P22"/>
    <mergeCell ref="F22:G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90" zoomScaleSheetLayoutView="90" workbookViewId="0">
      <selection activeCell="C27" sqref="C27"/>
    </sheetView>
  </sheetViews>
  <sheetFormatPr defaultColWidth="9.109375" defaultRowHeight="14.4" x14ac:dyDescent="0.3"/>
  <cols>
    <col min="1" max="1" width="6.109375" style="1" customWidth="1"/>
    <col min="2" max="2" width="53.5546875" style="1" customWidth="1"/>
    <col min="3" max="3" width="155.10937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75" customHeight="1" x14ac:dyDescent="0.25">
      <c r="A1" s="18"/>
      <c r="C1" s="38" t="s">
        <v>65</v>
      </c>
      <c r="E1" s="16"/>
      <c r="F1" s="16"/>
    </row>
    <row r="2" spans="1:29" s="12" customFormat="1" ht="18.75" customHeight="1" x14ac:dyDescent="0.35">
      <c r="A2" s="18"/>
      <c r="C2" s="15" t="s">
        <v>7</v>
      </c>
      <c r="E2" s="16"/>
      <c r="F2" s="16"/>
    </row>
    <row r="3" spans="1:29" s="12" customFormat="1" ht="18" x14ac:dyDescent="0.35">
      <c r="A3" s="17"/>
      <c r="C3" s="15" t="s">
        <v>64</v>
      </c>
      <c r="E3" s="16"/>
      <c r="F3" s="16"/>
    </row>
    <row r="4" spans="1:29" s="12" customFormat="1" ht="18" x14ac:dyDescent="0.35">
      <c r="A4" s="17"/>
      <c r="C4" s="15"/>
      <c r="E4" s="16"/>
      <c r="F4" s="16"/>
    </row>
    <row r="5" spans="1:29" s="12" customFormat="1" ht="15.6" x14ac:dyDescent="0.25">
      <c r="A5" s="409" t="str">
        <f>'1. паспорт местоположение'!A5:C5</f>
        <v>Год раскрытия информации: 2023 год</v>
      </c>
      <c r="B5" s="409"/>
      <c r="C5" s="409"/>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12" customFormat="1" ht="18" x14ac:dyDescent="0.35">
      <c r="A6" s="17"/>
      <c r="E6" s="16"/>
      <c r="F6" s="16"/>
      <c r="G6" s="15"/>
    </row>
    <row r="7" spans="1:29" s="12" customFormat="1" ht="17.399999999999999" x14ac:dyDescent="0.25">
      <c r="A7" s="413" t="s">
        <v>6</v>
      </c>
      <c r="B7" s="413"/>
      <c r="C7" s="413"/>
      <c r="D7" s="13"/>
      <c r="E7" s="13"/>
      <c r="F7" s="13"/>
      <c r="G7" s="13"/>
      <c r="H7" s="13"/>
      <c r="I7" s="13"/>
      <c r="J7" s="13"/>
      <c r="K7" s="13"/>
      <c r="L7" s="13"/>
      <c r="M7" s="13"/>
      <c r="N7" s="13"/>
      <c r="O7" s="13"/>
      <c r="P7" s="13"/>
      <c r="Q7" s="13"/>
      <c r="R7" s="13"/>
      <c r="S7" s="13"/>
      <c r="T7" s="13"/>
      <c r="U7" s="13"/>
    </row>
    <row r="8" spans="1:29" s="12" customFormat="1" ht="17.399999999999999" x14ac:dyDescent="0.25">
      <c r="A8" s="413"/>
      <c r="B8" s="413"/>
      <c r="C8" s="413"/>
      <c r="D8" s="14"/>
      <c r="E8" s="14"/>
      <c r="F8" s="14"/>
      <c r="G8" s="14"/>
      <c r="H8" s="13"/>
      <c r="I8" s="13"/>
      <c r="J8" s="13"/>
      <c r="K8" s="13"/>
      <c r="L8" s="13"/>
      <c r="M8" s="13"/>
      <c r="N8" s="13"/>
      <c r="O8" s="13"/>
      <c r="P8" s="13"/>
      <c r="Q8" s="13"/>
      <c r="R8" s="13"/>
      <c r="S8" s="13"/>
      <c r="T8" s="13"/>
      <c r="U8" s="13"/>
    </row>
    <row r="9" spans="1:29" s="12" customFormat="1" ht="17.399999999999999" x14ac:dyDescent="0.25">
      <c r="A9" s="418" t="str">
        <f>'1. паспорт местоположение'!A9:C9</f>
        <v>Акционерное общество "Россети Янтарь"</v>
      </c>
      <c r="B9" s="418"/>
      <c r="C9" s="418"/>
      <c r="D9" s="8"/>
      <c r="E9" s="8"/>
      <c r="F9" s="8"/>
      <c r="G9" s="8"/>
      <c r="H9" s="13"/>
      <c r="I9" s="13"/>
      <c r="J9" s="13"/>
      <c r="K9" s="13"/>
      <c r="L9" s="13"/>
      <c r="M9" s="13"/>
      <c r="N9" s="13"/>
      <c r="O9" s="13"/>
      <c r="P9" s="13"/>
      <c r="Q9" s="13"/>
      <c r="R9" s="13"/>
      <c r="S9" s="13"/>
      <c r="T9" s="13"/>
      <c r="U9" s="13"/>
    </row>
    <row r="10" spans="1:29" s="12" customFormat="1" ht="17.399999999999999" x14ac:dyDescent="0.25">
      <c r="A10" s="410" t="s">
        <v>5</v>
      </c>
      <c r="B10" s="410"/>
      <c r="C10" s="410"/>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413"/>
      <c r="B11" s="413"/>
      <c r="C11" s="413"/>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418" t="str">
        <f>'1. паспорт местоположение'!A12:C12</f>
        <v>M_22-0199</v>
      </c>
      <c r="B12" s="418"/>
      <c r="C12" s="418"/>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410" t="s">
        <v>4</v>
      </c>
      <c r="B13" s="410"/>
      <c r="C13" s="410"/>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419"/>
      <c r="B14" s="419"/>
      <c r="C14" s="419"/>
      <c r="D14" s="10"/>
      <c r="E14" s="10"/>
      <c r="F14" s="10"/>
      <c r="G14" s="10"/>
      <c r="H14" s="10"/>
      <c r="I14" s="10"/>
      <c r="J14" s="10"/>
      <c r="K14" s="10"/>
      <c r="L14" s="10"/>
      <c r="M14" s="10"/>
      <c r="N14" s="10"/>
      <c r="O14" s="10"/>
      <c r="P14" s="10"/>
      <c r="Q14" s="10"/>
      <c r="R14" s="10"/>
      <c r="S14" s="10"/>
      <c r="T14" s="10"/>
      <c r="U14" s="10"/>
    </row>
    <row r="15" spans="1:29" s="3" customFormat="1" ht="93" customHeight="1" x14ac:dyDescent="0.25">
      <c r="A15" s="415" t="str">
        <f>'1. паспорт местоположение'!A15:C15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5" s="415"/>
      <c r="C15" s="415"/>
      <c r="D15" s="8"/>
      <c r="E15" s="8"/>
      <c r="F15" s="8"/>
      <c r="G15" s="8"/>
      <c r="H15" s="8"/>
      <c r="I15" s="8"/>
      <c r="J15" s="8"/>
      <c r="K15" s="8"/>
      <c r="L15" s="8"/>
      <c r="M15" s="8"/>
      <c r="N15" s="8"/>
      <c r="O15" s="8"/>
      <c r="P15" s="8"/>
      <c r="Q15" s="8"/>
      <c r="R15" s="8"/>
      <c r="S15" s="8"/>
      <c r="T15" s="8"/>
      <c r="U15" s="8"/>
    </row>
    <row r="16" spans="1:29" s="3" customFormat="1" ht="15" customHeight="1" x14ac:dyDescent="0.25">
      <c r="A16" s="410" t="s">
        <v>3</v>
      </c>
      <c r="B16" s="410"/>
      <c r="C16" s="410"/>
      <c r="D16" s="6"/>
      <c r="E16" s="6"/>
      <c r="F16" s="6"/>
      <c r="G16" s="6"/>
      <c r="H16" s="6"/>
      <c r="I16" s="6"/>
      <c r="J16" s="6"/>
      <c r="K16" s="6"/>
      <c r="L16" s="6"/>
      <c r="M16" s="6"/>
      <c r="N16" s="6"/>
      <c r="O16" s="6"/>
      <c r="P16" s="6"/>
      <c r="Q16" s="6"/>
      <c r="R16" s="6"/>
      <c r="S16" s="6"/>
      <c r="T16" s="6"/>
      <c r="U16" s="6"/>
    </row>
    <row r="17" spans="1:21" s="3" customFormat="1" ht="15" customHeight="1" x14ac:dyDescent="0.25">
      <c r="A17" s="416"/>
      <c r="B17" s="416"/>
      <c r="C17" s="416"/>
      <c r="D17" s="4"/>
      <c r="E17" s="4"/>
      <c r="F17" s="4"/>
      <c r="G17" s="4"/>
      <c r="H17" s="4"/>
      <c r="I17" s="4"/>
      <c r="J17" s="4"/>
      <c r="K17" s="4"/>
      <c r="L17" s="4"/>
      <c r="M17" s="4"/>
      <c r="N17" s="4"/>
      <c r="O17" s="4"/>
      <c r="P17" s="4"/>
      <c r="Q17" s="4"/>
      <c r="R17" s="4"/>
    </row>
    <row r="18" spans="1:21" s="3" customFormat="1" ht="27.75" customHeight="1" x14ac:dyDescent="0.25">
      <c r="A18" s="411" t="s">
        <v>380</v>
      </c>
      <c r="B18" s="411"/>
      <c r="C18" s="411"/>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5">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83.25" customHeight="1" x14ac:dyDescent="0.25">
      <c r="A22" s="24" t="s">
        <v>61</v>
      </c>
      <c r="B22" s="30" t="s">
        <v>393</v>
      </c>
      <c r="C22" s="301" t="s">
        <v>549</v>
      </c>
      <c r="D22" s="29"/>
      <c r="E22" s="29"/>
      <c r="F22" s="28"/>
      <c r="G22" s="28"/>
      <c r="H22" s="28"/>
      <c r="I22" s="28"/>
      <c r="J22" s="28"/>
      <c r="K22" s="28"/>
      <c r="L22" s="28"/>
      <c r="M22" s="28"/>
      <c r="N22" s="28"/>
      <c r="O22" s="28"/>
      <c r="P22" s="28"/>
      <c r="Q22" s="27"/>
      <c r="R22" s="27"/>
      <c r="S22" s="27"/>
      <c r="T22" s="27"/>
      <c r="U22" s="27"/>
    </row>
    <row r="23" spans="1:21" ht="84" customHeight="1" x14ac:dyDescent="0.3">
      <c r="A23" s="24" t="s">
        <v>60</v>
      </c>
      <c r="B23" s="26" t="s">
        <v>57</v>
      </c>
      <c r="C23" s="302" t="s">
        <v>550</v>
      </c>
      <c r="D23" s="23"/>
      <c r="E23" s="23"/>
      <c r="F23" s="23"/>
      <c r="G23" s="23"/>
      <c r="H23" s="23"/>
      <c r="I23" s="23"/>
      <c r="J23" s="23"/>
      <c r="K23" s="23"/>
      <c r="L23" s="23"/>
      <c r="M23" s="23"/>
      <c r="N23" s="23"/>
      <c r="O23" s="23"/>
      <c r="P23" s="23"/>
      <c r="Q23" s="23"/>
      <c r="R23" s="23"/>
      <c r="S23" s="23"/>
      <c r="T23" s="23"/>
      <c r="U23" s="23"/>
    </row>
    <row r="24" spans="1:21" ht="358.8" x14ac:dyDescent="0.3">
      <c r="A24" s="24" t="s">
        <v>59</v>
      </c>
      <c r="B24" s="26" t="s">
        <v>413</v>
      </c>
      <c r="C24" s="398" t="s">
        <v>611</v>
      </c>
      <c r="D24" s="23"/>
      <c r="E24" s="23"/>
      <c r="F24" s="23"/>
      <c r="G24" s="23"/>
      <c r="H24" s="23"/>
      <c r="I24" s="23"/>
      <c r="J24" s="23"/>
      <c r="K24" s="23"/>
      <c r="L24" s="23"/>
      <c r="M24" s="23"/>
      <c r="N24" s="23"/>
      <c r="O24" s="23"/>
      <c r="P24" s="23"/>
      <c r="Q24" s="23"/>
      <c r="R24" s="23"/>
      <c r="S24" s="23"/>
      <c r="T24" s="23"/>
      <c r="U24" s="23"/>
    </row>
    <row r="25" spans="1:21" ht="93.6" x14ac:dyDescent="0.3">
      <c r="A25" s="24" t="s">
        <v>58</v>
      </c>
      <c r="B25" s="26" t="s">
        <v>414</v>
      </c>
      <c r="C25" s="399" t="s">
        <v>612</v>
      </c>
      <c r="D25" s="23"/>
      <c r="E25" s="23"/>
      <c r="F25" s="23"/>
      <c r="G25" s="23"/>
      <c r="H25" s="23"/>
      <c r="I25" s="23"/>
      <c r="J25" s="23"/>
      <c r="K25" s="23"/>
      <c r="L25" s="23"/>
      <c r="M25" s="23"/>
      <c r="N25" s="23"/>
      <c r="O25" s="23"/>
      <c r="P25" s="23"/>
      <c r="Q25" s="23"/>
      <c r="R25" s="23"/>
      <c r="S25" s="23"/>
      <c r="T25" s="23"/>
      <c r="U25" s="23"/>
    </row>
    <row r="26" spans="1:21" ht="31.2" x14ac:dyDescent="0.3">
      <c r="A26" s="24" t="s">
        <v>56</v>
      </c>
      <c r="B26" s="26" t="s">
        <v>206</v>
      </c>
      <c r="C26" s="400" t="s">
        <v>505</v>
      </c>
      <c r="D26" s="23"/>
      <c r="E26" s="23"/>
      <c r="F26" s="23"/>
      <c r="G26" s="23"/>
      <c r="H26" s="23"/>
      <c r="I26" s="23"/>
      <c r="J26" s="23"/>
      <c r="K26" s="23"/>
      <c r="L26" s="23"/>
      <c r="M26" s="23"/>
      <c r="N26" s="23"/>
      <c r="O26" s="23"/>
      <c r="P26" s="23"/>
      <c r="Q26" s="23"/>
      <c r="R26" s="23"/>
      <c r="S26" s="23"/>
      <c r="T26" s="23"/>
      <c r="U26" s="23"/>
    </row>
    <row r="27" spans="1:21" ht="187.2" x14ac:dyDescent="0.3">
      <c r="A27" s="24" t="s">
        <v>55</v>
      </c>
      <c r="B27" s="26" t="s">
        <v>394</v>
      </c>
      <c r="C27" s="401" t="s">
        <v>546</v>
      </c>
      <c r="D27" s="23"/>
      <c r="E27" s="23"/>
      <c r="F27" s="23"/>
      <c r="G27" s="23"/>
      <c r="H27" s="23"/>
      <c r="I27" s="23"/>
      <c r="J27" s="23"/>
      <c r="K27" s="23"/>
      <c r="L27" s="23"/>
      <c r="M27" s="23"/>
      <c r="N27" s="23"/>
      <c r="O27" s="23"/>
      <c r="P27" s="23"/>
      <c r="Q27" s="23"/>
      <c r="R27" s="23"/>
      <c r="S27" s="23"/>
      <c r="T27" s="23"/>
      <c r="U27" s="23"/>
    </row>
    <row r="28" spans="1:21" ht="31.5" customHeight="1" x14ac:dyDescent="0.3">
      <c r="A28" s="24" t="s">
        <v>53</v>
      </c>
      <c r="B28" s="26" t="s">
        <v>54</v>
      </c>
      <c r="C28" s="401">
        <v>2023</v>
      </c>
      <c r="D28" s="23"/>
      <c r="E28" s="23"/>
      <c r="F28" s="23"/>
      <c r="G28" s="23"/>
      <c r="H28" s="23"/>
      <c r="I28" s="23"/>
      <c r="J28" s="23"/>
      <c r="K28" s="23"/>
      <c r="L28" s="23"/>
      <c r="M28" s="23"/>
      <c r="N28" s="23"/>
      <c r="O28" s="23"/>
      <c r="P28" s="23"/>
      <c r="Q28" s="23"/>
      <c r="R28" s="23"/>
      <c r="S28" s="23"/>
      <c r="T28" s="23"/>
      <c r="U28" s="23"/>
    </row>
    <row r="29" spans="1:21" ht="31.2" x14ac:dyDescent="0.3">
      <c r="A29" s="24" t="s">
        <v>51</v>
      </c>
      <c r="B29" s="25" t="s">
        <v>52</v>
      </c>
      <c r="C29" s="401">
        <v>2024</v>
      </c>
      <c r="D29" s="23"/>
      <c r="E29" s="23"/>
      <c r="F29" s="23"/>
      <c r="G29" s="23"/>
      <c r="H29" s="23"/>
      <c r="I29" s="23"/>
      <c r="J29" s="23"/>
      <c r="K29" s="23"/>
      <c r="L29" s="23"/>
      <c r="M29" s="23"/>
      <c r="N29" s="23"/>
      <c r="O29" s="23"/>
      <c r="P29" s="23"/>
      <c r="Q29" s="23"/>
      <c r="R29" s="23"/>
      <c r="S29" s="23"/>
      <c r="T29" s="23"/>
      <c r="U29" s="23"/>
    </row>
    <row r="30" spans="1:21" ht="31.2" x14ac:dyDescent="0.3">
      <c r="A30" s="24" t="s">
        <v>69</v>
      </c>
      <c r="B30" s="25" t="s">
        <v>50</v>
      </c>
      <c r="C30" s="400" t="s">
        <v>613</v>
      </c>
      <c r="D30" s="23"/>
      <c r="E30" s="23"/>
      <c r="F30" s="23"/>
      <c r="G30" s="23"/>
      <c r="H30" s="23"/>
      <c r="I30" s="23"/>
      <c r="J30" s="23"/>
      <c r="K30" s="23"/>
      <c r="L30" s="23"/>
      <c r="M30" s="23"/>
      <c r="N30" s="23"/>
      <c r="O30" s="23"/>
      <c r="P30" s="23"/>
      <c r="Q30" s="23"/>
      <c r="R30" s="23"/>
      <c r="S30" s="23"/>
      <c r="T30" s="23"/>
      <c r="U30" s="23"/>
    </row>
    <row r="31" spans="1:21" x14ac:dyDescent="0.3">
      <c r="A31" s="23"/>
      <c r="B31" s="23"/>
      <c r="C31" s="23"/>
      <c r="D31" s="23"/>
      <c r="E31" s="23"/>
      <c r="F31" s="23"/>
      <c r="G31" s="23"/>
      <c r="H31" s="23"/>
      <c r="I31" s="23"/>
      <c r="J31" s="23"/>
      <c r="K31" s="23"/>
      <c r="L31" s="23"/>
      <c r="M31" s="23"/>
      <c r="N31" s="23"/>
      <c r="O31" s="23"/>
      <c r="P31" s="23"/>
      <c r="Q31" s="23"/>
      <c r="R31" s="23"/>
      <c r="S31" s="23"/>
      <c r="T31" s="23"/>
      <c r="U31" s="23"/>
    </row>
    <row r="32" spans="1:21" x14ac:dyDescent="0.3">
      <c r="A32" s="23"/>
      <c r="B32" s="23"/>
      <c r="C32" s="23"/>
      <c r="D32" s="23"/>
      <c r="E32" s="23"/>
      <c r="F32" s="23"/>
      <c r="G32" s="23"/>
      <c r="H32" s="23"/>
      <c r="I32" s="23"/>
      <c r="J32" s="23"/>
      <c r="K32" s="23"/>
      <c r="L32" s="23"/>
      <c r="M32" s="23"/>
      <c r="N32" s="23"/>
      <c r="O32" s="23"/>
      <c r="P32" s="23"/>
      <c r="Q32" s="23"/>
      <c r="R32" s="23"/>
      <c r="S32" s="23"/>
      <c r="T32" s="23"/>
      <c r="U32" s="23"/>
    </row>
    <row r="33" spans="1:21" x14ac:dyDescent="0.3">
      <c r="A33" s="23"/>
      <c r="B33" s="23"/>
      <c r="C33" s="23"/>
      <c r="D33" s="23"/>
      <c r="E33" s="23"/>
      <c r="F33" s="23"/>
      <c r="G33" s="23"/>
      <c r="H33" s="23"/>
      <c r="I33" s="23"/>
      <c r="J33" s="23"/>
      <c r="K33" s="23"/>
      <c r="L33" s="23"/>
      <c r="M33" s="23"/>
      <c r="N33" s="23"/>
      <c r="O33" s="23"/>
      <c r="P33" s="23"/>
      <c r="Q33" s="23"/>
      <c r="R33" s="23"/>
      <c r="S33" s="23"/>
      <c r="T33" s="23"/>
      <c r="U33" s="23"/>
    </row>
    <row r="34" spans="1:21" x14ac:dyDescent="0.3">
      <c r="A34" s="23"/>
      <c r="B34" s="23"/>
      <c r="C34" s="23"/>
      <c r="D34" s="23"/>
      <c r="E34" s="23"/>
      <c r="F34" s="23"/>
      <c r="G34" s="23"/>
      <c r="H34" s="23"/>
      <c r="I34" s="23"/>
      <c r="J34" s="23"/>
      <c r="K34" s="23"/>
      <c r="L34" s="23"/>
      <c r="M34" s="23"/>
      <c r="N34" s="23"/>
      <c r="O34" s="23"/>
      <c r="P34" s="23"/>
      <c r="Q34" s="23"/>
      <c r="R34" s="23"/>
      <c r="S34" s="23"/>
      <c r="T34" s="23"/>
      <c r="U34" s="23"/>
    </row>
    <row r="35" spans="1:21" x14ac:dyDescent="0.3">
      <c r="A35" s="23"/>
      <c r="B35" s="23"/>
      <c r="C35" s="23"/>
      <c r="D35" s="23"/>
      <c r="E35" s="23"/>
      <c r="F35" s="23"/>
      <c r="G35" s="23"/>
      <c r="H35" s="23"/>
      <c r="I35" s="23"/>
      <c r="J35" s="23"/>
      <c r="K35" s="23"/>
      <c r="L35" s="23"/>
      <c r="M35" s="23"/>
      <c r="N35" s="23"/>
      <c r="O35" s="23"/>
      <c r="P35" s="23"/>
      <c r="Q35" s="23"/>
      <c r="R35" s="23"/>
      <c r="S35" s="23"/>
      <c r="T35" s="23"/>
      <c r="U35" s="23"/>
    </row>
    <row r="36" spans="1:21" x14ac:dyDescent="0.3">
      <c r="A36" s="23"/>
      <c r="B36" s="23"/>
      <c r="C36" s="23"/>
      <c r="D36" s="23"/>
      <c r="E36" s="23"/>
      <c r="F36" s="23"/>
      <c r="G36" s="23"/>
      <c r="H36" s="23"/>
      <c r="I36" s="23"/>
      <c r="J36" s="23"/>
      <c r="K36" s="23"/>
      <c r="L36" s="23"/>
      <c r="M36" s="23"/>
      <c r="N36" s="23"/>
      <c r="O36" s="23"/>
      <c r="P36" s="23"/>
      <c r="Q36" s="23"/>
      <c r="R36" s="23"/>
      <c r="S36" s="23"/>
      <c r="T36" s="23"/>
      <c r="U36" s="23"/>
    </row>
    <row r="37" spans="1:21" x14ac:dyDescent="0.3">
      <c r="A37" s="23"/>
      <c r="B37" s="23"/>
      <c r="C37" s="23"/>
      <c r="D37" s="23"/>
      <c r="E37" s="23"/>
      <c r="F37" s="23"/>
      <c r="G37" s="23"/>
      <c r="H37" s="23"/>
      <c r="I37" s="23"/>
      <c r="J37" s="23"/>
      <c r="K37" s="23"/>
      <c r="L37" s="23"/>
      <c r="M37" s="23"/>
      <c r="N37" s="23"/>
      <c r="O37" s="23"/>
      <c r="P37" s="23"/>
      <c r="Q37" s="23"/>
      <c r="R37" s="23"/>
      <c r="S37" s="23"/>
      <c r="T37" s="23"/>
      <c r="U37" s="23"/>
    </row>
    <row r="38" spans="1:21" x14ac:dyDescent="0.3">
      <c r="A38" s="23"/>
      <c r="B38" s="23"/>
      <c r="C38" s="23"/>
      <c r="D38" s="23"/>
      <c r="E38" s="23"/>
      <c r="F38" s="23"/>
      <c r="G38" s="23"/>
      <c r="H38" s="23"/>
      <c r="I38" s="23"/>
      <c r="J38" s="23"/>
      <c r="K38" s="23"/>
      <c r="L38" s="23"/>
      <c r="M38" s="23"/>
      <c r="N38" s="23"/>
      <c r="O38" s="23"/>
      <c r="P38" s="23"/>
      <c r="Q38" s="23"/>
      <c r="R38" s="23"/>
      <c r="S38" s="23"/>
      <c r="T38" s="23"/>
      <c r="U38" s="23"/>
    </row>
    <row r="39" spans="1:21" x14ac:dyDescent="0.3">
      <c r="A39" s="23"/>
      <c r="B39" s="23"/>
      <c r="C39" s="23"/>
      <c r="D39" s="23"/>
      <c r="E39" s="23"/>
      <c r="F39" s="23"/>
      <c r="G39" s="23"/>
      <c r="H39" s="23"/>
      <c r="I39" s="23"/>
      <c r="J39" s="23"/>
      <c r="K39" s="23"/>
      <c r="L39" s="23"/>
      <c r="M39" s="23"/>
      <c r="N39" s="23"/>
      <c r="O39" s="23"/>
      <c r="P39" s="23"/>
      <c r="Q39" s="23"/>
      <c r="R39" s="23"/>
      <c r="S39" s="23"/>
      <c r="T39" s="23"/>
      <c r="U39" s="23"/>
    </row>
    <row r="40" spans="1:21" x14ac:dyDescent="0.3">
      <c r="A40" s="23"/>
      <c r="B40" s="23"/>
      <c r="C40" s="23"/>
      <c r="D40" s="23"/>
      <c r="E40" s="23"/>
      <c r="F40" s="23"/>
      <c r="G40" s="23"/>
      <c r="H40" s="23"/>
      <c r="I40" s="23"/>
      <c r="J40" s="23"/>
      <c r="K40" s="23"/>
      <c r="L40" s="23"/>
      <c r="M40" s="23"/>
      <c r="N40" s="23"/>
      <c r="O40" s="23"/>
      <c r="P40" s="23"/>
      <c r="Q40" s="23"/>
      <c r="R40" s="23"/>
      <c r="S40" s="23"/>
      <c r="T40" s="23"/>
      <c r="U40" s="23"/>
    </row>
    <row r="41" spans="1:21" x14ac:dyDescent="0.3">
      <c r="A41" s="23"/>
      <c r="B41" s="23"/>
      <c r="C41" s="23"/>
      <c r="D41" s="23"/>
      <c r="E41" s="23"/>
      <c r="F41" s="23"/>
      <c r="G41" s="23"/>
      <c r="H41" s="23"/>
      <c r="I41" s="23"/>
      <c r="J41" s="23"/>
      <c r="K41" s="23"/>
      <c r="L41" s="23"/>
      <c r="M41" s="23"/>
      <c r="N41" s="23"/>
      <c r="O41" s="23"/>
      <c r="P41" s="23"/>
      <c r="Q41" s="23"/>
      <c r="R41" s="23"/>
      <c r="S41" s="23"/>
      <c r="T41" s="23"/>
      <c r="U41" s="23"/>
    </row>
    <row r="42" spans="1:21" x14ac:dyDescent="0.3">
      <c r="A42" s="23"/>
      <c r="B42" s="23"/>
      <c r="C42" s="23"/>
      <c r="D42" s="23"/>
      <c r="E42" s="23"/>
      <c r="F42" s="23"/>
      <c r="G42" s="23"/>
      <c r="H42" s="23"/>
      <c r="I42" s="23"/>
      <c r="J42" s="23"/>
      <c r="K42" s="23"/>
      <c r="L42" s="23"/>
      <c r="M42" s="23"/>
      <c r="N42" s="23"/>
      <c r="O42" s="23"/>
      <c r="P42" s="23"/>
      <c r="Q42" s="23"/>
      <c r="R42" s="23"/>
      <c r="S42" s="23"/>
      <c r="T42" s="23"/>
      <c r="U42" s="23"/>
    </row>
    <row r="43" spans="1:21" x14ac:dyDescent="0.3">
      <c r="A43" s="23"/>
      <c r="B43" s="23"/>
      <c r="C43" s="23"/>
      <c r="D43" s="23"/>
      <c r="E43" s="23"/>
      <c r="F43" s="23"/>
      <c r="G43" s="23"/>
      <c r="H43" s="23"/>
      <c r="I43" s="23"/>
      <c r="J43" s="23"/>
      <c r="K43" s="23"/>
      <c r="L43" s="23"/>
      <c r="M43" s="23"/>
      <c r="N43" s="23"/>
      <c r="O43" s="23"/>
      <c r="P43" s="23"/>
      <c r="Q43" s="23"/>
      <c r="R43" s="23"/>
      <c r="S43" s="23"/>
      <c r="T43" s="23"/>
      <c r="U43" s="23"/>
    </row>
    <row r="44" spans="1:21" x14ac:dyDescent="0.3">
      <c r="A44" s="23"/>
      <c r="B44" s="23"/>
      <c r="C44" s="23"/>
      <c r="D44" s="23"/>
      <c r="E44" s="23"/>
      <c r="F44" s="23"/>
      <c r="G44" s="23"/>
      <c r="H44" s="23"/>
      <c r="I44" s="23"/>
      <c r="J44" s="23"/>
      <c r="K44" s="23"/>
      <c r="L44" s="23"/>
      <c r="M44" s="23"/>
      <c r="N44" s="23"/>
      <c r="O44" s="23"/>
      <c r="P44" s="23"/>
      <c r="Q44" s="23"/>
      <c r="R44" s="23"/>
      <c r="S44" s="23"/>
      <c r="T44" s="23"/>
      <c r="U44" s="23"/>
    </row>
    <row r="45" spans="1:21" x14ac:dyDescent="0.3">
      <c r="A45" s="23"/>
      <c r="B45" s="23"/>
      <c r="C45" s="23"/>
      <c r="D45" s="23"/>
      <c r="E45" s="23"/>
      <c r="F45" s="23"/>
      <c r="G45" s="23"/>
      <c r="H45" s="23"/>
      <c r="I45" s="23"/>
      <c r="J45" s="23"/>
      <c r="K45" s="23"/>
      <c r="L45" s="23"/>
      <c r="M45" s="23"/>
      <c r="N45" s="23"/>
      <c r="O45" s="23"/>
      <c r="P45" s="23"/>
      <c r="Q45" s="23"/>
      <c r="R45" s="23"/>
      <c r="S45" s="23"/>
      <c r="T45" s="23"/>
      <c r="U45" s="23"/>
    </row>
    <row r="46" spans="1:21" x14ac:dyDescent="0.3">
      <c r="A46" s="23"/>
      <c r="B46" s="23"/>
      <c r="C46" s="23"/>
      <c r="D46" s="23"/>
      <c r="E46" s="23"/>
      <c r="F46" s="23"/>
      <c r="G46" s="23"/>
      <c r="H46" s="23"/>
      <c r="I46" s="23"/>
      <c r="J46" s="23"/>
      <c r="K46" s="23"/>
      <c r="L46" s="23"/>
      <c r="M46" s="23"/>
      <c r="N46" s="23"/>
      <c r="O46" s="23"/>
      <c r="P46" s="23"/>
      <c r="Q46" s="23"/>
      <c r="R46" s="23"/>
      <c r="S46" s="23"/>
      <c r="T46" s="23"/>
      <c r="U46" s="23"/>
    </row>
    <row r="47" spans="1:21" x14ac:dyDescent="0.3">
      <c r="A47" s="23"/>
      <c r="B47" s="23"/>
      <c r="C47" s="23"/>
      <c r="D47" s="23"/>
      <c r="E47" s="23"/>
      <c r="F47" s="23"/>
      <c r="G47" s="23"/>
      <c r="H47" s="23"/>
      <c r="I47" s="23"/>
      <c r="J47" s="23"/>
      <c r="K47" s="23"/>
      <c r="L47" s="23"/>
      <c r="M47" s="23"/>
      <c r="N47" s="23"/>
      <c r="O47" s="23"/>
      <c r="P47" s="23"/>
      <c r="Q47" s="23"/>
      <c r="R47" s="23"/>
      <c r="S47" s="23"/>
      <c r="T47" s="23"/>
      <c r="U47" s="23"/>
    </row>
    <row r="48" spans="1:21" x14ac:dyDescent="0.3">
      <c r="A48" s="23"/>
      <c r="B48" s="23"/>
      <c r="C48" s="23"/>
      <c r="D48" s="23"/>
      <c r="E48" s="23"/>
      <c r="F48" s="23"/>
      <c r="G48" s="23"/>
      <c r="H48" s="23"/>
      <c r="I48" s="23"/>
      <c r="J48" s="23"/>
      <c r="K48" s="23"/>
      <c r="L48" s="23"/>
      <c r="M48" s="23"/>
      <c r="N48" s="23"/>
      <c r="O48" s="23"/>
      <c r="P48" s="23"/>
      <c r="Q48" s="23"/>
      <c r="R48" s="23"/>
      <c r="S48" s="23"/>
      <c r="T48" s="23"/>
      <c r="U48" s="23"/>
    </row>
    <row r="49" spans="1:21" x14ac:dyDescent="0.3">
      <c r="A49" s="23"/>
      <c r="B49" s="23"/>
      <c r="C49" s="23"/>
      <c r="D49" s="23"/>
      <c r="E49" s="23"/>
      <c r="F49" s="23"/>
      <c r="G49" s="23"/>
      <c r="H49" s="23"/>
      <c r="I49" s="23"/>
      <c r="J49" s="23"/>
      <c r="K49" s="23"/>
      <c r="L49" s="23"/>
      <c r="M49" s="23"/>
      <c r="N49" s="23"/>
      <c r="O49" s="23"/>
      <c r="P49" s="23"/>
      <c r="Q49" s="23"/>
      <c r="R49" s="23"/>
      <c r="S49" s="23"/>
      <c r="T49" s="23"/>
      <c r="U49" s="23"/>
    </row>
    <row r="50" spans="1:21" x14ac:dyDescent="0.3">
      <c r="A50" s="23"/>
      <c r="B50" s="23"/>
      <c r="C50" s="23"/>
      <c r="D50" s="23"/>
      <c r="E50" s="23"/>
      <c r="F50" s="23"/>
      <c r="G50" s="23"/>
      <c r="H50" s="23"/>
      <c r="I50" s="23"/>
      <c r="J50" s="23"/>
      <c r="K50" s="23"/>
      <c r="L50" s="23"/>
      <c r="M50" s="23"/>
      <c r="N50" s="23"/>
      <c r="O50" s="23"/>
      <c r="P50" s="23"/>
      <c r="Q50" s="23"/>
      <c r="R50" s="23"/>
      <c r="S50" s="23"/>
      <c r="T50" s="23"/>
      <c r="U50" s="23"/>
    </row>
    <row r="51" spans="1:21" x14ac:dyDescent="0.3">
      <c r="A51" s="23"/>
      <c r="B51" s="23"/>
      <c r="C51" s="23"/>
      <c r="D51" s="23"/>
      <c r="E51" s="23"/>
      <c r="F51" s="23"/>
      <c r="G51" s="23"/>
      <c r="H51" s="23"/>
      <c r="I51" s="23"/>
      <c r="J51" s="23"/>
      <c r="K51" s="23"/>
      <c r="L51" s="23"/>
      <c r="M51" s="23"/>
      <c r="N51" s="23"/>
      <c r="O51" s="23"/>
      <c r="P51" s="23"/>
      <c r="Q51" s="23"/>
      <c r="R51" s="23"/>
      <c r="S51" s="23"/>
      <c r="T51" s="23"/>
      <c r="U51" s="23"/>
    </row>
    <row r="52" spans="1:21" x14ac:dyDescent="0.3">
      <c r="A52" s="23"/>
      <c r="B52" s="23"/>
      <c r="C52" s="23"/>
      <c r="D52" s="23"/>
      <c r="E52" s="23"/>
      <c r="F52" s="23"/>
      <c r="G52" s="23"/>
      <c r="H52" s="23"/>
      <c r="I52" s="23"/>
      <c r="J52" s="23"/>
      <c r="K52" s="23"/>
      <c r="L52" s="23"/>
      <c r="M52" s="23"/>
      <c r="N52" s="23"/>
      <c r="O52" s="23"/>
      <c r="P52" s="23"/>
      <c r="Q52" s="23"/>
      <c r="R52" s="23"/>
      <c r="S52" s="23"/>
      <c r="T52" s="23"/>
      <c r="U52" s="23"/>
    </row>
    <row r="53" spans="1:21" x14ac:dyDescent="0.3">
      <c r="A53" s="23"/>
      <c r="B53" s="23"/>
      <c r="C53" s="23"/>
      <c r="D53" s="23"/>
      <c r="E53" s="23"/>
      <c r="F53" s="23"/>
      <c r="G53" s="23"/>
      <c r="H53" s="23"/>
      <c r="I53" s="23"/>
      <c r="J53" s="23"/>
      <c r="K53" s="23"/>
      <c r="L53" s="23"/>
      <c r="M53" s="23"/>
      <c r="N53" s="23"/>
      <c r="O53" s="23"/>
      <c r="P53" s="23"/>
      <c r="Q53" s="23"/>
      <c r="R53" s="23"/>
      <c r="S53" s="23"/>
      <c r="T53" s="23"/>
      <c r="U53" s="23"/>
    </row>
    <row r="54" spans="1:21" x14ac:dyDescent="0.3">
      <c r="A54" s="23"/>
      <c r="B54" s="23"/>
      <c r="C54" s="23"/>
      <c r="D54" s="23"/>
      <c r="E54" s="23"/>
      <c r="F54" s="23"/>
      <c r="G54" s="23"/>
      <c r="H54" s="23"/>
      <c r="I54" s="23"/>
      <c r="J54" s="23"/>
      <c r="K54" s="23"/>
      <c r="L54" s="23"/>
      <c r="M54" s="23"/>
      <c r="N54" s="23"/>
      <c r="O54" s="23"/>
      <c r="P54" s="23"/>
      <c r="Q54" s="23"/>
      <c r="R54" s="23"/>
      <c r="S54" s="23"/>
      <c r="T54" s="23"/>
      <c r="U54" s="23"/>
    </row>
    <row r="55" spans="1:21" x14ac:dyDescent="0.3">
      <c r="A55" s="23"/>
      <c r="B55" s="23"/>
      <c r="C55" s="23"/>
      <c r="D55" s="23"/>
      <c r="E55" s="23"/>
      <c r="F55" s="23"/>
      <c r="G55" s="23"/>
      <c r="H55" s="23"/>
      <c r="I55" s="23"/>
      <c r="J55" s="23"/>
      <c r="K55" s="23"/>
      <c r="L55" s="23"/>
      <c r="M55" s="23"/>
      <c r="N55" s="23"/>
      <c r="O55" s="23"/>
      <c r="P55" s="23"/>
      <c r="Q55" s="23"/>
      <c r="R55" s="23"/>
      <c r="S55" s="23"/>
      <c r="T55" s="23"/>
      <c r="U55" s="23"/>
    </row>
    <row r="56" spans="1:21" x14ac:dyDescent="0.3">
      <c r="A56" s="23"/>
      <c r="B56" s="23"/>
      <c r="C56" s="23"/>
      <c r="D56" s="23"/>
      <c r="E56" s="23"/>
      <c r="F56" s="23"/>
      <c r="G56" s="23"/>
      <c r="H56" s="23"/>
      <c r="I56" s="23"/>
      <c r="J56" s="23"/>
      <c r="K56" s="23"/>
      <c r="L56" s="23"/>
      <c r="M56" s="23"/>
      <c r="N56" s="23"/>
      <c r="O56" s="23"/>
      <c r="P56" s="23"/>
      <c r="Q56" s="23"/>
      <c r="R56" s="23"/>
      <c r="S56" s="23"/>
      <c r="T56" s="23"/>
      <c r="U56" s="23"/>
    </row>
    <row r="57" spans="1:21" x14ac:dyDescent="0.3">
      <c r="A57" s="23"/>
      <c r="B57" s="23"/>
      <c r="C57" s="23"/>
      <c r="D57" s="23"/>
      <c r="E57" s="23"/>
      <c r="F57" s="23"/>
      <c r="G57" s="23"/>
      <c r="H57" s="23"/>
      <c r="I57" s="23"/>
      <c r="J57" s="23"/>
      <c r="K57" s="23"/>
      <c r="L57" s="23"/>
      <c r="M57" s="23"/>
      <c r="N57" s="23"/>
      <c r="O57" s="23"/>
      <c r="P57" s="23"/>
      <c r="Q57" s="23"/>
      <c r="R57" s="23"/>
      <c r="S57" s="23"/>
      <c r="T57" s="23"/>
      <c r="U57" s="23"/>
    </row>
    <row r="58" spans="1:21" x14ac:dyDescent="0.3">
      <c r="A58" s="23"/>
      <c r="B58" s="23"/>
      <c r="C58" s="23"/>
      <c r="D58" s="23"/>
      <c r="E58" s="23"/>
      <c r="F58" s="23"/>
      <c r="G58" s="23"/>
      <c r="H58" s="23"/>
      <c r="I58" s="23"/>
      <c r="J58" s="23"/>
      <c r="K58" s="23"/>
      <c r="L58" s="23"/>
      <c r="M58" s="23"/>
      <c r="N58" s="23"/>
      <c r="O58" s="23"/>
      <c r="P58" s="23"/>
      <c r="Q58" s="23"/>
      <c r="R58" s="23"/>
      <c r="S58" s="23"/>
      <c r="T58" s="23"/>
      <c r="U58" s="23"/>
    </row>
    <row r="59" spans="1:21" x14ac:dyDescent="0.3">
      <c r="A59" s="23"/>
      <c r="B59" s="23"/>
      <c r="C59" s="23"/>
      <c r="D59" s="23"/>
      <c r="E59" s="23"/>
      <c r="F59" s="23"/>
      <c r="G59" s="23"/>
      <c r="H59" s="23"/>
      <c r="I59" s="23"/>
      <c r="J59" s="23"/>
      <c r="K59" s="23"/>
      <c r="L59" s="23"/>
      <c r="M59" s="23"/>
      <c r="N59" s="23"/>
      <c r="O59" s="23"/>
      <c r="P59" s="23"/>
      <c r="Q59" s="23"/>
      <c r="R59" s="23"/>
      <c r="S59" s="23"/>
      <c r="T59" s="23"/>
      <c r="U59" s="23"/>
    </row>
    <row r="60" spans="1:21" x14ac:dyDescent="0.3">
      <c r="A60" s="23"/>
      <c r="B60" s="23"/>
      <c r="C60" s="23"/>
      <c r="D60" s="23"/>
      <c r="E60" s="23"/>
      <c r="F60" s="23"/>
      <c r="G60" s="23"/>
      <c r="H60" s="23"/>
      <c r="I60" s="23"/>
      <c r="J60" s="23"/>
      <c r="K60" s="23"/>
      <c r="L60" s="23"/>
      <c r="M60" s="23"/>
      <c r="N60" s="23"/>
      <c r="O60" s="23"/>
      <c r="P60" s="23"/>
      <c r="Q60" s="23"/>
      <c r="R60" s="23"/>
      <c r="S60" s="23"/>
      <c r="T60" s="23"/>
      <c r="U60" s="23"/>
    </row>
    <row r="61" spans="1:21" x14ac:dyDescent="0.3">
      <c r="A61" s="23"/>
      <c r="B61" s="23"/>
      <c r="C61" s="23"/>
      <c r="D61" s="23"/>
      <c r="E61" s="23"/>
      <c r="F61" s="23"/>
      <c r="G61" s="23"/>
      <c r="H61" s="23"/>
      <c r="I61" s="23"/>
      <c r="J61" s="23"/>
      <c r="K61" s="23"/>
      <c r="L61" s="23"/>
      <c r="M61" s="23"/>
      <c r="N61" s="23"/>
      <c r="O61" s="23"/>
      <c r="P61" s="23"/>
      <c r="Q61" s="23"/>
      <c r="R61" s="23"/>
      <c r="S61" s="23"/>
      <c r="T61" s="23"/>
      <c r="U61" s="23"/>
    </row>
    <row r="62" spans="1:21" x14ac:dyDescent="0.3">
      <c r="A62" s="23"/>
      <c r="B62" s="23"/>
      <c r="C62" s="23"/>
      <c r="D62" s="23"/>
      <c r="E62" s="23"/>
      <c r="F62" s="23"/>
      <c r="G62" s="23"/>
      <c r="H62" s="23"/>
      <c r="I62" s="23"/>
      <c r="J62" s="23"/>
      <c r="K62" s="23"/>
      <c r="L62" s="23"/>
      <c r="M62" s="23"/>
      <c r="N62" s="23"/>
      <c r="O62" s="23"/>
      <c r="P62" s="23"/>
      <c r="Q62" s="23"/>
      <c r="R62" s="23"/>
      <c r="S62" s="23"/>
      <c r="T62" s="23"/>
      <c r="U62" s="23"/>
    </row>
    <row r="63" spans="1:21" x14ac:dyDescent="0.3">
      <c r="A63" s="23"/>
      <c r="B63" s="23"/>
      <c r="C63" s="23"/>
      <c r="D63" s="23"/>
      <c r="E63" s="23"/>
      <c r="F63" s="23"/>
      <c r="G63" s="23"/>
      <c r="H63" s="23"/>
      <c r="I63" s="23"/>
      <c r="J63" s="23"/>
      <c r="K63" s="23"/>
      <c r="L63" s="23"/>
      <c r="M63" s="23"/>
      <c r="N63" s="23"/>
      <c r="O63" s="23"/>
      <c r="P63" s="23"/>
      <c r="Q63" s="23"/>
      <c r="R63" s="23"/>
      <c r="S63" s="23"/>
      <c r="T63" s="23"/>
      <c r="U63" s="23"/>
    </row>
    <row r="64" spans="1:21" x14ac:dyDescent="0.3">
      <c r="A64" s="23"/>
      <c r="B64" s="23"/>
      <c r="C64" s="23"/>
      <c r="D64" s="23"/>
      <c r="E64" s="23"/>
      <c r="F64" s="23"/>
      <c r="G64" s="23"/>
      <c r="H64" s="23"/>
      <c r="I64" s="23"/>
      <c r="J64" s="23"/>
      <c r="K64" s="23"/>
      <c r="L64" s="23"/>
      <c r="M64" s="23"/>
      <c r="N64" s="23"/>
      <c r="O64" s="23"/>
      <c r="P64" s="23"/>
      <c r="Q64" s="23"/>
      <c r="R64" s="23"/>
      <c r="S64" s="23"/>
      <c r="T64" s="23"/>
      <c r="U64" s="23"/>
    </row>
    <row r="65" spans="1:21" x14ac:dyDescent="0.3">
      <c r="A65" s="23"/>
      <c r="B65" s="23"/>
      <c r="C65" s="23"/>
      <c r="D65" s="23"/>
      <c r="E65" s="23"/>
      <c r="F65" s="23"/>
      <c r="G65" s="23"/>
      <c r="H65" s="23"/>
      <c r="I65" s="23"/>
      <c r="J65" s="23"/>
      <c r="K65" s="23"/>
      <c r="L65" s="23"/>
      <c r="M65" s="23"/>
      <c r="N65" s="23"/>
      <c r="O65" s="23"/>
      <c r="P65" s="23"/>
      <c r="Q65" s="23"/>
      <c r="R65" s="23"/>
      <c r="S65" s="23"/>
      <c r="T65" s="23"/>
      <c r="U65" s="23"/>
    </row>
    <row r="66" spans="1:21" x14ac:dyDescent="0.3">
      <c r="A66" s="23"/>
      <c r="B66" s="23"/>
      <c r="C66" s="23"/>
      <c r="D66" s="23"/>
      <c r="E66" s="23"/>
      <c r="F66" s="23"/>
      <c r="G66" s="23"/>
      <c r="H66" s="23"/>
      <c r="I66" s="23"/>
      <c r="J66" s="23"/>
      <c r="K66" s="23"/>
      <c r="L66" s="23"/>
      <c r="M66" s="23"/>
      <c r="N66" s="23"/>
      <c r="O66" s="23"/>
      <c r="P66" s="23"/>
      <c r="Q66" s="23"/>
      <c r="R66" s="23"/>
      <c r="S66" s="23"/>
      <c r="T66" s="23"/>
      <c r="U66" s="23"/>
    </row>
    <row r="67" spans="1:21" x14ac:dyDescent="0.3">
      <c r="A67" s="23"/>
      <c r="B67" s="23"/>
      <c r="C67" s="23"/>
      <c r="D67" s="23"/>
      <c r="E67" s="23"/>
      <c r="F67" s="23"/>
      <c r="G67" s="23"/>
      <c r="H67" s="23"/>
      <c r="I67" s="23"/>
      <c r="J67" s="23"/>
      <c r="K67" s="23"/>
      <c r="L67" s="23"/>
      <c r="M67" s="23"/>
      <c r="N67" s="23"/>
      <c r="O67" s="23"/>
      <c r="P67" s="23"/>
      <c r="Q67" s="23"/>
      <c r="R67" s="23"/>
      <c r="S67" s="23"/>
      <c r="T67" s="23"/>
      <c r="U67" s="23"/>
    </row>
    <row r="68" spans="1:21" x14ac:dyDescent="0.3">
      <c r="A68" s="23"/>
      <c r="B68" s="23"/>
      <c r="C68" s="23"/>
      <c r="D68" s="23"/>
      <c r="E68" s="23"/>
      <c r="F68" s="23"/>
      <c r="G68" s="23"/>
      <c r="H68" s="23"/>
      <c r="I68" s="23"/>
      <c r="J68" s="23"/>
      <c r="K68" s="23"/>
      <c r="L68" s="23"/>
      <c r="M68" s="23"/>
      <c r="N68" s="23"/>
      <c r="O68" s="23"/>
      <c r="P68" s="23"/>
      <c r="Q68" s="23"/>
      <c r="R68" s="23"/>
      <c r="S68" s="23"/>
      <c r="T68" s="23"/>
      <c r="U68" s="23"/>
    </row>
    <row r="69" spans="1:21" x14ac:dyDescent="0.3">
      <c r="A69" s="23"/>
      <c r="B69" s="23"/>
      <c r="C69" s="23"/>
      <c r="D69" s="23"/>
      <c r="E69" s="23"/>
      <c r="F69" s="23"/>
      <c r="G69" s="23"/>
      <c r="H69" s="23"/>
      <c r="I69" s="23"/>
      <c r="J69" s="23"/>
      <c r="K69" s="23"/>
      <c r="L69" s="23"/>
      <c r="M69" s="23"/>
      <c r="N69" s="23"/>
      <c r="O69" s="23"/>
      <c r="P69" s="23"/>
      <c r="Q69" s="23"/>
      <c r="R69" s="23"/>
      <c r="S69" s="23"/>
      <c r="T69" s="23"/>
      <c r="U69" s="23"/>
    </row>
    <row r="70" spans="1:21" x14ac:dyDescent="0.3">
      <c r="A70" s="23"/>
      <c r="B70" s="23"/>
      <c r="C70" s="23"/>
      <c r="D70" s="23"/>
      <c r="E70" s="23"/>
      <c r="F70" s="23"/>
      <c r="G70" s="23"/>
      <c r="H70" s="23"/>
      <c r="I70" s="23"/>
      <c r="J70" s="23"/>
      <c r="K70" s="23"/>
      <c r="L70" s="23"/>
      <c r="M70" s="23"/>
      <c r="N70" s="23"/>
      <c r="O70" s="23"/>
      <c r="P70" s="23"/>
      <c r="Q70" s="23"/>
      <c r="R70" s="23"/>
      <c r="S70" s="23"/>
      <c r="T70" s="23"/>
      <c r="U70" s="23"/>
    </row>
    <row r="71" spans="1:21" x14ac:dyDescent="0.3">
      <c r="A71" s="23"/>
      <c r="B71" s="23"/>
      <c r="C71" s="23"/>
      <c r="D71" s="23"/>
      <c r="E71" s="23"/>
      <c r="F71" s="23"/>
      <c r="G71" s="23"/>
      <c r="H71" s="23"/>
      <c r="I71" s="23"/>
      <c r="J71" s="23"/>
      <c r="K71" s="23"/>
      <c r="L71" s="23"/>
      <c r="M71" s="23"/>
      <c r="N71" s="23"/>
      <c r="O71" s="23"/>
      <c r="P71" s="23"/>
      <c r="Q71" s="23"/>
      <c r="R71" s="23"/>
      <c r="S71" s="23"/>
      <c r="T71" s="23"/>
      <c r="U71" s="23"/>
    </row>
    <row r="72" spans="1:21" x14ac:dyDescent="0.3">
      <c r="A72" s="23"/>
      <c r="B72" s="23"/>
      <c r="C72" s="23"/>
      <c r="D72" s="23"/>
      <c r="E72" s="23"/>
      <c r="F72" s="23"/>
      <c r="G72" s="23"/>
      <c r="H72" s="23"/>
      <c r="I72" s="23"/>
      <c r="J72" s="23"/>
      <c r="K72" s="23"/>
      <c r="L72" s="23"/>
      <c r="M72" s="23"/>
      <c r="N72" s="23"/>
      <c r="O72" s="23"/>
      <c r="P72" s="23"/>
      <c r="Q72" s="23"/>
      <c r="R72" s="23"/>
      <c r="S72" s="23"/>
      <c r="T72" s="23"/>
      <c r="U72" s="23"/>
    </row>
    <row r="73" spans="1:21" x14ac:dyDescent="0.3">
      <c r="A73" s="23"/>
      <c r="B73" s="23"/>
      <c r="C73" s="23"/>
      <c r="D73" s="23"/>
      <c r="E73" s="23"/>
      <c r="F73" s="23"/>
      <c r="G73" s="23"/>
      <c r="H73" s="23"/>
      <c r="I73" s="23"/>
      <c r="J73" s="23"/>
      <c r="K73" s="23"/>
      <c r="L73" s="23"/>
      <c r="M73" s="23"/>
      <c r="N73" s="23"/>
      <c r="O73" s="23"/>
      <c r="P73" s="23"/>
      <c r="Q73" s="23"/>
      <c r="R73" s="23"/>
      <c r="S73" s="23"/>
      <c r="T73" s="23"/>
      <c r="U73" s="23"/>
    </row>
    <row r="74" spans="1:21" x14ac:dyDescent="0.3">
      <c r="A74" s="23"/>
      <c r="B74" s="23"/>
      <c r="C74" s="23"/>
      <c r="D74" s="23"/>
      <c r="E74" s="23"/>
      <c r="F74" s="23"/>
      <c r="G74" s="23"/>
      <c r="H74" s="23"/>
      <c r="I74" s="23"/>
      <c r="J74" s="23"/>
      <c r="K74" s="23"/>
      <c r="L74" s="23"/>
      <c r="M74" s="23"/>
      <c r="N74" s="23"/>
      <c r="O74" s="23"/>
      <c r="P74" s="23"/>
      <c r="Q74" s="23"/>
      <c r="R74" s="23"/>
      <c r="S74" s="23"/>
      <c r="T74" s="23"/>
      <c r="U74" s="23"/>
    </row>
    <row r="75" spans="1:21" x14ac:dyDescent="0.3">
      <c r="A75" s="23"/>
      <c r="B75" s="23"/>
      <c r="C75" s="23"/>
      <c r="D75" s="23"/>
      <c r="E75" s="23"/>
      <c r="F75" s="23"/>
      <c r="G75" s="23"/>
      <c r="H75" s="23"/>
      <c r="I75" s="23"/>
      <c r="J75" s="23"/>
      <c r="K75" s="23"/>
      <c r="L75" s="23"/>
      <c r="M75" s="23"/>
      <c r="N75" s="23"/>
      <c r="O75" s="23"/>
      <c r="P75" s="23"/>
      <c r="Q75" s="23"/>
      <c r="R75" s="23"/>
      <c r="S75" s="23"/>
      <c r="T75" s="23"/>
      <c r="U75" s="23"/>
    </row>
    <row r="76" spans="1:21" x14ac:dyDescent="0.3">
      <c r="A76" s="23"/>
      <c r="B76" s="23"/>
      <c r="C76" s="23"/>
      <c r="D76" s="23"/>
      <c r="E76" s="23"/>
      <c r="F76" s="23"/>
      <c r="G76" s="23"/>
      <c r="H76" s="23"/>
      <c r="I76" s="23"/>
      <c r="J76" s="23"/>
      <c r="K76" s="23"/>
      <c r="L76" s="23"/>
      <c r="M76" s="23"/>
      <c r="N76" s="23"/>
      <c r="O76" s="23"/>
      <c r="P76" s="23"/>
      <c r="Q76" s="23"/>
      <c r="R76" s="23"/>
      <c r="S76" s="23"/>
      <c r="T76" s="23"/>
      <c r="U76" s="23"/>
    </row>
    <row r="77" spans="1:21" x14ac:dyDescent="0.3">
      <c r="A77" s="23"/>
      <c r="B77" s="23"/>
      <c r="C77" s="23"/>
      <c r="D77" s="23"/>
      <c r="E77" s="23"/>
      <c r="F77" s="23"/>
      <c r="G77" s="23"/>
      <c r="H77" s="23"/>
      <c r="I77" s="23"/>
      <c r="J77" s="23"/>
      <c r="K77" s="23"/>
      <c r="L77" s="23"/>
      <c r="M77" s="23"/>
      <c r="N77" s="23"/>
      <c r="O77" s="23"/>
      <c r="P77" s="23"/>
      <c r="Q77" s="23"/>
      <c r="R77" s="23"/>
      <c r="S77" s="23"/>
      <c r="T77" s="23"/>
      <c r="U77" s="23"/>
    </row>
    <row r="78" spans="1:21" x14ac:dyDescent="0.3">
      <c r="A78" s="23"/>
      <c r="B78" s="23"/>
      <c r="C78" s="23"/>
      <c r="D78" s="23"/>
      <c r="E78" s="23"/>
      <c r="F78" s="23"/>
      <c r="G78" s="23"/>
      <c r="H78" s="23"/>
      <c r="I78" s="23"/>
      <c r="J78" s="23"/>
      <c r="K78" s="23"/>
      <c r="L78" s="23"/>
      <c r="M78" s="23"/>
      <c r="N78" s="23"/>
      <c r="O78" s="23"/>
      <c r="P78" s="23"/>
      <c r="Q78" s="23"/>
      <c r="R78" s="23"/>
      <c r="S78" s="23"/>
      <c r="T78" s="23"/>
      <c r="U78" s="23"/>
    </row>
    <row r="79" spans="1:21" x14ac:dyDescent="0.3">
      <c r="A79" s="23"/>
      <c r="B79" s="23"/>
      <c r="C79" s="23"/>
      <c r="D79" s="23"/>
      <c r="E79" s="23"/>
      <c r="F79" s="23"/>
      <c r="G79" s="23"/>
      <c r="H79" s="23"/>
      <c r="I79" s="23"/>
      <c r="J79" s="23"/>
      <c r="K79" s="23"/>
      <c r="L79" s="23"/>
      <c r="M79" s="23"/>
      <c r="N79" s="23"/>
      <c r="O79" s="23"/>
      <c r="P79" s="23"/>
      <c r="Q79" s="23"/>
      <c r="R79" s="23"/>
      <c r="S79" s="23"/>
      <c r="T79" s="23"/>
      <c r="U79" s="23"/>
    </row>
    <row r="80" spans="1:21" x14ac:dyDescent="0.3">
      <c r="A80" s="23"/>
      <c r="B80" s="23"/>
      <c r="C80" s="23"/>
      <c r="D80" s="23"/>
      <c r="E80" s="23"/>
      <c r="F80" s="23"/>
      <c r="G80" s="23"/>
      <c r="H80" s="23"/>
      <c r="I80" s="23"/>
      <c r="J80" s="23"/>
      <c r="K80" s="23"/>
      <c r="L80" s="23"/>
      <c r="M80" s="23"/>
      <c r="N80" s="23"/>
      <c r="O80" s="23"/>
      <c r="P80" s="23"/>
      <c r="Q80" s="23"/>
      <c r="R80" s="23"/>
      <c r="S80" s="23"/>
      <c r="T80" s="23"/>
      <c r="U80" s="23"/>
    </row>
    <row r="81" spans="1:21" x14ac:dyDescent="0.3">
      <c r="A81" s="23"/>
      <c r="B81" s="23"/>
      <c r="C81" s="23"/>
      <c r="D81" s="23"/>
      <c r="E81" s="23"/>
      <c r="F81" s="23"/>
      <c r="G81" s="23"/>
      <c r="H81" s="23"/>
      <c r="I81" s="23"/>
      <c r="J81" s="23"/>
      <c r="K81" s="23"/>
      <c r="L81" s="23"/>
      <c r="M81" s="23"/>
      <c r="N81" s="23"/>
      <c r="O81" s="23"/>
      <c r="P81" s="23"/>
      <c r="Q81" s="23"/>
      <c r="R81" s="23"/>
      <c r="S81" s="23"/>
      <c r="T81" s="23"/>
      <c r="U81" s="23"/>
    </row>
    <row r="82" spans="1:21" x14ac:dyDescent="0.3">
      <c r="A82" s="23"/>
      <c r="B82" s="23"/>
      <c r="C82" s="23"/>
      <c r="D82" s="23"/>
      <c r="E82" s="23"/>
      <c r="F82" s="23"/>
      <c r="G82" s="23"/>
      <c r="H82" s="23"/>
      <c r="I82" s="23"/>
      <c r="J82" s="23"/>
      <c r="K82" s="23"/>
      <c r="L82" s="23"/>
      <c r="M82" s="23"/>
      <c r="N82" s="23"/>
      <c r="O82" s="23"/>
      <c r="P82" s="23"/>
      <c r="Q82" s="23"/>
      <c r="R82" s="23"/>
      <c r="S82" s="23"/>
      <c r="T82" s="23"/>
      <c r="U82" s="23"/>
    </row>
    <row r="83" spans="1:21" x14ac:dyDescent="0.3">
      <c r="A83" s="23"/>
      <c r="B83" s="23"/>
      <c r="C83" s="23"/>
      <c r="D83" s="23"/>
      <c r="E83" s="23"/>
      <c r="F83" s="23"/>
      <c r="G83" s="23"/>
      <c r="H83" s="23"/>
      <c r="I83" s="23"/>
      <c r="J83" s="23"/>
      <c r="K83" s="23"/>
      <c r="L83" s="23"/>
      <c r="M83" s="23"/>
      <c r="N83" s="23"/>
      <c r="O83" s="23"/>
      <c r="P83" s="23"/>
      <c r="Q83" s="23"/>
      <c r="R83" s="23"/>
      <c r="S83" s="23"/>
      <c r="T83" s="23"/>
      <c r="U83" s="23"/>
    </row>
    <row r="84" spans="1:21" x14ac:dyDescent="0.3">
      <c r="A84" s="23"/>
      <c r="B84" s="23"/>
      <c r="C84" s="23"/>
      <c r="D84" s="23"/>
      <c r="E84" s="23"/>
      <c r="F84" s="23"/>
      <c r="G84" s="23"/>
      <c r="H84" s="23"/>
      <c r="I84" s="23"/>
      <c r="J84" s="23"/>
      <c r="K84" s="23"/>
      <c r="L84" s="23"/>
      <c r="M84" s="23"/>
      <c r="N84" s="23"/>
      <c r="O84" s="23"/>
      <c r="P84" s="23"/>
      <c r="Q84" s="23"/>
      <c r="R84" s="23"/>
      <c r="S84" s="23"/>
      <c r="T84" s="23"/>
      <c r="U84" s="23"/>
    </row>
    <row r="85" spans="1:21" x14ac:dyDescent="0.3">
      <c r="A85" s="23"/>
      <c r="B85" s="23"/>
      <c r="C85" s="23"/>
      <c r="D85" s="23"/>
      <c r="E85" s="23"/>
      <c r="F85" s="23"/>
      <c r="G85" s="23"/>
      <c r="H85" s="23"/>
      <c r="I85" s="23"/>
      <c r="J85" s="23"/>
      <c r="K85" s="23"/>
      <c r="L85" s="23"/>
      <c r="M85" s="23"/>
      <c r="N85" s="23"/>
      <c r="O85" s="23"/>
      <c r="P85" s="23"/>
      <c r="Q85" s="23"/>
      <c r="R85" s="23"/>
      <c r="S85" s="23"/>
      <c r="T85" s="23"/>
      <c r="U85" s="23"/>
    </row>
    <row r="86" spans="1:21" x14ac:dyDescent="0.3">
      <c r="A86" s="23"/>
      <c r="B86" s="23"/>
      <c r="C86" s="23"/>
      <c r="D86" s="23"/>
      <c r="E86" s="23"/>
      <c r="F86" s="23"/>
      <c r="G86" s="23"/>
      <c r="H86" s="23"/>
      <c r="I86" s="23"/>
      <c r="J86" s="23"/>
      <c r="K86" s="23"/>
      <c r="L86" s="23"/>
      <c r="M86" s="23"/>
      <c r="N86" s="23"/>
      <c r="O86" s="23"/>
      <c r="P86" s="23"/>
      <c r="Q86" s="23"/>
      <c r="R86" s="23"/>
      <c r="S86" s="23"/>
      <c r="T86" s="23"/>
      <c r="U86" s="23"/>
    </row>
    <row r="87" spans="1:21" x14ac:dyDescent="0.3">
      <c r="A87" s="23"/>
      <c r="B87" s="23"/>
      <c r="C87" s="23"/>
      <c r="D87" s="23"/>
      <c r="E87" s="23"/>
      <c r="F87" s="23"/>
      <c r="G87" s="23"/>
      <c r="H87" s="23"/>
      <c r="I87" s="23"/>
      <c r="J87" s="23"/>
      <c r="K87" s="23"/>
      <c r="L87" s="23"/>
      <c r="M87" s="23"/>
      <c r="N87" s="23"/>
      <c r="O87" s="23"/>
      <c r="P87" s="23"/>
      <c r="Q87" s="23"/>
      <c r="R87" s="23"/>
      <c r="S87" s="23"/>
      <c r="T87" s="23"/>
      <c r="U87" s="23"/>
    </row>
    <row r="88" spans="1:21" x14ac:dyDescent="0.3">
      <c r="A88" s="23"/>
      <c r="B88" s="23"/>
      <c r="C88" s="23"/>
      <c r="D88" s="23"/>
      <c r="E88" s="23"/>
      <c r="F88" s="23"/>
      <c r="G88" s="23"/>
      <c r="H88" s="23"/>
      <c r="I88" s="23"/>
      <c r="J88" s="23"/>
      <c r="K88" s="23"/>
      <c r="L88" s="23"/>
      <c r="M88" s="23"/>
      <c r="N88" s="23"/>
      <c r="O88" s="23"/>
      <c r="P88" s="23"/>
      <c r="Q88" s="23"/>
      <c r="R88" s="23"/>
      <c r="S88" s="23"/>
      <c r="T88" s="23"/>
      <c r="U88" s="23"/>
    </row>
    <row r="89" spans="1:21" x14ac:dyDescent="0.3">
      <c r="A89" s="23"/>
      <c r="B89" s="23"/>
      <c r="C89" s="23"/>
      <c r="D89" s="23"/>
      <c r="E89" s="23"/>
      <c r="F89" s="23"/>
      <c r="G89" s="23"/>
      <c r="H89" s="23"/>
      <c r="I89" s="23"/>
      <c r="J89" s="23"/>
      <c r="K89" s="23"/>
      <c r="L89" s="23"/>
      <c r="M89" s="23"/>
      <c r="N89" s="23"/>
      <c r="O89" s="23"/>
      <c r="P89" s="23"/>
      <c r="Q89" s="23"/>
      <c r="R89" s="23"/>
      <c r="S89" s="23"/>
      <c r="T89" s="23"/>
      <c r="U89" s="23"/>
    </row>
    <row r="90" spans="1:21" x14ac:dyDescent="0.3">
      <c r="A90" s="23"/>
      <c r="B90" s="23"/>
      <c r="C90" s="23"/>
      <c r="D90" s="23"/>
      <c r="E90" s="23"/>
      <c r="F90" s="23"/>
      <c r="G90" s="23"/>
      <c r="H90" s="23"/>
      <c r="I90" s="23"/>
      <c r="J90" s="23"/>
      <c r="K90" s="23"/>
      <c r="L90" s="23"/>
      <c r="M90" s="23"/>
      <c r="N90" s="23"/>
      <c r="O90" s="23"/>
      <c r="P90" s="23"/>
      <c r="Q90" s="23"/>
      <c r="R90" s="23"/>
      <c r="S90" s="23"/>
      <c r="T90" s="23"/>
      <c r="U90" s="23"/>
    </row>
    <row r="91" spans="1:21" x14ac:dyDescent="0.3">
      <c r="A91" s="23"/>
      <c r="B91" s="23"/>
      <c r="C91" s="23"/>
      <c r="D91" s="23"/>
      <c r="E91" s="23"/>
      <c r="F91" s="23"/>
      <c r="G91" s="23"/>
      <c r="H91" s="23"/>
      <c r="I91" s="23"/>
      <c r="J91" s="23"/>
      <c r="K91" s="23"/>
      <c r="L91" s="23"/>
      <c r="M91" s="23"/>
      <c r="N91" s="23"/>
      <c r="O91" s="23"/>
      <c r="P91" s="23"/>
      <c r="Q91" s="23"/>
      <c r="R91" s="23"/>
      <c r="S91" s="23"/>
      <c r="T91" s="23"/>
      <c r="U91" s="23"/>
    </row>
    <row r="92" spans="1:21" x14ac:dyDescent="0.3">
      <c r="A92" s="23"/>
      <c r="B92" s="23"/>
      <c r="C92" s="23"/>
      <c r="D92" s="23"/>
      <c r="E92" s="23"/>
      <c r="F92" s="23"/>
      <c r="G92" s="23"/>
      <c r="H92" s="23"/>
      <c r="I92" s="23"/>
      <c r="J92" s="23"/>
      <c r="K92" s="23"/>
      <c r="L92" s="23"/>
      <c r="M92" s="23"/>
      <c r="N92" s="23"/>
      <c r="O92" s="23"/>
      <c r="P92" s="23"/>
      <c r="Q92" s="23"/>
      <c r="R92" s="23"/>
      <c r="S92" s="23"/>
      <c r="T92" s="23"/>
      <c r="U92" s="23"/>
    </row>
    <row r="93" spans="1:21" x14ac:dyDescent="0.3">
      <c r="A93" s="23"/>
      <c r="B93" s="23"/>
      <c r="C93" s="23"/>
      <c r="D93" s="23"/>
      <c r="E93" s="23"/>
      <c r="F93" s="23"/>
      <c r="G93" s="23"/>
      <c r="H93" s="23"/>
      <c r="I93" s="23"/>
      <c r="J93" s="23"/>
      <c r="K93" s="23"/>
      <c r="L93" s="23"/>
      <c r="M93" s="23"/>
      <c r="N93" s="23"/>
      <c r="O93" s="23"/>
      <c r="P93" s="23"/>
      <c r="Q93" s="23"/>
      <c r="R93" s="23"/>
      <c r="S93" s="23"/>
      <c r="T93" s="23"/>
      <c r="U93" s="23"/>
    </row>
    <row r="94" spans="1:21" x14ac:dyDescent="0.3">
      <c r="A94" s="23"/>
      <c r="B94" s="23"/>
      <c r="C94" s="23"/>
      <c r="D94" s="23"/>
      <c r="E94" s="23"/>
      <c r="F94" s="23"/>
      <c r="G94" s="23"/>
      <c r="H94" s="23"/>
      <c r="I94" s="23"/>
      <c r="J94" s="23"/>
      <c r="K94" s="23"/>
      <c r="L94" s="23"/>
      <c r="M94" s="23"/>
      <c r="N94" s="23"/>
      <c r="O94" s="23"/>
      <c r="P94" s="23"/>
      <c r="Q94" s="23"/>
      <c r="R94" s="23"/>
      <c r="S94" s="23"/>
      <c r="T94" s="23"/>
      <c r="U94" s="23"/>
    </row>
    <row r="95" spans="1:21" x14ac:dyDescent="0.3">
      <c r="A95" s="23"/>
      <c r="B95" s="23"/>
      <c r="C95" s="23"/>
      <c r="D95" s="23"/>
      <c r="E95" s="23"/>
      <c r="F95" s="23"/>
      <c r="G95" s="23"/>
      <c r="H95" s="23"/>
      <c r="I95" s="23"/>
      <c r="J95" s="23"/>
      <c r="K95" s="23"/>
      <c r="L95" s="23"/>
      <c r="M95" s="23"/>
      <c r="N95" s="23"/>
      <c r="O95" s="23"/>
      <c r="P95" s="23"/>
      <c r="Q95" s="23"/>
      <c r="R95" s="23"/>
      <c r="S95" s="23"/>
      <c r="T95" s="23"/>
      <c r="U95" s="23"/>
    </row>
    <row r="96" spans="1:21" x14ac:dyDescent="0.3">
      <c r="A96" s="23"/>
      <c r="B96" s="23"/>
      <c r="C96" s="23"/>
      <c r="D96" s="23"/>
      <c r="E96" s="23"/>
      <c r="F96" s="23"/>
      <c r="G96" s="23"/>
      <c r="H96" s="23"/>
      <c r="I96" s="23"/>
      <c r="J96" s="23"/>
      <c r="K96" s="23"/>
      <c r="L96" s="23"/>
      <c r="M96" s="23"/>
      <c r="N96" s="23"/>
      <c r="O96" s="23"/>
      <c r="P96" s="23"/>
      <c r="Q96" s="23"/>
      <c r="R96" s="23"/>
      <c r="S96" s="23"/>
      <c r="T96" s="23"/>
      <c r="U96" s="23"/>
    </row>
    <row r="97" spans="1:21" x14ac:dyDescent="0.3">
      <c r="A97" s="23"/>
      <c r="B97" s="23"/>
      <c r="C97" s="23"/>
      <c r="D97" s="23"/>
      <c r="E97" s="23"/>
      <c r="F97" s="23"/>
      <c r="G97" s="23"/>
      <c r="H97" s="23"/>
      <c r="I97" s="23"/>
      <c r="J97" s="23"/>
      <c r="K97" s="23"/>
      <c r="L97" s="23"/>
      <c r="M97" s="23"/>
      <c r="N97" s="23"/>
      <c r="O97" s="23"/>
      <c r="P97" s="23"/>
      <c r="Q97" s="23"/>
      <c r="R97" s="23"/>
      <c r="S97" s="23"/>
      <c r="T97" s="23"/>
      <c r="U97" s="23"/>
    </row>
    <row r="98" spans="1:21" x14ac:dyDescent="0.3">
      <c r="A98" s="23"/>
      <c r="B98" s="23"/>
      <c r="C98" s="23"/>
      <c r="D98" s="23"/>
      <c r="E98" s="23"/>
      <c r="F98" s="23"/>
      <c r="G98" s="23"/>
      <c r="H98" s="23"/>
      <c r="I98" s="23"/>
      <c r="J98" s="23"/>
      <c r="K98" s="23"/>
      <c r="L98" s="23"/>
      <c r="M98" s="23"/>
      <c r="N98" s="23"/>
      <c r="O98" s="23"/>
      <c r="P98" s="23"/>
      <c r="Q98" s="23"/>
      <c r="R98" s="23"/>
      <c r="S98" s="23"/>
      <c r="T98" s="23"/>
      <c r="U98" s="23"/>
    </row>
    <row r="99" spans="1:21" x14ac:dyDescent="0.3">
      <c r="A99" s="23"/>
      <c r="B99" s="23"/>
      <c r="C99" s="23"/>
      <c r="D99" s="23"/>
      <c r="E99" s="23"/>
      <c r="F99" s="23"/>
      <c r="G99" s="23"/>
      <c r="H99" s="23"/>
      <c r="I99" s="23"/>
      <c r="J99" s="23"/>
      <c r="K99" s="23"/>
      <c r="L99" s="23"/>
      <c r="M99" s="23"/>
      <c r="N99" s="23"/>
      <c r="O99" s="23"/>
      <c r="P99" s="23"/>
      <c r="Q99" s="23"/>
      <c r="R99" s="23"/>
      <c r="S99" s="23"/>
      <c r="T99" s="23"/>
      <c r="U99" s="23"/>
    </row>
    <row r="100" spans="1:21" x14ac:dyDescent="0.3">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3">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3">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3">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3">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3">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3">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3">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3">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3">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3">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3">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3">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3">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3">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3">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3">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3">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3">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3">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3">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3">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3">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3">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3">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3">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3">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3">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3">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3">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3">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3">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3">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3">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3">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3">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3">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3">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3">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3">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3">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3">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3">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3">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3">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3">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3">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3">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3">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3">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3">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3">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3">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3">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3">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3">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3">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3">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3">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3">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3">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3">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3">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3">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3">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3">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3">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3">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3">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3">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3">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3">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3">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3">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3">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3">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3">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3">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3">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3">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3">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3">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3">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3">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3">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3">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3">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3">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3">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3">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3">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3">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3">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3">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3">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3">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3">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3">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3">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3">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3">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3">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3">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3">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3">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3">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3">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3">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3">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3">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3">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3">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3">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3">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3">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3">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3">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3">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3">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3">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3">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3">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3">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3">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3">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3">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3">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3">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3">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3">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3">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3">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3">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3">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3">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3">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3">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3">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3">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3">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3">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3">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3">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3">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3">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3">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3">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3">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3">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3">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3">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3">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3">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3">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3">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3">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3">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3">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3">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3">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3">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3">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3">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3">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3">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3">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3">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3">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3">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3">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3">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3">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3">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3">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3">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3">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3">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3">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3">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3">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3">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3">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3">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3">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3">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3">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3">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3">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3">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3">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3">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3">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3">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3">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3">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3">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3">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3">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3">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3">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3">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3">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3">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3">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3">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3">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3">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3">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3">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3">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3">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3">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3">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3">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3">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3">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3">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3">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3">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3">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3">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3">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3">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3">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3">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3">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3">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3">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3">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3">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3">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3">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3">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3">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3">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3">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3">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3">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3">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3">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3">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3">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3">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3">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3">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3">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3">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3">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3">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3">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3">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3">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3">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3">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3">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3">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3">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3">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3">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3">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3">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3">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3">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3">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3">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3">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3">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3">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3">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3">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3">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3">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3">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3">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3">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3">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3">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3">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3">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3">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3">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3">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3">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3" zoomScale="85" zoomScaleNormal="80" zoomScaleSheetLayoutView="85" workbookViewId="0">
      <selection activeCell="A26" sqref="A26"/>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8" t="s">
        <v>65</v>
      </c>
    </row>
    <row r="2" spans="1:28" ht="18" x14ac:dyDescent="0.35">
      <c r="Z2" s="15" t="s">
        <v>7</v>
      </c>
    </row>
    <row r="3" spans="1:28" ht="18" x14ac:dyDescent="0.35">
      <c r="Z3" s="15" t="s">
        <v>64</v>
      </c>
    </row>
    <row r="4" spans="1:28" ht="18.75" customHeight="1" x14ac:dyDescent="0.3">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row>
    <row r="6" spans="1:28" ht="17.399999999999999" x14ac:dyDescent="0.3">
      <c r="A6" s="413" t="s">
        <v>6</v>
      </c>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107"/>
      <c r="AB6" s="107"/>
    </row>
    <row r="7" spans="1:28" ht="17.399999999999999" x14ac:dyDescent="0.3">
      <c r="A7" s="413"/>
      <c r="B7" s="413"/>
      <c r="C7" s="413"/>
      <c r="D7" s="413"/>
      <c r="E7" s="413"/>
      <c r="F7" s="413"/>
      <c r="G7" s="413"/>
      <c r="H7" s="413"/>
      <c r="I7" s="413"/>
      <c r="J7" s="413"/>
      <c r="K7" s="413"/>
      <c r="L7" s="413"/>
      <c r="M7" s="413"/>
      <c r="N7" s="413"/>
      <c r="O7" s="413"/>
      <c r="P7" s="413"/>
      <c r="Q7" s="413"/>
      <c r="R7" s="413"/>
      <c r="S7" s="413"/>
      <c r="T7" s="413"/>
      <c r="U7" s="413"/>
      <c r="V7" s="413"/>
      <c r="W7" s="413"/>
      <c r="X7" s="413"/>
      <c r="Y7" s="413"/>
      <c r="Z7" s="413"/>
      <c r="AA7" s="107"/>
      <c r="AB7" s="107"/>
    </row>
    <row r="8" spans="1:28" ht="15.6" x14ac:dyDescent="0.3">
      <c r="A8" s="418" t="str">
        <f>'1. паспорт местоположение'!A9:C9</f>
        <v>Акционерное общество "Россети Янтарь"</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08"/>
      <c r="AB8" s="108"/>
    </row>
    <row r="9" spans="1:28" ht="15.6" x14ac:dyDescent="0.3">
      <c r="A9" s="410" t="s">
        <v>5</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09"/>
      <c r="AB9" s="109"/>
    </row>
    <row r="10" spans="1:28" ht="17.399999999999999" x14ac:dyDescent="0.3">
      <c r="A10" s="413"/>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107"/>
      <c r="AB10" s="107"/>
    </row>
    <row r="11" spans="1:28" ht="15.6" x14ac:dyDescent="0.3">
      <c r="A11" s="418" t="str">
        <f>'1. паспорт местоположение'!A12:C12</f>
        <v>M_22-0199</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08"/>
      <c r="AB11" s="108"/>
    </row>
    <row r="12" spans="1:28" ht="15.6" x14ac:dyDescent="0.3">
      <c r="A12" s="410" t="s">
        <v>4</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09"/>
      <c r="AB12" s="109"/>
    </row>
    <row r="13" spans="1:28" ht="18" x14ac:dyDescent="0.3">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1"/>
      <c r="AB13" s="11"/>
    </row>
    <row r="14" spans="1:28" ht="53.25" customHeight="1" x14ac:dyDescent="0.3">
      <c r="A14" s="415" t="str">
        <f>'1. паспорт местоположение'!A15:C15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108"/>
      <c r="AB14" s="108"/>
    </row>
    <row r="15" spans="1:28" ht="20.25" customHeight="1" x14ac:dyDescent="0.3">
      <c r="A15" s="410" t="s">
        <v>3</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09"/>
      <c r="AB15" s="109"/>
    </row>
    <row r="16" spans="1:28" x14ac:dyDescent="0.3">
      <c r="A16" s="452"/>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117"/>
      <c r="AB16" s="117"/>
    </row>
    <row r="17" spans="1:28" x14ac:dyDescent="0.3">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117"/>
      <c r="AB17" s="117"/>
    </row>
    <row r="18" spans="1:28" x14ac:dyDescent="0.3">
      <c r="A18" s="452"/>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117"/>
      <c r="AB18" s="117"/>
    </row>
    <row r="19" spans="1:28" x14ac:dyDescent="0.3">
      <c r="A19" s="452"/>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117"/>
      <c r="AB19" s="117"/>
    </row>
    <row r="20" spans="1:28" x14ac:dyDescent="0.3">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18"/>
      <c r="AB20" s="118"/>
    </row>
    <row r="21" spans="1:28" x14ac:dyDescent="0.3">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18"/>
      <c r="AB21" s="118"/>
    </row>
    <row r="22" spans="1:28" x14ac:dyDescent="0.3">
      <c r="A22" s="457" t="s">
        <v>412</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19"/>
      <c r="AB22" s="119"/>
    </row>
    <row r="23" spans="1:28" ht="32.25" customHeight="1" x14ac:dyDescent="0.3">
      <c r="A23" s="459" t="s">
        <v>292</v>
      </c>
      <c r="B23" s="460"/>
      <c r="C23" s="460"/>
      <c r="D23" s="460"/>
      <c r="E23" s="460"/>
      <c r="F23" s="460"/>
      <c r="G23" s="460"/>
      <c r="H23" s="460"/>
      <c r="I23" s="460"/>
      <c r="J23" s="460"/>
      <c r="K23" s="460"/>
      <c r="L23" s="461"/>
      <c r="M23" s="458" t="s">
        <v>293</v>
      </c>
      <c r="N23" s="458"/>
      <c r="O23" s="458"/>
      <c r="P23" s="458"/>
      <c r="Q23" s="458"/>
      <c r="R23" s="458"/>
      <c r="S23" s="458"/>
      <c r="T23" s="458"/>
      <c r="U23" s="458"/>
      <c r="V23" s="458"/>
      <c r="W23" s="458"/>
      <c r="X23" s="458"/>
      <c r="Y23" s="458"/>
      <c r="Z23" s="458"/>
    </row>
    <row r="24" spans="1:28" ht="151.5" customHeight="1" x14ac:dyDescent="0.3">
      <c r="A24" s="80" t="s">
        <v>208</v>
      </c>
      <c r="B24" s="81" t="s">
        <v>216</v>
      </c>
      <c r="C24" s="80" t="s">
        <v>287</v>
      </c>
      <c r="D24" s="80" t="s">
        <v>209</v>
      </c>
      <c r="E24" s="80" t="s">
        <v>288</v>
      </c>
      <c r="F24" s="80" t="s">
        <v>290</v>
      </c>
      <c r="G24" s="80" t="s">
        <v>289</v>
      </c>
      <c r="H24" s="80" t="s">
        <v>210</v>
      </c>
      <c r="I24" s="80" t="s">
        <v>291</v>
      </c>
      <c r="J24" s="80" t="s">
        <v>217</v>
      </c>
      <c r="K24" s="81" t="s">
        <v>215</v>
      </c>
      <c r="L24" s="81" t="s">
        <v>211</v>
      </c>
      <c r="M24" s="82" t="s">
        <v>224</v>
      </c>
      <c r="N24" s="81" t="s">
        <v>422</v>
      </c>
      <c r="O24" s="80" t="s">
        <v>222</v>
      </c>
      <c r="P24" s="80" t="s">
        <v>223</v>
      </c>
      <c r="Q24" s="80" t="s">
        <v>221</v>
      </c>
      <c r="R24" s="80" t="s">
        <v>210</v>
      </c>
      <c r="S24" s="80" t="s">
        <v>220</v>
      </c>
      <c r="T24" s="80" t="s">
        <v>219</v>
      </c>
      <c r="U24" s="80" t="s">
        <v>286</v>
      </c>
      <c r="V24" s="80" t="s">
        <v>221</v>
      </c>
      <c r="W24" s="86" t="s">
        <v>214</v>
      </c>
      <c r="X24" s="86" t="s">
        <v>226</v>
      </c>
      <c r="Y24" s="86" t="s">
        <v>227</v>
      </c>
      <c r="Z24" s="87" t="s">
        <v>225</v>
      </c>
    </row>
    <row r="25" spans="1:28" ht="16.5" customHeight="1" x14ac:dyDescent="0.3">
      <c r="A25" s="80">
        <v>1</v>
      </c>
      <c r="B25" s="81">
        <v>2</v>
      </c>
      <c r="C25" s="80">
        <v>3</v>
      </c>
      <c r="D25" s="81">
        <v>4</v>
      </c>
      <c r="E25" s="80">
        <v>5</v>
      </c>
      <c r="F25" s="81">
        <v>6</v>
      </c>
      <c r="G25" s="80">
        <v>7</v>
      </c>
      <c r="H25" s="81">
        <v>8</v>
      </c>
      <c r="I25" s="80">
        <v>9</v>
      </c>
      <c r="J25" s="81">
        <v>10</v>
      </c>
      <c r="K25" s="120">
        <v>11</v>
      </c>
      <c r="L25" s="81">
        <v>12</v>
      </c>
      <c r="M25" s="120">
        <v>13</v>
      </c>
      <c r="N25" s="81">
        <v>14</v>
      </c>
      <c r="O25" s="120">
        <v>15</v>
      </c>
      <c r="P25" s="81">
        <v>16</v>
      </c>
      <c r="Q25" s="120">
        <v>17</v>
      </c>
      <c r="R25" s="81">
        <v>18</v>
      </c>
      <c r="S25" s="120">
        <v>19</v>
      </c>
      <c r="T25" s="81">
        <v>20</v>
      </c>
      <c r="U25" s="120">
        <v>21</v>
      </c>
      <c r="V25" s="81">
        <v>22</v>
      </c>
      <c r="W25" s="120">
        <v>23</v>
      </c>
      <c r="X25" s="81">
        <v>24</v>
      </c>
      <c r="Y25" s="120">
        <v>25</v>
      </c>
      <c r="Z25" s="81">
        <v>26</v>
      </c>
    </row>
    <row r="26" spans="1:28" ht="45.75" customHeight="1" x14ac:dyDescent="0.3">
      <c r="A26" s="267"/>
      <c r="B26" s="268"/>
      <c r="C26" s="269" t="s">
        <v>523</v>
      </c>
      <c r="D26" s="269" t="s">
        <v>524</v>
      </c>
      <c r="E26" s="269" t="s">
        <v>525</v>
      </c>
      <c r="F26" s="269" t="s">
        <v>526</v>
      </c>
      <c r="G26" s="269" t="s">
        <v>527</v>
      </c>
      <c r="H26" s="269" t="s">
        <v>210</v>
      </c>
      <c r="I26" s="269" t="s">
        <v>528</v>
      </c>
      <c r="J26" s="269" t="s">
        <v>529</v>
      </c>
      <c r="K26" s="270"/>
      <c r="L26" s="271" t="s">
        <v>212</v>
      </c>
      <c r="M26" s="272"/>
      <c r="N26" s="268"/>
      <c r="O26" s="267"/>
      <c r="P26" s="268"/>
      <c r="Q26" s="267"/>
      <c r="R26" s="268"/>
      <c r="S26" s="267"/>
      <c r="T26" s="268"/>
      <c r="U26" s="267"/>
      <c r="V26" s="268"/>
      <c r="W26" s="267"/>
      <c r="X26" s="268"/>
      <c r="Y26" s="267"/>
      <c r="Z26" s="268"/>
    </row>
    <row r="27" spans="1:28" ht="30" customHeight="1" x14ac:dyDescent="0.3">
      <c r="A27" s="303"/>
      <c r="B27" s="453" t="s">
        <v>540</v>
      </c>
      <c r="C27" s="454"/>
      <c r="D27" s="454"/>
      <c r="E27" s="454"/>
      <c r="F27" s="454"/>
      <c r="G27" s="455"/>
      <c r="H27" s="305"/>
      <c r="I27" s="305"/>
      <c r="J27" s="305"/>
      <c r="K27" s="306"/>
      <c r="L27" s="307"/>
      <c r="M27" s="279">
        <v>2022</v>
      </c>
      <c r="N27" s="304"/>
      <c r="O27" s="303"/>
      <c r="P27" s="304"/>
      <c r="Q27" s="303"/>
      <c r="R27" s="304"/>
      <c r="S27" s="303"/>
      <c r="T27" s="304"/>
      <c r="U27" s="303"/>
      <c r="V27" s="304"/>
      <c r="W27" s="303"/>
      <c r="X27" s="304"/>
      <c r="Y27" s="303"/>
      <c r="Z27" s="304"/>
    </row>
    <row r="28" spans="1:28" ht="20.25" customHeight="1" x14ac:dyDescent="0.3">
      <c r="A28" s="296"/>
      <c r="B28" s="296" t="s">
        <v>533</v>
      </c>
      <c r="C28" s="291"/>
      <c r="D28" s="296"/>
      <c r="E28" s="291"/>
      <c r="F28" s="296"/>
      <c r="G28" s="291"/>
      <c r="H28" s="296"/>
      <c r="I28" s="297"/>
      <c r="J28" s="291"/>
      <c r="K28" s="294"/>
      <c r="L28" s="295"/>
      <c r="M28" s="279"/>
      <c r="N28" s="293"/>
      <c r="O28" s="275"/>
      <c r="P28" s="293"/>
      <c r="Q28" s="275"/>
      <c r="R28" s="281">
        <v>170308</v>
      </c>
      <c r="S28" s="275"/>
      <c r="T28" s="293"/>
      <c r="U28" s="275"/>
      <c r="V28" s="293"/>
      <c r="W28" s="275"/>
      <c r="X28" s="293"/>
      <c r="Y28" s="275"/>
      <c r="Z28" s="293"/>
    </row>
    <row r="29" spans="1:28" ht="28.8" x14ac:dyDescent="0.3">
      <c r="A29" s="274" t="s">
        <v>530</v>
      </c>
      <c r="B29" s="275"/>
      <c r="C29" s="282">
        <v>0</v>
      </c>
      <c r="D29" s="276">
        <v>0</v>
      </c>
      <c r="E29" s="277"/>
      <c r="F29" s="275"/>
      <c r="G29" s="277"/>
      <c r="H29" s="275">
        <v>168657</v>
      </c>
      <c r="I29" s="275"/>
      <c r="J29" s="275"/>
      <c r="K29" s="278"/>
      <c r="L29" s="279"/>
      <c r="M29" s="292"/>
      <c r="N29" s="292"/>
      <c r="O29" s="292"/>
      <c r="P29" s="292"/>
      <c r="Q29" s="292"/>
      <c r="R29" s="292"/>
      <c r="S29" s="292"/>
      <c r="T29" s="292"/>
      <c r="U29" s="292"/>
      <c r="V29" s="292"/>
      <c r="W29" s="292"/>
      <c r="X29" s="292"/>
      <c r="Y29" s="292"/>
      <c r="Z29" s="292"/>
    </row>
    <row r="30" spans="1:28" ht="28.8" x14ac:dyDescent="0.3">
      <c r="A30" s="274" t="s">
        <v>531</v>
      </c>
      <c r="B30" s="275"/>
      <c r="C30" s="282">
        <v>0</v>
      </c>
      <c r="D30" s="275">
        <v>0</v>
      </c>
      <c r="E30" s="277"/>
      <c r="F30" s="275"/>
      <c r="G30" s="277"/>
      <c r="H30" s="275">
        <v>118668</v>
      </c>
      <c r="I30" s="275"/>
      <c r="J30" s="275"/>
      <c r="K30" s="280"/>
      <c r="L30" s="281"/>
      <c r="M30" s="292"/>
      <c r="N30" s="292"/>
      <c r="O30" s="292"/>
      <c r="P30" s="292"/>
      <c r="Q30" s="292"/>
      <c r="R30" s="292"/>
      <c r="S30" s="292"/>
      <c r="T30" s="292"/>
      <c r="U30" s="292"/>
      <c r="V30" s="292"/>
      <c r="W30" s="292"/>
      <c r="X30" s="292"/>
      <c r="Y30" s="292"/>
      <c r="Z30" s="292"/>
    </row>
    <row r="31" spans="1:28" ht="28.8" x14ac:dyDescent="0.3">
      <c r="A31" s="274" t="s">
        <v>532</v>
      </c>
      <c r="B31" s="275"/>
      <c r="C31" s="300">
        <v>0</v>
      </c>
      <c r="D31" s="275">
        <v>0</v>
      </c>
      <c r="E31" s="277"/>
      <c r="F31" s="275"/>
      <c r="G31" s="277"/>
      <c r="H31" s="275">
        <v>118217</v>
      </c>
      <c r="I31" s="275"/>
      <c r="J31" s="275"/>
      <c r="K31" s="280"/>
      <c r="L31" s="281"/>
      <c r="M31" s="292"/>
      <c r="N31" s="292"/>
      <c r="O31" s="292"/>
      <c r="P31" s="292"/>
      <c r="Q31" s="292"/>
      <c r="R31" s="292"/>
      <c r="S31" s="292"/>
      <c r="T31" s="292"/>
      <c r="U31" s="292"/>
      <c r="V31" s="292"/>
      <c r="W31" s="292"/>
      <c r="X31" s="292"/>
      <c r="Y31" s="292"/>
      <c r="Z31" s="292"/>
    </row>
    <row r="32" spans="1:28" x14ac:dyDescent="0.3">
      <c r="A32" s="275"/>
      <c r="B32" s="275"/>
      <c r="C32" s="283"/>
      <c r="D32" s="284"/>
      <c r="E32" s="277"/>
      <c r="F32" s="275"/>
      <c r="G32" s="277"/>
      <c r="H32" s="275"/>
      <c r="I32" s="275"/>
      <c r="J32" s="275"/>
      <c r="K32" s="280"/>
      <c r="L32" s="281"/>
      <c r="M32" s="292"/>
      <c r="N32" s="292"/>
      <c r="O32" s="292"/>
      <c r="P32" s="292"/>
      <c r="Q32" s="292"/>
      <c r="R32" s="292"/>
      <c r="S32" s="292"/>
      <c r="T32" s="292"/>
      <c r="U32" s="292"/>
      <c r="V32" s="292"/>
      <c r="W32" s="292"/>
      <c r="X32" s="292"/>
      <c r="Y32" s="292"/>
      <c r="Z32" s="292"/>
    </row>
    <row r="33" spans="1:26" x14ac:dyDescent="0.3">
      <c r="A33" s="285"/>
      <c r="B33" s="288"/>
      <c r="C33" s="289"/>
      <c r="D33" s="290"/>
      <c r="E33" s="289"/>
      <c r="F33" s="289"/>
      <c r="G33" s="286"/>
      <c r="H33" s="286"/>
      <c r="I33" s="286"/>
      <c r="J33" s="286"/>
      <c r="K33" s="287"/>
      <c r="L33" s="287"/>
      <c r="M33" s="292"/>
      <c r="N33" s="292"/>
      <c r="O33" s="292"/>
      <c r="P33" s="292"/>
      <c r="Q33" s="292"/>
      <c r="R33" s="292"/>
      <c r="S33" s="292"/>
      <c r="T33" s="292"/>
      <c r="U33" s="292"/>
      <c r="V33" s="292"/>
      <c r="W33" s="292"/>
      <c r="X33" s="292"/>
      <c r="Y33" s="292"/>
      <c r="Z33" s="292"/>
    </row>
  </sheetData>
  <mergeCells count="21">
    <mergeCell ref="B27:G27"/>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360"/>
  <sheetViews>
    <sheetView view="pageBreakPreview" topLeftCell="A10" zoomScale="80" zoomScaleSheetLayoutView="80" workbookViewId="0">
      <selection activeCell="B23" sqref="B23"/>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3" width="19.5546875" style="1" customWidth="1"/>
    <col min="14" max="16384" width="9.109375" style="1"/>
  </cols>
  <sheetData>
    <row r="1" spans="1:26" s="12" customFormat="1" ht="18.75" customHeight="1" x14ac:dyDescent="0.25">
      <c r="A1" s="18"/>
      <c r="B1" s="18"/>
      <c r="M1" s="38" t="s">
        <v>65</v>
      </c>
    </row>
    <row r="2" spans="1:26" s="12" customFormat="1" ht="18.75" customHeight="1" x14ac:dyDescent="0.35">
      <c r="A2" s="18"/>
      <c r="B2" s="18"/>
      <c r="M2" s="15" t="s">
        <v>7</v>
      </c>
    </row>
    <row r="3" spans="1:26" s="12" customFormat="1" ht="18" x14ac:dyDescent="0.35">
      <c r="A3" s="17"/>
      <c r="B3" s="17"/>
      <c r="M3" s="15" t="s">
        <v>64</v>
      </c>
    </row>
    <row r="4" spans="1:26" s="12" customFormat="1" ht="15.6" x14ac:dyDescent="0.25">
      <c r="A4" s="17"/>
      <c r="B4" s="17"/>
    </row>
    <row r="5" spans="1:26" s="12" customFormat="1" ht="15.6" x14ac:dyDescent="0.25">
      <c r="A5" s="409" t="str">
        <f>'1. паспорт местоположение'!A5:C5</f>
        <v>Год раскрытия информации: 2023 год</v>
      </c>
      <c r="B5" s="409"/>
      <c r="C5" s="409"/>
      <c r="D5" s="409"/>
      <c r="E5" s="409"/>
      <c r="F5" s="409"/>
      <c r="G5" s="409"/>
      <c r="H5" s="409"/>
      <c r="I5" s="409"/>
      <c r="J5" s="409"/>
      <c r="K5" s="409"/>
      <c r="L5" s="409"/>
      <c r="M5" s="409"/>
      <c r="N5" s="116"/>
      <c r="O5" s="116"/>
      <c r="P5" s="116"/>
      <c r="Q5" s="116"/>
      <c r="R5" s="116"/>
      <c r="S5" s="116"/>
      <c r="T5" s="116"/>
      <c r="U5" s="116"/>
      <c r="V5" s="116"/>
      <c r="W5" s="116"/>
      <c r="X5" s="116"/>
      <c r="Y5" s="116"/>
      <c r="Z5" s="116"/>
    </row>
    <row r="6" spans="1:26" s="12" customFormat="1" ht="15.6" x14ac:dyDescent="0.25">
      <c r="A6" s="17"/>
      <c r="B6" s="17"/>
    </row>
    <row r="7" spans="1:26" s="12" customFormat="1" ht="17.399999999999999" x14ac:dyDescent="0.25">
      <c r="A7" s="413" t="s">
        <v>6</v>
      </c>
      <c r="B7" s="413"/>
      <c r="C7" s="413"/>
      <c r="D7" s="413"/>
      <c r="E7" s="413"/>
      <c r="F7" s="413"/>
      <c r="G7" s="413"/>
      <c r="H7" s="413"/>
      <c r="I7" s="413"/>
      <c r="J7" s="413"/>
      <c r="K7" s="413"/>
      <c r="L7" s="413"/>
      <c r="M7" s="413"/>
      <c r="N7" s="107"/>
      <c r="O7" s="107"/>
      <c r="P7" s="107"/>
      <c r="Q7" s="107"/>
      <c r="R7" s="107"/>
      <c r="S7" s="107"/>
      <c r="T7" s="107"/>
      <c r="U7" s="107"/>
      <c r="V7" s="107"/>
      <c r="W7" s="107"/>
      <c r="X7" s="107"/>
    </row>
    <row r="8" spans="1:26" s="12" customFormat="1" ht="17.399999999999999" x14ac:dyDescent="0.25">
      <c r="A8" s="413"/>
      <c r="B8" s="413"/>
      <c r="C8" s="413"/>
      <c r="D8" s="413"/>
      <c r="E8" s="413"/>
      <c r="F8" s="413"/>
      <c r="G8" s="413"/>
      <c r="H8" s="413"/>
      <c r="I8" s="413"/>
      <c r="J8" s="413"/>
      <c r="K8" s="413"/>
      <c r="L8" s="413"/>
      <c r="M8" s="413"/>
      <c r="N8" s="107"/>
      <c r="O8" s="107"/>
      <c r="P8" s="107"/>
      <c r="Q8" s="107"/>
      <c r="R8" s="107"/>
      <c r="S8" s="107"/>
      <c r="T8" s="107"/>
      <c r="U8" s="107"/>
      <c r="V8" s="107"/>
      <c r="W8" s="107"/>
      <c r="X8" s="107"/>
    </row>
    <row r="9" spans="1:26" s="12" customFormat="1" ht="17.399999999999999" x14ac:dyDescent="0.25">
      <c r="A9" s="418" t="str">
        <f>'1. паспорт местоположение'!A9:C9</f>
        <v>Акционерное общество "Россети Янтарь"</v>
      </c>
      <c r="B9" s="418"/>
      <c r="C9" s="418"/>
      <c r="D9" s="418"/>
      <c r="E9" s="418"/>
      <c r="F9" s="418"/>
      <c r="G9" s="418"/>
      <c r="H9" s="418"/>
      <c r="I9" s="418"/>
      <c r="J9" s="418"/>
      <c r="K9" s="418"/>
      <c r="L9" s="418"/>
      <c r="M9" s="418"/>
      <c r="N9" s="107"/>
      <c r="O9" s="107"/>
      <c r="P9" s="107"/>
      <c r="Q9" s="107"/>
      <c r="R9" s="107"/>
      <c r="S9" s="107"/>
      <c r="T9" s="107"/>
      <c r="U9" s="107"/>
      <c r="V9" s="107"/>
      <c r="W9" s="107"/>
      <c r="X9" s="107"/>
    </row>
    <row r="10" spans="1:26" s="12" customFormat="1" ht="17.399999999999999" x14ac:dyDescent="0.25">
      <c r="A10" s="410" t="s">
        <v>5</v>
      </c>
      <c r="B10" s="410"/>
      <c r="C10" s="410"/>
      <c r="D10" s="410"/>
      <c r="E10" s="410"/>
      <c r="F10" s="410"/>
      <c r="G10" s="410"/>
      <c r="H10" s="410"/>
      <c r="I10" s="410"/>
      <c r="J10" s="410"/>
      <c r="K10" s="410"/>
      <c r="L10" s="410"/>
      <c r="M10" s="410"/>
      <c r="N10" s="107"/>
      <c r="O10" s="107"/>
      <c r="P10" s="107"/>
      <c r="Q10" s="107"/>
      <c r="R10" s="107"/>
      <c r="S10" s="107"/>
      <c r="T10" s="107"/>
      <c r="U10" s="107"/>
      <c r="V10" s="107"/>
      <c r="W10" s="107"/>
      <c r="X10" s="107"/>
    </row>
    <row r="11" spans="1:26" s="12" customFormat="1" ht="17.399999999999999" x14ac:dyDescent="0.25">
      <c r="A11" s="413"/>
      <c r="B11" s="413"/>
      <c r="C11" s="413"/>
      <c r="D11" s="413"/>
      <c r="E11" s="413"/>
      <c r="F11" s="413"/>
      <c r="G11" s="413"/>
      <c r="H11" s="413"/>
      <c r="I11" s="413"/>
      <c r="J11" s="413"/>
      <c r="K11" s="413"/>
      <c r="L11" s="413"/>
      <c r="M11" s="413"/>
      <c r="N11" s="107"/>
      <c r="O11" s="107"/>
      <c r="P11" s="107"/>
      <c r="Q11" s="107"/>
      <c r="R11" s="107"/>
      <c r="S11" s="107"/>
      <c r="T11" s="107"/>
      <c r="U11" s="107"/>
      <c r="V11" s="107"/>
      <c r="W11" s="107"/>
      <c r="X11" s="107"/>
    </row>
    <row r="12" spans="1:26" s="12" customFormat="1" ht="17.399999999999999" x14ac:dyDescent="0.25">
      <c r="A12" s="418" t="str">
        <f>'1. паспорт местоположение'!A12:C12</f>
        <v>M_22-0199</v>
      </c>
      <c r="B12" s="418"/>
      <c r="C12" s="418"/>
      <c r="D12" s="418"/>
      <c r="E12" s="418"/>
      <c r="F12" s="418"/>
      <c r="G12" s="418"/>
      <c r="H12" s="418"/>
      <c r="I12" s="418"/>
      <c r="J12" s="418"/>
      <c r="K12" s="418"/>
      <c r="L12" s="418"/>
      <c r="M12" s="418"/>
      <c r="N12" s="107"/>
      <c r="O12" s="107"/>
      <c r="P12" s="107"/>
      <c r="Q12" s="107"/>
      <c r="R12" s="107"/>
      <c r="S12" s="107"/>
      <c r="T12" s="107"/>
      <c r="U12" s="107"/>
      <c r="V12" s="107"/>
      <c r="W12" s="107"/>
      <c r="X12" s="107"/>
    </row>
    <row r="13" spans="1:26" s="12" customFormat="1" ht="17.399999999999999" x14ac:dyDescent="0.25">
      <c r="A13" s="410" t="s">
        <v>4</v>
      </c>
      <c r="B13" s="410"/>
      <c r="C13" s="410"/>
      <c r="D13" s="410"/>
      <c r="E13" s="410"/>
      <c r="F13" s="410"/>
      <c r="G13" s="410"/>
      <c r="H13" s="410"/>
      <c r="I13" s="410"/>
      <c r="J13" s="410"/>
      <c r="K13" s="410"/>
      <c r="L13" s="410"/>
      <c r="M13" s="410"/>
      <c r="N13" s="107"/>
      <c r="O13" s="107"/>
      <c r="P13" s="107"/>
      <c r="Q13" s="107"/>
      <c r="R13" s="107"/>
      <c r="S13" s="107"/>
      <c r="T13" s="107"/>
      <c r="U13" s="107"/>
      <c r="V13" s="107"/>
      <c r="W13" s="107"/>
      <c r="X13" s="107"/>
    </row>
    <row r="14" spans="1:26" s="9" customFormat="1" ht="15.75" customHeight="1" x14ac:dyDescent="0.25">
      <c r="A14" s="419"/>
      <c r="B14" s="419"/>
      <c r="C14" s="419"/>
      <c r="D14" s="419"/>
      <c r="E14" s="419"/>
      <c r="F14" s="419"/>
      <c r="G14" s="419"/>
      <c r="H14" s="419"/>
      <c r="I14" s="419"/>
      <c r="J14" s="419"/>
      <c r="K14" s="419"/>
      <c r="L14" s="419"/>
      <c r="M14" s="419"/>
      <c r="N14" s="244"/>
      <c r="O14" s="244"/>
      <c r="P14" s="244"/>
      <c r="Q14" s="244"/>
      <c r="R14" s="244"/>
      <c r="S14" s="244"/>
      <c r="T14" s="244"/>
      <c r="U14" s="244"/>
      <c r="V14" s="244"/>
      <c r="W14" s="244"/>
      <c r="X14" s="244"/>
    </row>
    <row r="15" spans="1:26" s="3" customFormat="1" ht="15.6" x14ac:dyDescent="0.25">
      <c r="A15" s="418" t="str">
        <f>'1. паспорт местоположение'!A15:C15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5" s="418"/>
      <c r="C15" s="418"/>
      <c r="D15" s="418"/>
      <c r="E15" s="418"/>
      <c r="F15" s="418"/>
      <c r="G15" s="418"/>
      <c r="H15" s="418"/>
      <c r="I15" s="418"/>
      <c r="J15" s="418"/>
      <c r="K15" s="418"/>
      <c r="L15" s="418"/>
      <c r="M15" s="418"/>
      <c r="N15" s="108"/>
      <c r="O15" s="108"/>
      <c r="P15" s="108"/>
      <c r="Q15" s="108"/>
      <c r="R15" s="108"/>
      <c r="S15" s="108"/>
      <c r="T15" s="108"/>
      <c r="U15" s="108"/>
      <c r="V15" s="108"/>
      <c r="W15" s="108"/>
      <c r="X15" s="108"/>
    </row>
    <row r="16" spans="1:26" s="3" customFormat="1" ht="15" customHeight="1" x14ac:dyDescent="0.25">
      <c r="A16" s="410" t="s">
        <v>3</v>
      </c>
      <c r="B16" s="410"/>
      <c r="C16" s="410"/>
      <c r="D16" s="410"/>
      <c r="E16" s="410"/>
      <c r="F16" s="410"/>
      <c r="G16" s="410"/>
      <c r="H16" s="410"/>
      <c r="I16" s="410"/>
      <c r="J16" s="410"/>
      <c r="K16" s="410"/>
      <c r="L16" s="410"/>
      <c r="M16" s="410"/>
      <c r="N16" s="109"/>
      <c r="O16" s="109"/>
      <c r="P16" s="109"/>
      <c r="Q16" s="109"/>
      <c r="R16" s="109"/>
      <c r="S16" s="109"/>
      <c r="T16" s="109"/>
      <c r="U16" s="109"/>
      <c r="V16" s="109"/>
      <c r="W16" s="109"/>
      <c r="X16" s="109"/>
    </row>
    <row r="17" spans="1:24" s="3" customFormat="1" ht="15" customHeight="1" x14ac:dyDescent="0.25">
      <c r="A17" s="416"/>
      <c r="B17" s="416"/>
      <c r="C17" s="416"/>
      <c r="D17" s="416"/>
      <c r="E17" s="416"/>
      <c r="F17" s="416"/>
      <c r="G17" s="416"/>
      <c r="H17" s="416"/>
      <c r="I17" s="416"/>
      <c r="J17" s="416"/>
      <c r="K17" s="416"/>
      <c r="L17" s="416"/>
      <c r="M17" s="416"/>
      <c r="N17" s="245"/>
      <c r="O17" s="245"/>
      <c r="P17" s="245"/>
      <c r="Q17" s="245"/>
      <c r="R17" s="245"/>
      <c r="S17" s="245"/>
      <c r="T17" s="245"/>
      <c r="U17" s="245"/>
    </row>
    <row r="18" spans="1:24" s="3" customFormat="1" ht="91.5" customHeight="1" x14ac:dyDescent="0.25">
      <c r="A18" s="465" t="s">
        <v>389</v>
      </c>
      <c r="B18" s="465"/>
      <c r="C18" s="465"/>
      <c r="D18" s="465"/>
      <c r="E18" s="465"/>
      <c r="F18" s="465"/>
      <c r="G18" s="465"/>
      <c r="H18" s="465"/>
      <c r="I18" s="465"/>
      <c r="J18" s="465"/>
      <c r="K18" s="465"/>
      <c r="L18" s="465"/>
      <c r="M18" s="465"/>
      <c r="N18" s="7"/>
      <c r="O18" s="7"/>
      <c r="P18" s="7"/>
      <c r="Q18" s="7"/>
      <c r="R18" s="7"/>
      <c r="S18" s="7"/>
      <c r="T18" s="7"/>
      <c r="U18" s="7"/>
      <c r="V18" s="7"/>
      <c r="W18" s="7"/>
      <c r="X18" s="7"/>
    </row>
    <row r="19" spans="1:24" s="3" customFormat="1" ht="78" customHeight="1" x14ac:dyDescent="0.25">
      <c r="A19" s="420" t="s">
        <v>2</v>
      </c>
      <c r="B19" s="420" t="s">
        <v>81</v>
      </c>
      <c r="C19" s="420" t="s">
        <v>80</v>
      </c>
      <c r="D19" s="420" t="s">
        <v>72</v>
      </c>
      <c r="E19" s="462" t="s">
        <v>79</v>
      </c>
      <c r="F19" s="463"/>
      <c r="G19" s="463"/>
      <c r="H19" s="463"/>
      <c r="I19" s="464"/>
      <c r="J19" s="420" t="s">
        <v>78</v>
      </c>
      <c r="K19" s="420"/>
      <c r="L19" s="420"/>
      <c r="M19" s="420"/>
      <c r="N19" s="245"/>
      <c r="O19" s="245"/>
      <c r="P19" s="245"/>
      <c r="Q19" s="245"/>
      <c r="R19" s="245"/>
      <c r="S19" s="245"/>
      <c r="T19" s="245"/>
      <c r="U19" s="245"/>
    </row>
    <row r="20" spans="1:24" s="3" customFormat="1" ht="51" customHeight="1" x14ac:dyDescent="0.25">
      <c r="A20" s="420"/>
      <c r="B20" s="420"/>
      <c r="C20" s="420"/>
      <c r="D20" s="420"/>
      <c r="E20" s="243" t="s">
        <v>77</v>
      </c>
      <c r="F20" s="243" t="s">
        <v>76</v>
      </c>
      <c r="G20" s="243" t="s">
        <v>75</v>
      </c>
      <c r="H20" s="243" t="s">
        <v>74</v>
      </c>
      <c r="I20" s="243" t="s">
        <v>73</v>
      </c>
      <c r="J20" s="243">
        <v>2020</v>
      </c>
      <c r="K20" s="243">
        <v>2021</v>
      </c>
      <c r="L20" s="243">
        <v>2022</v>
      </c>
      <c r="M20" s="243">
        <v>2023</v>
      </c>
      <c r="N20" s="28"/>
      <c r="O20" s="28"/>
      <c r="P20" s="28"/>
      <c r="Q20" s="28"/>
      <c r="R20" s="28"/>
      <c r="S20" s="28"/>
      <c r="T20" s="28"/>
      <c r="U20" s="28"/>
      <c r="V20" s="27"/>
      <c r="W20" s="27"/>
      <c r="X20" s="27"/>
    </row>
    <row r="21" spans="1:24" s="3" customFormat="1" ht="16.5" customHeight="1" x14ac:dyDescent="0.25">
      <c r="A21" s="36">
        <v>1</v>
      </c>
      <c r="B21" s="37">
        <v>2</v>
      </c>
      <c r="C21" s="36">
        <v>3</v>
      </c>
      <c r="D21" s="37">
        <v>4</v>
      </c>
      <c r="E21" s="36">
        <v>5</v>
      </c>
      <c r="F21" s="37">
        <v>6</v>
      </c>
      <c r="G21" s="36">
        <v>7</v>
      </c>
      <c r="H21" s="37">
        <v>8</v>
      </c>
      <c r="I21" s="36">
        <v>9</v>
      </c>
      <c r="J21" s="37">
        <v>10</v>
      </c>
      <c r="K21" s="37">
        <v>11</v>
      </c>
      <c r="L21" s="37">
        <v>12</v>
      </c>
      <c r="M21" s="37">
        <v>13</v>
      </c>
      <c r="N21" s="28"/>
      <c r="O21" s="28"/>
      <c r="P21" s="28"/>
      <c r="Q21" s="28"/>
      <c r="R21" s="28"/>
      <c r="S21" s="28"/>
      <c r="T21" s="28"/>
      <c r="U21" s="28"/>
      <c r="V21" s="27"/>
      <c r="W21" s="27"/>
      <c r="X21" s="27"/>
    </row>
    <row r="22" spans="1:24" s="3" customFormat="1" ht="33" customHeight="1" x14ac:dyDescent="0.25">
      <c r="A22" s="45" t="s">
        <v>61</v>
      </c>
      <c r="B22" s="47" t="s">
        <v>519</v>
      </c>
      <c r="C22" s="30">
        <v>0</v>
      </c>
      <c r="D22" s="30">
        <v>0</v>
      </c>
      <c r="E22" s="30">
        <v>0</v>
      </c>
      <c r="F22" s="30">
        <v>0</v>
      </c>
      <c r="G22" s="30">
        <v>0</v>
      </c>
      <c r="H22" s="30">
        <v>0</v>
      </c>
      <c r="I22" s="30">
        <v>0</v>
      </c>
      <c r="J22" s="44">
        <v>0</v>
      </c>
      <c r="K22" s="44">
        <v>0</v>
      </c>
      <c r="L22" s="5">
        <v>0</v>
      </c>
      <c r="M22" s="5">
        <v>0</v>
      </c>
      <c r="N22" s="28"/>
      <c r="O22" s="28"/>
      <c r="P22" s="28"/>
      <c r="Q22" s="28"/>
      <c r="R22" s="28"/>
      <c r="S22" s="28"/>
      <c r="T22" s="27"/>
      <c r="U22" s="27"/>
      <c r="V22" s="27"/>
      <c r="W22" s="27"/>
      <c r="X22" s="27"/>
    </row>
    <row r="23" spans="1:24" x14ac:dyDescent="0.3">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3">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3">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3">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3">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3">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3">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3">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3">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3">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3">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3">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3">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3">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3">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3">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3">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3">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3">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3">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3">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3">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3">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3">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3">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3">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3">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3">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3">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3">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3">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3">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3">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3">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3">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3">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3">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3">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3">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3">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3">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3">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3">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3">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3">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3">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3">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3">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3">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3">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3">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3">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3">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3">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3">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3">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3">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3">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3">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3">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3">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3">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3">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3">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3">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3">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3">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3">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3">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3">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3">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3">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3">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3">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3">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3">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3">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3">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3">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3">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3">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3">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3">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3">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3">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3">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3">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3">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3">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3">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3">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3">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3">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3">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3">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3">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3">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3">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3">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3">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3">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3">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3">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3">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3">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3">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3">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3">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3">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3">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3">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3">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3">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3">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3">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3">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3">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3">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3">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3">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3">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3">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3">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3">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3">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3">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3">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3">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3">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3">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3">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3">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3">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3">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3">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3">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3">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3">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3">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3">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3">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3">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3">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3">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3">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3">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3">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3">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3">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3">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3">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3">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3">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3">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3">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3">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3">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3">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3">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3">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3">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3">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3">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3">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3">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3">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3">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3">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3">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3">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3">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3">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3">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3">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3">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3">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3">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3">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3">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3">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3">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3">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3">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3">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3">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3">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3">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3">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3">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3">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3">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3">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3">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3">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3">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3">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3">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3">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3">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3">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3">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3">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3">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3">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3">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3">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3">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3">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3">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3">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3">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3">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3">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3">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3">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3">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3">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3">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3">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3">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3">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3">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3">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3">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3">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3">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3">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3">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3">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3">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3">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3">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3">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3">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3">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3">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3">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3">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3">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3">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3">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3">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3">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3">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3">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3">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3">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3">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3">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3">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3">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3">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3">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3">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3">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3">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3">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3">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3">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3">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3">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3">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3">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3">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3">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3">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3">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3">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3">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3">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3">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3">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3">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3">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3">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3">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3">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3">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3">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3">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3">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3">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3">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3">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3">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3">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3">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3">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3">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3">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3">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3">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3">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3">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3">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3">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3">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3">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3">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3">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3">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3">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3">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3">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3">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3">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3">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3">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3">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3">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3">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3">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3">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3">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3">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3">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3">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3">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3">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3">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3">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3">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3">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3">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3">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3">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3">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3">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3">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3">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3">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3">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3">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3">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3">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3">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3">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3">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W201"/>
  <sheetViews>
    <sheetView topLeftCell="A13" zoomScale="80" zoomScaleNormal="80" workbookViewId="0">
      <selection activeCell="C25" sqref="C25"/>
    </sheetView>
  </sheetViews>
  <sheetFormatPr defaultColWidth="9.109375" defaultRowHeight="15.6" x14ac:dyDescent="0.25"/>
  <cols>
    <col min="1" max="1" width="61.6640625" style="130" customWidth="1"/>
    <col min="2" max="2" width="18.5546875" style="125" customWidth="1"/>
    <col min="3" max="12" width="16.88671875" style="125" customWidth="1"/>
    <col min="13" max="33" width="16.88671875" style="125" hidden="1" customWidth="1"/>
    <col min="34" max="234" width="9.109375" style="126"/>
    <col min="235" max="235" width="61.6640625" style="126" customWidth="1"/>
    <col min="236" max="236" width="18.5546875" style="126" customWidth="1"/>
    <col min="237" max="276" width="16.88671875" style="126" customWidth="1"/>
    <col min="277" max="278" width="18.5546875" style="126" customWidth="1"/>
    <col min="279" max="279" width="21.6640625" style="126" customWidth="1"/>
    <col min="280" max="490" width="9.109375" style="126"/>
    <col min="491" max="491" width="61.6640625" style="126" customWidth="1"/>
    <col min="492" max="492" width="18.5546875" style="126" customWidth="1"/>
    <col min="493" max="532" width="16.88671875" style="126" customWidth="1"/>
    <col min="533" max="534" width="18.5546875" style="126" customWidth="1"/>
    <col min="535" max="535" width="21.6640625" style="126" customWidth="1"/>
    <col min="536" max="746" width="9.109375" style="126"/>
    <col min="747" max="747" width="61.6640625" style="126" customWidth="1"/>
    <col min="748" max="748" width="18.5546875" style="126" customWidth="1"/>
    <col min="749" max="788" width="16.88671875" style="126" customWidth="1"/>
    <col min="789" max="790" width="18.5546875" style="126" customWidth="1"/>
    <col min="791" max="791" width="21.6640625" style="126" customWidth="1"/>
    <col min="792" max="1002" width="9.109375" style="126"/>
    <col min="1003" max="1003" width="61.6640625" style="126" customWidth="1"/>
    <col min="1004" max="1004" width="18.5546875" style="126" customWidth="1"/>
    <col min="1005" max="1044" width="16.88671875" style="126" customWidth="1"/>
    <col min="1045" max="1046" width="18.5546875" style="126" customWidth="1"/>
    <col min="1047" max="1047" width="21.6640625" style="126" customWidth="1"/>
    <col min="1048" max="1258" width="9.109375" style="126"/>
    <col min="1259" max="1259" width="61.6640625" style="126" customWidth="1"/>
    <col min="1260" max="1260" width="18.5546875" style="126" customWidth="1"/>
    <col min="1261" max="1300" width="16.88671875" style="126" customWidth="1"/>
    <col min="1301" max="1302" width="18.5546875" style="126" customWidth="1"/>
    <col min="1303" max="1303" width="21.6640625" style="126" customWidth="1"/>
    <col min="1304" max="1514" width="9.109375" style="126"/>
    <col min="1515" max="1515" width="61.6640625" style="126" customWidth="1"/>
    <col min="1516" max="1516" width="18.5546875" style="126" customWidth="1"/>
    <col min="1517" max="1556" width="16.88671875" style="126" customWidth="1"/>
    <col min="1557" max="1558" width="18.5546875" style="126" customWidth="1"/>
    <col min="1559" max="1559" width="21.6640625" style="126" customWidth="1"/>
    <col min="1560" max="1770" width="9.109375" style="126"/>
    <col min="1771" max="1771" width="61.6640625" style="126" customWidth="1"/>
    <col min="1772" max="1772" width="18.5546875" style="126" customWidth="1"/>
    <col min="1773" max="1812" width="16.88671875" style="126" customWidth="1"/>
    <col min="1813" max="1814" width="18.5546875" style="126" customWidth="1"/>
    <col min="1815" max="1815" width="21.6640625" style="126" customWidth="1"/>
    <col min="1816" max="2026" width="9.109375" style="126"/>
    <col min="2027" max="2027" width="61.6640625" style="126" customWidth="1"/>
    <col min="2028" max="2028" width="18.5546875" style="126" customWidth="1"/>
    <col min="2029" max="2068" width="16.88671875" style="126" customWidth="1"/>
    <col min="2069" max="2070" width="18.5546875" style="126" customWidth="1"/>
    <col min="2071" max="2071" width="21.6640625" style="126" customWidth="1"/>
    <col min="2072" max="2282" width="9.109375" style="126"/>
    <col min="2283" max="2283" width="61.6640625" style="126" customWidth="1"/>
    <col min="2284" max="2284" width="18.5546875" style="126" customWidth="1"/>
    <col min="2285" max="2324" width="16.88671875" style="126" customWidth="1"/>
    <col min="2325" max="2326" width="18.5546875" style="126" customWidth="1"/>
    <col min="2327" max="2327" width="21.6640625" style="126" customWidth="1"/>
    <col min="2328" max="2538" width="9.109375" style="126"/>
    <col min="2539" max="2539" width="61.6640625" style="126" customWidth="1"/>
    <col min="2540" max="2540" width="18.5546875" style="126" customWidth="1"/>
    <col min="2541" max="2580" width="16.88671875" style="126" customWidth="1"/>
    <col min="2581" max="2582" width="18.5546875" style="126" customWidth="1"/>
    <col min="2583" max="2583" width="21.6640625" style="126" customWidth="1"/>
    <col min="2584" max="2794" width="9.109375" style="126"/>
    <col min="2795" max="2795" width="61.6640625" style="126" customWidth="1"/>
    <col min="2796" max="2796" width="18.5546875" style="126" customWidth="1"/>
    <col min="2797" max="2836" width="16.88671875" style="126" customWidth="1"/>
    <col min="2837" max="2838" width="18.5546875" style="126" customWidth="1"/>
    <col min="2839" max="2839" width="21.6640625" style="126" customWidth="1"/>
    <col min="2840" max="3050" width="9.109375" style="126"/>
    <col min="3051" max="3051" width="61.6640625" style="126" customWidth="1"/>
    <col min="3052" max="3052" width="18.5546875" style="126" customWidth="1"/>
    <col min="3053" max="3092" width="16.88671875" style="126" customWidth="1"/>
    <col min="3093" max="3094" width="18.5546875" style="126" customWidth="1"/>
    <col min="3095" max="3095" width="21.6640625" style="126" customWidth="1"/>
    <col min="3096" max="3306" width="9.109375" style="126"/>
    <col min="3307" max="3307" width="61.6640625" style="126" customWidth="1"/>
    <col min="3308" max="3308" width="18.5546875" style="126" customWidth="1"/>
    <col min="3309" max="3348" width="16.88671875" style="126" customWidth="1"/>
    <col min="3349" max="3350" width="18.5546875" style="126" customWidth="1"/>
    <col min="3351" max="3351" width="21.6640625" style="126" customWidth="1"/>
    <col min="3352" max="3562" width="9.109375" style="126"/>
    <col min="3563" max="3563" width="61.6640625" style="126" customWidth="1"/>
    <col min="3564" max="3564" width="18.5546875" style="126" customWidth="1"/>
    <col min="3565" max="3604" width="16.88671875" style="126" customWidth="1"/>
    <col min="3605" max="3606" width="18.5546875" style="126" customWidth="1"/>
    <col min="3607" max="3607" width="21.6640625" style="126" customWidth="1"/>
    <col min="3608" max="3818" width="9.109375" style="126"/>
    <col min="3819" max="3819" width="61.6640625" style="126" customWidth="1"/>
    <col min="3820" max="3820" width="18.5546875" style="126" customWidth="1"/>
    <col min="3821" max="3860" width="16.88671875" style="126" customWidth="1"/>
    <col min="3861" max="3862" width="18.5546875" style="126" customWidth="1"/>
    <col min="3863" max="3863" width="21.6640625" style="126" customWidth="1"/>
    <col min="3864" max="4074" width="9.109375" style="126"/>
    <col min="4075" max="4075" width="61.6640625" style="126" customWidth="1"/>
    <col min="4076" max="4076" width="18.5546875" style="126" customWidth="1"/>
    <col min="4077" max="4116" width="16.88671875" style="126" customWidth="1"/>
    <col min="4117" max="4118" width="18.5546875" style="126" customWidth="1"/>
    <col min="4119" max="4119" width="21.6640625" style="126" customWidth="1"/>
    <col min="4120" max="4330" width="9.109375" style="126"/>
    <col min="4331" max="4331" width="61.6640625" style="126" customWidth="1"/>
    <col min="4332" max="4332" width="18.5546875" style="126" customWidth="1"/>
    <col min="4333" max="4372" width="16.88671875" style="126" customWidth="1"/>
    <col min="4373" max="4374" width="18.5546875" style="126" customWidth="1"/>
    <col min="4375" max="4375" width="21.6640625" style="126" customWidth="1"/>
    <col min="4376" max="4586" width="9.109375" style="126"/>
    <col min="4587" max="4587" width="61.6640625" style="126" customWidth="1"/>
    <col min="4588" max="4588" width="18.5546875" style="126" customWidth="1"/>
    <col min="4589" max="4628" width="16.88671875" style="126" customWidth="1"/>
    <col min="4629" max="4630" width="18.5546875" style="126" customWidth="1"/>
    <col min="4631" max="4631" width="21.6640625" style="126" customWidth="1"/>
    <col min="4632" max="4842" width="9.109375" style="126"/>
    <col min="4843" max="4843" width="61.6640625" style="126" customWidth="1"/>
    <col min="4844" max="4844" width="18.5546875" style="126" customWidth="1"/>
    <col min="4845" max="4884" width="16.88671875" style="126" customWidth="1"/>
    <col min="4885" max="4886" width="18.5546875" style="126" customWidth="1"/>
    <col min="4887" max="4887" width="21.6640625" style="126" customWidth="1"/>
    <col min="4888" max="5098" width="9.109375" style="126"/>
    <col min="5099" max="5099" width="61.6640625" style="126" customWidth="1"/>
    <col min="5100" max="5100" width="18.5546875" style="126" customWidth="1"/>
    <col min="5101" max="5140" width="16.88671875" style="126" customWidth="1"/>
    <col min="5141" max="5142" width="18.5546875" style="126" customWidth="1"/>
    <col min="5143" max="5143" width="21.6640625" style="126" customWidth="1"/>
    <col min="5144" max="5354" width="9.109375" style="126"/>
    <col min="5355" max="5355" width="61.6640625" style="126" customWidth="1"/>
    <col min="5356" max="5356" width="18.5546875" style="126" customWidth="1"/>
    <col min="5357" max="5396" width="16.88671875" style="126" customWidth="1"/>
    <col min="5397" max="5398" width="18.5546875" style="126" customWidth="1"/>
    <col min="5399" max="5399" width="21.6640625" style="126" customWidth="1"/>
    <col min="5400" max="5610" width="9.109375" style="126"/>
    <col min="5611" max="5611" width="61.6640625" style="126" customWidth="1"/>
    <col min="5612" max="5612" width="18.5546875" style="126" customWidth="1"/>
    <col min="5613" max="5652" width="16.88671875" style="126" customWidth="1"/>
    <col min="5653" max="5654" width="18.5546875" style="126" customWidth="1"/>
    <col min="5655" max="5655" width="21.6640625" style="126" customWidth="1"/>
    <col min="5656" max="5866" width="9.109375" style="126"/>
    <col min="5867" max="5867" width="61.6640625" style="126" customWidth="1"/>
    <col min="5868" max="5868" width="18.5546875" style="126" customWidth="1"/>
    <col min="5869" max="5908" width="16.88671875" style="126" customWidth="1"/>
    <col min="5909" max="5910" width="18.5546875" style="126" customWidth="1"/>
    <col min="5911" max="5911" width="21.6640625" style="126" customWidth="1"/>
    <col min="5912" max="6122" width="9.109375" style="126"/>
    <col min="6123" max="6123" width="61.6640625" style="126" customWidth="1"/>
    <col min="6124" max="6124" width="18.5546875" style="126" customWidth="1"/>
    <col min="6125" max="6164" width="16.88671875" style="126" customWidth="1"/>
    <col min="6165" max="6166" width="18.5546875" style="126" customWidth="1"/>
    <col min="6167" max="6167" width="21.6640625" style="126" customWidth="1"/>
    <col min="6168" max="6378" width="9.109375" style="126"/>
    <col min="6379" max="6379" width="61.6640625" style="126" customWidth="1"/>
    <col min="6380" max="6380" width="18.5546875" style="126" customWidth="1"/>
    <col min="6381" max="6420" width="16.88671875" style="126" customWidth="1"/>
    <col min="6421" max="6422" width="18.5546875" style="126" customWidth="1"/>
    <col min="6423" max="6423" width="21.6640625" style="126" customWidth="1"/>
    <col min="6424" max="6634" width="9.109375" style="126"/>
    <col min="6635" max="6635" width="61.6640625" style="126" customWidth="1"/>
    <col min="6636" max="6636" width="18.5546875" style="126" customWidth="1"/>
    <col min="6637" max="6676" width="16.88671875" style="126" customWidth="1"/>
    <col min="6677" max="6678" width="18.5546875" style="126" customWidth="1"/>
    <col min="6679" max="6679" width="21.6640625" style="126" customWidth="1"/>
    <col min="6680" max="6890" width="9.109375" style="126"/>
    <col min="6891" max="6891" width="61.6640625" style="126" customWidth="1"/>
    <col min="6892" max="6892" width="18.5546875" style="126" customWidth="1"/>
    <col min="6893" max="6932" width="16.88671875" style="126" customWidth="1"/>
    <col min="6933" max="6934" width="18.5546875" style="126" customWidth="1"/>
    <col min="6935" max="6935" width="21.6640625" style="126" customWidth="1"/>
    <col min="6936" max="7146" width="9.109375" style="126"/>
    <col min="7147" max="7147" width="61.6640625" style="126" customWidth="1"/>
    <col min="7148" max="7148" width="18.5546875" style="126" customWidth="1"/>
    <col min="7149" max="7188" width="16.88671875" style="126" customWidth="1"/>
    <col min="7189" max="7190" width="18.5546875" style="126" customWidth="1"/>
    <col min="7191" max="7191" width="21.6640625" style="126" customWidth="1"/>
    <col min="7192" max="7402" width="9.109375" style="126"/>
    <col min="7403" max="7403" width="61.6640625" style="126" customWidth="1"/>
    <col min="7404" max="7404" width="18.5546875" style="126" customWidth="1"/>
    <col min="7405" max="7444" width="16.88671875" style="126" customWidth="1"/>
    <col min="7445" max="7446" width="18.5546875" style="126" customWidth="1"/>
    <col min="7447" max="7447" width="21.6640625" style="126" customWidth="1"/>
    <col min="7448" max="7658" width="9.109375" style="126"/>
    <col min="7659" max="7659" width="61.6640625" style="126" customWidth="1"/>
    <col min="7660" max="7660" width="18.5546875" style="126" customWidth="1"/>
    <col min="7661" max="7700" width="16.88671875" style="126" customWidth="1"/>
    <col min="7701" max="7702" width="18.5546875" style="126" customWidth="1"/>
    <col min="7703" max="7703" width="21.6640625" style="126" customWidth="1"/>
    <col min="7704" max="7914" width="9.109375" style="126"/>
    <col min="7915" max="7915" width="61.6640625" style="126" customWidth="1"/>
    <col min="7916" max="7916" width="18.5546875" style="126" customWidth="1"/>
    <col min="7917" max="7956" width="16.88671875" style="126" customWidth="1"/>
    <col min="7957" max="7958" width="18.5546875" style="126" customWidth="1"/>
    <col min="7959" max="7959" width="21.6640625" style="126" customWidth="1"/>
    <col min="7960" max="8170" width="9.109375" style="126"/>
    <col min="8171" max="8171" width="61.6640625" style="126" customWidth="1"/>
    <col min="8172" max="8172" width="18.5546875" style="126" customWidth="1"/>
    <col min="8173" max="8212" width="16.88671875" style="126" customWidth="1"/>
    <col min="8213" max="8214" width="18.5546875" style="126" customWidth="1"/>
    <col min="8215" max="8215" width="21.6640625" style="126" customWidth="1"/>
    <col min="8216" max="8426" width="9.109375" style="126"/>
    <col min="8427" max="8427" width="61.6640625" style="126" customWidth="1"/>
    <col min="8428" max="8428" width="18.5546875" style="126" customWidth="1"/>
    <col min="8429" max="8468" width="16.88671875" style="126" customWidth="1"/>
    <col min="8469" max="8470" width="18.5546875" style="126" customWidth="1"/>
    <col min="8471" max="8471" width="21.6640625" style="126" customWidth="1"/>
    <col min="8472" max="8682" width="9.109375" style="126"/>
    <col min="8683" max="8683" width="61.6640625" style="126" customWidth="1"/>
    <col min="8684" max="8684" width="18.5546875" style="126" customWidth="1"/>
    <col min="8685" max="8724" width="16.88671875" style="126" customWidth="1"/>
    <col min="8725" max="8726" width="18.5546875" style="126" customWidth="1"/>
    <col min="8727" max="8727" width="21.6640625" style="126" customWidth="1"/>
    <col min="8728" max="8938" width="9.109375" style="126"/>
    <col min="8939" max="8939" width="61.6640625" style="126" customWidth="1"/>
    <col min="8940" max="8940" width="18.5546875" style="126" customWidth="1"/>
    <col min="8941" max="8980" width="16.88671875" style="126" customWidth="1"/>
    <col min="8981" max="8982" width="18.5546875" style="126" customWidth="1"/>
    <col min="8983" max="8983" width="21.6640625" style="126" customWidth="1"/>
    <col min="8984" max="9194" width="9.109375" style="126"/>
    <col min="9195" max="9195" width="61.6640625" style="126" customWidth="1"/>
    <col min="9196" max="9196" width="18.5546875" style="126" customWidth="1"/>
    <col min="9197" max="9236" width="16.88671875" style="126" customWidth="1"/>
    <col min="9237" max="9238" width="18.5546875" style="126" customWidth="1"/>
    <col min="9239" max="9239" width="21.6640625" style="126" customWidth="1"/>
    <col min="9240" max="9450" width="9.109375" style="126"/>
    <col min="9451" max="9451" width="61.6640625" style="126" customWidth="1"/>
    <col min="9452" max="9452" width="18.5546875" style="126" customWidth="1"/>
    <col min="9453" max="9492" width="16.88671875" style="126" customWidth="1"/>
    <col min="9493" max="9494" width="18.5546875" style="126" customWidth="1"/>
    <col min="9495" max="9495" width="21.6640625" style="126" customWidth="1"/>
    <col min="9496" max="9706" width="9.109375" style="126"/>
    <col min="9707" max="9707" width="61.6640625" style="126" customWidth="1"/>
    <col min="9708" max="9708" width="18.5546875" style="126" customWidth="1"/>
    <col min="9709" max="9748" width="16.88671875" style="126" customWidth="1"/>
    <col min="9749" max="9750" width="18.5546875" style="126" customWidth="1"/>
    <col min="9751" max="9751" width="21.6640625" style="126" customWidth="1"/>
    <col min="9752" max="9962" width="9.109375" style="126"/>
    <col min="9963" max="9963" width="61.6640625" style="126" customWidth="1"/>
    <col min="9964" max="9964" width="18.5546875" style="126" customWidth="1"/>
    <col min="9965" max="10004" width="16.88671875" style="126" customWidth="1"/>
    <col min="10005" max="10006" width="18.5546875" style="126" customWidth="1"/>
    <col min="10007" max="10007" width="21.6640625" style="126" customWidth="1"/>
    <col min="10008" max="10218" width="9.109375" style="126"/>
    <col min="10219" max="10219" width="61.6640625" style="126" customWidth="1"/>
    <col min="10220" max="10220" width="18.5546875" style="126" customWidth="1"/>
    <col min="10221" max="10260" width="16.88671875" style="126" customWidth="1"/>
    <col min="10261" max="10262" width="18.5546875" style="126" customWidth="1"/>
    <col min="10263" max="10263" width="21.6640625" style="126" customWidth="1"/>
    <col min="10264" max="10474" width="9.109375" style="126"/>
    <col min="10475" max="10475" width="61.6640625" style="126" customWidth="1"/>
    <col min="10476" max="10476" width="18.5546875" style="126" customWidth="1"/>
    <col min="10477" max="10516" width="16.88671875" style="126" customWidth="1"/>
    <col min="10517" max="10518" width="18.5546875" style="126" customWidth="1"/>
    <col min="10519" max="10519" width="21.6640625" style="126" customWidth="1"/>
    <col min="10520" max="10730" width="9.109375" style="126"/>
    <col min="10731" max="10731" width="61.6640625" style="126" customWidth="1"/>
    <col min="10732" max="10732" width="18.5546875" style="126" customWidth="1"/>
    <col min="10733" max="10772" width="16.88671875" style="126" customWidth="1"/>
    <col min="10773" max="10774" width="18.5546875" style="126" customWidth="1"/>
    <col min="10775" max="10775" width="21.6640625" style="126" customWidth="1"/>
    <col min="10776" max="10986" width="9.109375" style="126"/>
    <col min="10987" max="10987" width="61.6640625" style="126" customWidth="1"/>
    <col min="10988" max="10988" width="18.5546875" style="126" customWidth="1"/>
    <col min="10989" max="11028" width="16.88671875" style="126" customWidth="1"/>
    <col min="11029" max="11030" width="18.5546875" style="126" customWidth="1"/>
    <col min="11031" max="11031" width="21.6640625" style="126" customWidth="1"/>
    <col min="11032" max="11242" width="9.109375" style="126"/>
    <col min="11243" max="11243" width="61.6640625" style="126" customWidth="1"/>
    <col min="11244" max="11244" width="18.5546875" style="126" customWidth="1"/>
    <col min="11245" max="11284" width="16.88671875" style="126" customWidth="1"/>
    <col min="11285" max="11286" width="18.5546875" style="126" customWidth="1"/>
    <col min="11287" max="11287" width="21.6640625" style="126" customWidth="1"/>
    <col min="11288" max="11498" width="9.109375" style="126"/>
    <col min="11499" max="11499" width="61.6640625" style="126" customWidth="1"/>
    <col min="11500" max="11500" width="18.5546875" style="126" customWidth="1"/>
    <col min="11501" max="11540" width="16.88671875" style="126" customWidth="1"/>
    <col min="11541" max="11542" width="18.5546875" style="126" customWidth="1"/>
    <col min="11543" max="11543" width="21.6640625" style="126" customWidth="1"/>
    <col min="11544" max="11754" width="9.109375" style="126"/>
    <col min="11755" max="11755" width="61.6640625" style="126" customWidth="1"/>
    <col min="11756" max="11756" width="18.5546875" style="126" customWidth="1"/>
    <col min="11757" max="11796" width="16.88671875" style="126" customWidth="1"/>
    <col min="11797" max="11798" width="18.5546875" style="126" customWidth="1"/>
    <col min="11799" max="11799" width="21.6640625" style="126" customWidth="1"/>
    <col min="11800" max="12010" width="9.109375" style="126"/>
    <col min="12011" max="12011" width="61.6640625" style="126" customWidth="1"/>
    <col min="12012" max="12012" width="18.5546875" style="126" customWidth="1"/>
    <col min="12013" max="12052" width="16.88671875" style="126" customWidth="1"/>
    <col min="12053" max="12054" width="18.5546875" style="126" customWidth="1"/>
    <col min="12055" max="12055" width="21.6640625" style="126" customWidth="1"/>
    <col min="12056" max="12266" width="9.109375" style="126"/>
    <col min="12267" max="12267" width="61.6640625" style="126" customWidth="1"/>
    <col min="12268" max="12268" width="18.5546875" style="126" customWidth="1"/>
    <col min="12269" max="12308" width="16.88671875" style="126" customWidth="1"/>
    <col min="12309" max="12310" width="18.5546875" style="126" customWidth="1"/>
    <col min="12311" max="12311" width="21.6640625" style="126" customWidth="1"/>
    <col min="12312" max="12522" width="9.109375" style="126"/>
    <col min="12523" max="12523" width="61.6640625" style="126" customWidth="1"/>
    <col min="12524" max="12524" width="18.5546875" style="126" customWidth="1"/>
    <col min="12525" max="12564" width="16.88671875" style="126" customWidth="1"/>
    <col min="12565" max="12566" width="18.5546875" style="126" customWidth="1"/>
    <col min="12567" max="12567" width="21.6640625" style="126" customWidth="1"/>
    <col min="12568" max="12778" width="9.109375" style="126"/>
    <col min="12779" max="12779" width="61.6640625" style="126" customWidth="1"/>
    <col min="12780" max="12780" width="18.5546875" style="126" customWidth="1"/>
    <col min="12781" max="12820" width="16.88671875" style="126" customWidth="1"/>
    <col min="12821" max="12822" width="18.5546875" style="126" customWidth="1"/>
    <col min="12823" max="12823" width="21.6640625" style="126" customWidth="1"/>
    <col min="12824" max="13034" width="9.109375" style="126"/>
    <col min="13035" max="13035" width="61.6640625" style="126" customWidth="1"/>
    <col min="13036" max="13036" width="18.5546875" style="126" customWidth="1"/>
    <col min="13037" max="13076" width="16.88671875" style="126" customWidth="1"/>
    <col min="13077" max="13078" width="18.5546875" style="126" customWidth="1"/>
    <col min="13079" max="13079" width="21.6640625" style="126" customWidth="1"/>
    <col min="13080" max="13290" width="9.109375" style="126"/>
    <col min="13291" max="13291" width="61.6640625" style="126" customWidth="1"/>
    <col min="13292" max="13292" width="18.5546875" style="126" customWidth="1"/>
    <col min="13293" max="13332" width="16.88671875" style="126" customWidth="1"/>
    <col min="13333" max="13334" width="18.5546875" style="126" customWidth="1"/>
    <col min="13335" max="13335" width="21.6640625" style="126" customWidth="1"/>
    <col min="13336" max="13546" width="9.109375" style="126"/>
    <col min="13547" max="13547" width="61.6640625" style="126" customWidth="1"/>
    <col min="13548" max="13548" width="18.5546875" style="126" customWidth="1"/>
    <col min="13549" max="13588" width="16.88671875" style="126" customWidth="1"/>
    <col min="13589" max="13590" width="18.5546875" style="126" customWidth="1"/>
    <col min="13591" max="13591" width="21.6640625" style="126" customWidth="1"/>
    <col min="13592" max="13802" width="9.109375" style="126"/>
    <col min="13803" max="13803" width="61.6640625" style="126" customWidth="1"/>
    <col min="13804" max="13804" width="18.5546875" style="126" customWidth="1"/>
    <col min="13805" max="13844" width="16.88671875" style="126" customWidth="1"/>
    <col min="13845" max="13846" width="18.5546875" style="126" customWidth="1"/>
    <col min="13847" max="13847" width="21.6640625" style="126" customWidth="1"/>
    <col min="13848" max="14058" width="9.109375" style="126"/>
    <col min="14059" max="14059" width="61.6640625" style="126" customWidth="1"/>
    <col min="14060" max="14060" width="18.5546875" style="126" customWidth="1"/>
    <col min="14061" max="14100" width="16.88671875" style="126" customWidth="1"/>
    <col min="14101" max="14102" width="18.5546875" style="126" customWidth="1"/>
    <col min="14103" max="14103" width="21.6640625" style="126" customWidth="1"/>
    <col min="14104" max="14314" width="9.109375" style="126"/>
    <col min="14315" max="14315" width="61.6640625" style="126" customWidth="1"/>
    <col min="14316" max="14316" width="18.5546875" style="126" customWidth="1"/>
    <col min="14317" max="14356" width="16.88671875" style="126" customWidth="1"/>
    <col min="14357" max="14358" width="18.5546875" style="126" customWidth="1"/>
    <col min="14359" max="14359" width="21.6640625" style="126" customWidth="1"/>
    <col min="14360" max="14570" width="9.109375" style="126"/>
    <col min="14571" max="14571" width="61.6640625" style="126" customWidth="1"/>
    <col min="14572" max="14572" width="18.5546875" style="126" customWidth="1"/>
    <col min="14573" max="14612" width="16.88671875" style="126" customWidth="1"/>
    <col min="14613" max="14614" width="18.5546875" style="126" customWidth="1"/>
    <col min="14615" max="14615" width="21.6640625" style="126" customWidth="1"/>
    <col min="14616" max="14826" width="9.109375" style="126"/>
    <col min="14827" max="14827" width="61.6640625" style="126" customWidth="1"/>
    <col min="14828" max="14828" width="18.5546875" style="126" customWidth="1"/>
    <col min="14829" max="14868" width="16.88671875" style="126" customWidth="1"/>
    <col min="14869" max="14870" width="18.5546875" style="126" customWidth="1"/>
    <col min="14871" max="14871" width="21.6640625" style="126" customWidth="1"/>
    <col min="14872" max="15082" width="9.109375" style="126"/>
    <col min="15083" max="15083" width="61.6640625" style="126" customWidth="1"/>
    <col min="15084" max="15084" width="18.5546875" style="126" customWidth="1"/>
    <col min="15085" max="15124" width="16.88671875" style="126" customWidth="1"/>
    <col min="15125" max="15126" width="18.5546875" style="126" customWidth="1"/>
    <col min="15127" max="15127" width="21.6640625" style="126" customWidth="1"/>
    <col min="15128" max="15338" width="9.109375" style="126"/>
    <col min="15339" max="15339" width="61.6640625" style="126" customWidth="1"/>
    <col min="15340" max="15340" width="18.5546875" style="126" customWidth="1"/>
    <col min="15341" max="15380" width="16.88671875" style="126" customWidth="1"/>
    <col min="15381" max="15382" width="18.5546875" style="126" customWidth="1"/>
    <col min="15383" max="15383" width="21.6640625" style="126" customWidth="1"/>
    <col min="15384" max="15594" width="9.109375" style="126"/>
    <col min="15595" max="15595" width="61.6640625" style="126" customWidth="1"/>
    <col min="15596" max="15596" width="18.5546875" style="126" customWidth="1"/>
    <col min="15597" max="15636" width="16.88671875" style="126" customWidth="1"/>
    <col min="15637" max="15638" width="18.5546875" style="126" customWidth="1"/>
    <col min="15639" max="15639" width="21.6640625" style="126" customWidth="1"/>
    <col min="15640" max="15850" width="9.109375" style="126"/>
    <col min="15851" max="15851" width="61.6640625" style="126" customWidth="1"/>
    <col min="15852" max="15852" width="18.5546875" style="126" customWidth="1"/>
    <col min="15853" max="15892" width="16.88671875" style="126" customWidth="1"/>
    <col min="15893" max="15894" width="18.5546875" style="126" customWidth="1"/>
    <col min="15895" max="15895" width="21.6640625" style="126" customWidth="1"/>
    <col min="15896" max="16106" width="9.109375" style="126"/>
    <col min="16107" max="16107" width="61.6640625" style="126" customWidth="1"/>
    <col min="16108" max="16108" width="18.5546875" style="126" customWidth="1"/>
    <col min="16109" max="16148" width="16.88671875" style="126" customWidth="1"/>
    <col min="16149" max="16150" width="18.5546875" style="126" customWidth="1"/>
    <col min="16151" max="16151" width="21.6640625" style="126" customWidth="1"/>
    <col min="16152" max="16384" width="9.109375" style="126"/>
  </cols>
  <sheetData>
    <row r="1" spans="1:33" ht="18" x14ac:dyDescent="0.25">
      <c r="A1" s="18"/>
      <c r="B1" s="12"/>
      <c r="C1" s="12"/>
      <c r="D1" s="12"/>
      <c r="G1" s="12"/>
      <c r="H1" s="38" t="s">
        <v>65</v>
      </c>
      <c r="I1" s="16"/>
      <c r="J1" s="16"/>
      <c r="K1" s="38"/>
      <c r="L1" s="12"/>
      <c r="M1" s="12"/>
      <c r="N1" s="12"/>
      <c r="O1" s="12"/>
      <c r="P1" s="12"/>
      <c r="Q1" s="12"/>
      <c r="R1" s="12"/>
      <c r="S1" s="12"/>
      <c r="T1" s="12"/>
      <c r="U1" s="12"/>
      <c r="V1" s="12"/>
      <c r="W1" s="12"/>
      <c r="X1" s="12"/>
      <c r="Y1" s="12"/>
      <c r="Z1" s="12"/>
      <c r="AA1" s="12"/>
      <c r="AB1" s="12"/>
      <c r="AC1" s="12"/>
      <c r="AD1" s="12"/>
      <c r="AE1" s="12"/>
      <c r="AF1" s="12"/>
      <c r="AG1" s="12"/>
    </row>
    <row r="2" spans="1:33" ht="18" x14ac:dyDescent="0.35">
      <c r="A2" s="18"/>
      <c r="B2" s="12"/>
      <c r="C2" s="12"/>
      <c r="D2" s="12"/>
      <c r="E2" s="126"/>
      <c r="F2" s="126"/>
      <c r="G2" s="12"/>
      <c r="H2" s="15" t="s">
        <v>7</v>
      </c>
      <c r="I2" s="16"/>
      <c r="J2" s="16"/>
      <c r="K2" s="15"/>
      <c r="L2" s="12"/>
      <c r="M2" s="12"/>
      <c r="N2" s="12"/>
      <c r="O2" s="12"/>
      <c r="P2" s="12"/>
      <c r="Q2" s="12"/>
      <c r="R2" s="12"/>
      <c r="S2" s="12"/>
      <c r="T2" s="12"/>
      <c r="U2" s="12"/>
      <c r="V2" s="12"/>
      <c r="W2" s="12"/>
      <c r="X2" s="12"/>
      <c r="Y2" s="12"/>
      <c r="Z2" s="12"/>
      <c r="AA2" s="12"/>
      <c r="AB2" s="12"/>
      <c r="AC2" s="12"/>
      <c r="AD2" s="12"/>
      <c r="AE2" s="12"/>
      <c r="AF2" s="12"/>
      <c r="AG2" s="12"/>
    </row>
    <row r="3" spans="1:33" ht="18" x14ac:dyDescent="0.35">
      <c r="A3" s="17"/>
      <c r="B3" s="12"/>
      <c r="C3" s="12"/>
      <c r="D3" s="12"/>
      <c r="E3" s="126"/>
      <c r="F3" s="126"/>
      <c r="G3" s="12"/>
      <c r="H3" s="15" t="s">
        <v>283</v>
      </c>
      <c r="I3" s="16"/>
      <c r="J3" s="16"/>
      <c r="K3" s="15"/>
      <c r="L3" s="12"/>
      <c r="M3" s="12"/>
      <c r="N3" s="12"/>
      <c r="O3" s="12"/>
      <c r="P3" s="12"/>
      <c r="Q3" s="12"/>
      <c r="R3" s="12"/>
      <c r="S3" s="12"/>
      <c r="T3" s="12"/>
      <c r="U3" s="12"/>
      <c r="V3" s="12"/>
      <c r="W3" s="12"/>
      <c r="X3" s="12"/>
      <c r="Y3" s="12"/>
      <c r="Z3" s="12"/>
      <c r="AA3" s="12"/>
      <c r="AB3" s="12"/>
      <c r="AC3" s="12"/>
      <c r="AD3" s="12"/>
      <c r="AE3" s="12"/>
      <c r="AF3" s="12"/>
      <c r="AG3" s="12"/>
    </row>
    <row r="4" spans="1:33" ht="18" x14ac:dyDescent="0.35">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row>
    <row r="5" spans="1:33" x14ac:dyDescent="0.25">
      <c r="A5" s="481" t="str">
        <f>'1. паспорт местоположение'!A5:C5</f>
        <v>Год раскрытия информации: 2023 год</v>
      </c>
      <c r="B5" s="481"/>
      <c r="C5" s="481"/>
      <c r="D5" s="481"/>
      <c r="E5" s="481"/>
      <c r="F5" s="481"/>
      <c r="G5" s="481"/>
      <c r="H5" s="481"/>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row>
    <row r="6" spans="1:33" ht="18" x14ac:dyDescent="0.35">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row>
    <row r="7" spans="1:33" ht="17.399999999999999" x14ac:dyDescent="0.25">
      <c r="A7" s="413" t="s">
        <v>6</v>
      </c>
      <c r="B7" s="413"/>
      <c r="C7" s="413"/>
      <c r="D7" s="413"/>
      <c r="E7" s="413"/>
      <c r="F7" s="413"/>
      <c r="G7" s="413"/>
      <c r="H7" s="413"/>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row>
    <row r="8" spans="1:33" ht="17.399999999999999" x14ac:dyDescent="0.25">
      <c r="A8" s="308"/>
      <c r="B8" s="308"/>
      <c r="C8" s="308"/>
      <c r="D8" s="308"/>
      <c r="E8" s="308"/>
      <c r="F8" s="308"/>
      <c r="G8" s="308"/>
      <c r="H8" s="308"/>
      <c r="I8" s="308"/>
      <c r="J8" s="308"/>
      <c r="K8" s="308"/>
      <c r="L8" s="107"/>
      <c r="M8" s="107"/>
      <c r="N8" s="107"/>
      <c r="O8" s="107"/>
      <c r="P8" s="107"/>
      <c r="Q8" s="107"/>
      <c r="R8" s="107"/>
      <c r="S8" s="107"/>
      <c r="T8" s="107"/>
      <c r="U8" s="107"/>
      <c r="V8" s="107"/>
      <c r="W8" s="107"/>
      <c r="X8" s="107"/>
      <c r="Y8" s="107"/>
      <c r="Z8" s="12"/>
      <c r="AA8" s="12"/>
      <c r="AB8" s="12"/>
      <c r="AC8" s="12"/>
      <c r="AD8" s="12"/>
      <c r="AE8" s="12"/>
      <c r="AF8" s="12"/>
      <c r="AG8" s="12"/>
    </row>
    <row r="9" spans="1:33" ht="17.399999999999999" x14ac:dyDescent="0.25">
      <c r="A9" s="412" t="str">
        <f>'1. паспорт местоположение'!A9:C9</f>
        <v>Акционерное общество "Россети Янтарь"</v>
      </c>
      <c r="B9" s="412"/>
      <c r="C9" s="412"/>
      <c r="D9" s="412"/>
      <c r="E9" s="412"/>
      <c r="F9" s="412"/>
      <c r="G9" s="412"/>
      <c r="H9" s="412"/>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row>
    <row r="10" spans="1:33" x14ac:dyDescent="0.25">
      <c r="A10" s="410" t="s">
        <v>5</v>
      </c>
      <c r="B10" s="410"/>
      <c r="C10" s="410"/>
      <c r="D10" s="410"/>
      <c r="E10" s="410"/>
      <c r="F10" s="410"/>
      <c r="G10" s="410"/>
      <c r="H10" s="410"/>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row>
    <row r="11" spans="1:33" ht="17.399999999999999" x14ac:dyDescent="0.25">
      <c r="A11" s="308"/>
      <c r="B11" s="308"/>
      <c r="C11" s="308"/>
      <c r="D11" s="308"/>
      <c r="E11" s="308"/>
      <c r="F11" s="308"/>
      <c r="G11" s="308"/>
      <c r="H11" s="308"/>
      <c r="I11" s="308"/>
      <c r="J11" s="308"/>
      <c r="K11" s="308"/>
      <c r="L11" s="107"/>
      <c r="M11" s="107"/>
      <c r="N11" s="107"/>
      <c r="O11" s="107"/>
      <c r="P11" s="107"/>
      <c r="Q11" s="107"/>
      <c r="R11" s="107"/>
      <c r="S11" s="107"/>
      <c r="T11" s="107"/>
      <c r="U11" s="107"/>
      <c r="V11" s="107"/>
      <c r="W11" s="107"/>
      <c r="X11" s="107"/>
      <c r="Y11" s="107"/>
      <c r="Z11" s="12"/>
      <c r="AA11" s="12"/>
      <c r="AB11" s="12"/>
      <c r="AC11" s="12"/>
      <c r="AD11" s="12"/>
      <c r="AE11" s="12"/>
      <c r="AF11" s="12"/>
      <c r="AG11" s="12"/>
    </row>
    <row r="12" spans="1:33" ht="17.399999999999999" x14ac:dyDescent="0.25">
      <c r="A12" s="412" t="str">
        <f>'1. паспорт местоположение'!A12:C12</f>
        <v>M_22-0199</v>
      </c>
      <c r="B12" s="412"/>
      <c r="C12" s="412"/>
      <c r="D12" s="412"/>
      <c r="E12" s="412"/>
      <c r="F12" s="412"/>
      <c r="G12" s="412"/>
      <c r="H12" s="412"/>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row>
    <row r="13" spans="1:33" x14ac:dyDescent="0.25">
      <c r="A13" s="410" t="s">
        <v>4</v>
      </c>
      <c r="B13" s="410"/>
      <c r="C13" s="410"/>
      <c r="D13" s="410"/>
      <c r="E13" s="410"/>
      <c r="F13" s="410"/>
      <c r="G13" s="410"/>
      <c r="H13" s="410"/>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row>
    <row r="14" spans="1:33" ht="18" x14ac:dyDescent="0.25">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9"/>
      <c r="AA14" s="9"/>
      <c r="AB14" s="9"/>
      <c r="AC14" s="9"/>
      <c r="AD14" s="9"/>
      <c r="AE14" s="9"/>
      <c r="AF14" s="9"/>
      <c r="AG14" s="9"/>
    </row>
    <row r="15" spans="1:33" ht="96" customHeight="1" x14ac:dyDescent="0.25">
      <c r="A15" s="482" t="str">
        <f>'1. паспорт местоположение'!A15:C15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5" s="482"/>
      <c r="C15" s="482"/>
      <c r="D15" s="482"/>
      <c r="E15" s="482"/>
      <c r="F15" s="482"/>
      <c r="G15" s="482"/>
      <c r="H15" s="482"/>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row>
    <row r="16" spans="1:33" x14ac:dyDescent="0.25">
      <c r="A16" s="410" t="s">
        <v>3</v>
      </c>
      <c r="B16" s="410"/>
      <c r="C16" s="410"/>
      <c r="D16" s="410"/>
      <c r="E16" s="410"/>
      <c r="F16" s="410"/>
      <c r="G16" s="410"/>
      <c r="H16" s="410"/>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row>
    <row r="17" spans="1:33" ht="18"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
      <c r="X17" s="3"/>
      <c r="Y17" s="3"/>
      <c r="Z17" s="3"/>
      <c r="AA17" s="3"/>
      <c r="AB17" s="3"/>
      <c r="AC17" s="3"/>
      <c r="AD17" s="3"/>
      <c r="AE17" s="3"/>
      <c r="AF17" s="3"/>
      <c r="AG17" s="3"/>
    </row>
    <row r="18" spans="1:33" ht="17.399999999999999" x14ac:dyDescent="0.25">
      <c r="A18" s="412" t="s">
        <v>390</v>
      </c>
      <c r="B18" s="412"/>
      <c r="C18" s="412"/>
      <c r="D18" s="412"/>
      <c r="E18" s="412"/>
      <c r="F18" s="412"/>
      <c r="G18" s="412"/>
      <c r="H18" s="412"/>
      <c r="I18" s="7"/>
      <c r="J18" s="7"/>
      <c r="K18" s="7"/>
      <c r="L18" s="7"/>
      <c r="M18" s="7"/>
      <c r="N18" s="7"/>
      <c r="O18" s="7"/>
      <c r="P18" s="7"/>
      <c r="Q18" s="7"/>
      <c r="R18" s="7"/>
      <c r="S18" s="7"/>
      <c r="T18" s="7"/>
      <c r="U18" s="7"/>
      <c r="V18" s="7"/>
      <c r="W18" s="7"/>
      <c r="X18" s="7"/>
      <c r="Y18" s="7"/>
      <c r="Z18" s="7"/>
      <c r="AA18" s="7"/>
      <c r="AB18" s="7"/>
      <c r="AC18" s="7"/>
      <c r="AD18" s="7"/>
      <c r="AE18" s="7"/>
      <c r="AF18" s="7"/>
      <c r="AG18" s="7"/>
    </row>
    <row r="19" spans="1:33" x14ac:dyDescent="0.25">
      <c r="A19" s="128"/>
      <c r="Q19" s="129"/>
    </row>
    <row r="20" spans="1:33" x14ac:dyDescent="0.25">
      <c r="A20" s="128"/>
      <c r="Q20" s="129"/>
    </row>
    <row r="21" spans="1:33" x14ac:dyDescent="0.25">
      <c r="A21" s="128"/>
      <c r="Q21" s="129"/>
    </row>
    <row r="22" spans="1:33" x14ac:dyDescent="0.25">
      <c r="A22" s="128"/>
      <c r="Q22" s="129"/>
    </row>
    <row r="23" spans="1:33" x14ac:dyDescent="0.25">
      <c r="D23" s="131"/>
      <c r="Q23" s="129"/>
    </row>
    <row r="24" spans="1:33" ht="16.2" thickBot="1" x14ac:dyDescent="0.3">
      <c r="A24" s="132" t="s">
        <v>282</v>
      </c>
      <c r="B24" s="133" t="s">
        <v>0</v>
      </c>
      <c r="D24" s="134"/>
      <c r="E24" s="135"/>
      <c r="F24" s="135"/>
      <c r="G24" s="135"/>
      <c r="H24" s="135"/>
    </row>
    <row r="25" spans="1:33" x14ac:dyDescent="0.25">
      <c r="A25" s="136" t="s">
        <v>426</v>
      </c>
      <c r="B25" s="137">
        <f>'6.2. Паспорт фин осв ввод '!C30*1000000</f>
        <v>618773.49</v>
      </c>
    </row>
    <row r="26" spans="1:33" x14ac:dyDescent="0.25">
      <c r="A26" s="138" t="s">
        <v>280</v>
      </c>
      <c r="B26" s="139">
        <v>0</v>
      </c>
    </row>
    <row r="27" spans="1:33" x14ac:dyDescent="0.25">
      <c r="A27" s="138" t="s">
        <v>278</v>
      </c>
      <c r="B27" s="139">
        <v>30</v>
      </c>
      <c r="D27" s="131" t="s">
        <v>281</v>
      </c>
    </row>
    <row r="28" spans="1:33" ht="16.2" customHeight="1" thickBot="1" x14ac:dyDescent="0.3">
      <c r="A28" s="140" t="s">
        <v>276</v>
      </c>
      <c r="B28" s="141">
        <v>1</v>
      </c>
      <c r="D28" s="468" t="s">
        <v>279</v>
      </c>
      <c r="E28" s="469"/>
      <c r="F28" s="470"/>
      <c r="G28" s="479" t="str">
        <f>IF(SUM(B89:L89)=0,"не окупается",SUM(B89:L89))</f>
        <v>не окупается</v>
      </c>
      <c r="H28" s="480"/>
    </row>
    <row r="29" spans="1:33" ht="15.6" customHeight="1" x14ac:dyDescent="0.25">
      <c r="A29" s="136" t="s">
        <v>274</v>
      </c>
      <c r="B29" s="137">
        <f>B25*0.01*0</f>
        <v>0</v>
      </c>
      <c r="D29" s="468" t="s">
        <v>277</v>
      </c>
      <c r="E29" s="469"/>
      <c r="F29" s="470"/>
      <c r="G29" s="479" t="str">
        <f>IF(SUM(B90:L90)=0,"не окупается",SUM(B90:L90))</f>
        <v>не окупается</v>
      </c>
      <c r="H29" s="480"/>
    </row>
    <row r="30" spans="1:33" ht="27.6" customHeight="1" x14ac:dyDescent="0.25">
      <c r="A30" s="138" t="s">
        <v>427</v>
      </c>
      <c r="B30" s="139">
        <v>1</v>
      </c>
      <c r="D30" s="468" t="s">
        <v>275</v>
      </c>
      <c r="E30" s="469"/>
      <c r="F30" s="470"/>
      <c r="G30" s="471">
        <f>L87</f>
        <v>-698511.761814659</v>
      </c>
      <c r="H30" s="472"/>
    </row>
    <row r="31" spans="1:33" x14ac:dyDescent="0.25">
      <c r="A31" s="138" t="s">
        <v>273</v>
      </c>
      <c r="B31" s="139">
        <v>1</v>
      </c>
      <c r="D31" s="473"/>
      <c r="E31" s="474"/>
      <c r="F31" s="475"/>
      <c r="G31" s="473"/>
      <c r="H31" s="475"/>
    </row>
    <row r="32" spans="1:33" x14ac:dyDescent="0.25">
      <c r="A32" s="138" t="s">
        <v>251</v>
      </c>
      <c r="B32" s="139"/>
    </row>
    <row r="33" spans="1:33" x14ac:dyDescent="0.25">
      <c r="A33" s="138" t="s">
        <v>272</v>
      </c>
      <c r="B33" s="139"/>
    </row>
    <row r="34" spans="1:33" x14ac:dyDescent="0.25">
      <c r="A34" s="138" t="s">
        <v>271</v>
      </c>
      <c r="B34" s="139"/>
    </row>
    <row r="35" spans="1:33" x14ac:dyDescent="0.25">
      <c r="A35" s="142"/>
      <c r="B35" s="139"/>
    </row>
    <row r="36" spans="1:33" ht="16.2" thickBot="1" x14ac:dyDescent="0.3">
      <c r="A36" s="140" t="s">
        <v>243</v>
      </c>
      <c r="B36" s="143">
        <v>0.2</v>
      </c>
    </row>
    <row r="37" spans="1:33" x14ac:dyDescent="0.25">
      <c r="A37" s="136" t="s">
        <v>428</v>
      </c>
      <c r="B37" s="137">
        <v>0</v>
      </c>
    </row>
    <row r="38" spans="1:33" x14ac:dyDescent="0.25">
      <c r="A38" s="138" t="s">
        <v>270</v>
      </c>
      <c r="B38" s="139"/>
    </row>
    <row r="39" spans="1:33" ht="16.2" thickBot="1" x14ac:dyDescent="0.3">
      <c r="A39" s="144" t="s">
        <v>269</v>
      </c>
      <c r="B39" s="145"/>
    </row>
    <row r="40" spans="1:33" x14ac:dyDescent="0.25">
      <c r="A40" s="146" t="s">
        <v>429</v>
      </c>
      <c r="B40" s="147">
        <v>1</v>
      </c>
    </row>
    <row r="41" spans="1:33" x14ac:dyDescent="0.25">
      <c r="A41" s="148" t="s">
        <v>268</v>
      </c>
      <c r="B41" s="149"/>
    </row>
    <row r="42" spans="1:33" x14ac:dyDescent="0.25">
      <c r="A42" s="148" t="s">
        <v>267</v>
      </c>
      <c r="B42" s="150"/>
    </row>
    <row r="43" spans="1:33" x14ac:dyDescent="0.25">
      <c r="A43" s="148" t="s">
        <v>266</v>
      </c>
      <c r="B43" s="150">
        <v>0</v>
      </c>
    </row>
    <row r="44" spans="1:33" x14ac:dyDescent="0.25">
      <c r="A44" s="148" t="s">
        <v>265</v>
      </c>
      <c r="B44" s="150">
        <v>0.13</v>
      </c>
    </row>
    <row r="45" spans="1:33" x14ac:dyDescent="0.25">
      <c r="A45" s="148" t="s">
        <v>264</v>
      </c>
      <c r="B45" s="150">
        <f>1-B43</f>
        <v>1</v>
      </c>
    </row>
    <row r="46" spans="1:33" ht="16.2" thickBot="1" x14ac:dyDescent="0.3">
      <c r="A46" s="151" t="s">
        <v>263</v>
      </c>
      <c r="B46" s="152">
        <f>B45*B44+B43*B42*(1-B36)</f>
        <v>0.13</v>
      </c>
      <c r="C46" s="153"/>
    </row>
    <row r="47" spans="1:33" s="156" customFormat="1" x14ac:dyDescent="0.25">
      <c r="A47" s="154" t="s">
        <v>262</v>
      </c>
      <c r="B47" s="155">
        <f>B58</f>
        <v>1</v>
      </c>
      <c r="C47" s="155">
        <f t="shared" ref="C47:AG47" si="0">C58</f>
        <v>2</v>
      </c>
      <c r="D47" s="155">
        <f t="shared" si="0"/>
        <v>3</v>
      </c>
      <c r="E47" s="155">
        <f t="shared" si="0"/>
        <v>4</v>
      </c>
      <c r="F47" s="155">
        <f t="shared" si="0"/>
        <v>5</v>
      </c>
      <c r="G47" s="155">
        <f t="shared" si="0"/>
        <v>6</v>
      </c>
      <c r="H47" s="155">
        <f t="shared" si="0"/>
        <v>7</v>
      </c>
      <c r="I47" s="155">
        <f t="shared" si="0"/>
        <v>8</v>
      </c>
      <c r="J47" s="155">
        <f t="shared" si="0"/>
        <v>9</v>
      </c>
      <c r="K47" s="155">
        <f t="shared" si="0"/>
        <v>10</v>
      </c>
      <c r="L47" s="155">
        <f t="shared" si="0"/>
        <v>11</v>
      </c>
      <c r="M47" s="155">
        <f t="shared" si="0"/>
        <v>12</v>
      </c>
      <c r="N47" s="155">
        <f t="shared" si="0"/>
        <v>13</v>
      </c>
      <c r="O47" s="155">
        <f t="shared" si="0"/>
        <v>14</v>
      </c>
      <c r="P47" s="155">
        <f t="shared" si="0"/>
        <v>15</v>
      </c>
      <c r="Q47" s="155">
        <f t="shared" si="0"/>
        <v>16</v>
      </c>
      <c r="R47" s="155">
        <f t="shared" si="0"/>
        <v>17</v>
      </c>
      <c r="S47" s="155">
        <f t="shared" si="0"/>
        <v>18</v>
      </c>
      <c r="T47" s="155">
        <f t="shared" si="0"/>
        <v>19</v>
      </c>
      <c r="U47" s="155">
        <f t="shared" si="0"/>
        <v>20</v>
      </c>
      <c r="V47" s="155">
        <f t="shared" si="0"/>
        <v>21</v>
      </c>
      <c r="W47" s="155">
        <f t="shared" si="0"/>
        <v>22</v>
      </c>
      <c r="X47" s="155">
        <f t="shared" si="0"/>
        <v>23</v>
      </c>
      <c r="Y47" s="155">
        <f t="shared" si="0"/>
        <v>24</v>
      </c>
      <c r="Z47" s="155">
        <f t="shared" si="0"/>
        <v>25</v>
      </c>
      <c r="AA47" s="155">
        <f t="shared" si="0"/>
        <v>26</v>
      </c>
      <c r="AB47" s="155">
        <f t="shared" si="0"/>
        <v>27</v>
      </c>
      <c r="AC47" s="155">
        <f t="shared" si="0"/>
        <v>28</v>
      </c>
      <c r="AD47" s="155">
        <f t="shared" si="0"/>
        <v>29</v>
      </c>
      <c r="AE47" s="155">
        <f t="shared" si="0"/>
        <v>30</v>
      </c>
      <c r="AF47" s="155">
        <f t="shared" si="0"/>
        <v>31</v>
      </c>
      <c r="AG47" s="155">
        <f t="shared" si="0"/>
        <v>32</v>
      </c>
    </row>
    <row r="48" spans="1:33" s="156" customFormat="1" x14ac:dyDescent="0.25">
      <c r="A48" s="157" t="s">
        <v>261</v>
      </c>
      <c r="B48" s="318">
        <f>B129</f>
        <v>5.1003564654479999E-2</v>
      </c>
      <c r="C48" s="318">
        <f t="shared" ref="C48:AG48" si="1">C129</f>
        <v>4.9001762230179997E-2</v>
      </c>
      <c r="D48" s="318">
        <f t="shared" si="1"/>
        <v>4.7000273037249997E-2</v>
      </c>
      <c r="E48" s="318">
        <f t="shared" si="1"/>
        <v>4.7000273037249997E-2</v>
      </c>
      <c r="F48" s="318">
        <f t="shared" si="1"/>
        <v>4.7000273037249997E-2</v>
      </c>
      <c r="G48" s="318">
        <f t="shared" si="1"/>
        <v>4.7000273037249997E-2</v>
      </c>
      <c r="H48" s="318">
        <f t="shared" si="1"/>
        <v>4.7000273037249997E-2</v>
      </c>
      <c r="I48" s="318">
        <f t="shared" si="1"/>
        <v>4.7000273037249997E-2</v>
      </c>
      <c r="J48" s="318">
        <f t="shared" si="1"/>
        <v>4.7000273037249997E-2</v>
      </c>
      <c r="K48" s="318">
        <f t="shared" si="1"/>
        <v>4.7000273037249997E-2</v>
      </c>
      <c r="L48" s="318">
        <f t="shared" si="1"/>
        <v>4.7000273037249997E-2</v>
      </c>
      <c r="M48" s="318">
        <f t="shared" si="1"/>
        <v>4.7000273037249997E-2</v>
      </c>
      <c r="N48" s="318">
        <f t="shared" si="1"/>
        <v>4.7000273037249997E-2</v>
      </c>
      <c r="O48" s="318">
        <f t="shared" si="1"/>
        <v>4.7000273037249997E-2</v>
      </c>
      <c r="P48" s="318">
        <f t="shared" si="1"/>
        <v>4.7000273037249997E-2</v>
      </c>
      <c r="Q48" s="318">
        <f t="shared" si="1"/>
        <v>4.7000273037249997E-2</v>
      </c>
      <c r="R48" s="318">
        <f t="shared" si="1"/>
        <v>4.7000273037249997E-2</v>
      </c>
      <c r="S48" s="318">
        <f t="shared" si="1"/>
        <v>4.7000273037249997E-2</v>
      </c>
      <c r="T48" s="318">
        <f t="shared" si="1"/>
        <v>4.7000273037249997E-2</v>
      </c>
      <c r="U48" s="318">
        <f t="shared" si="1"/>
        <v>4.7000273037249997E-2</v>
      </c>
      <c r="V48" s="318">
        <f t="shared" si="1"/>
        <v>4.7000273037249997E-2</v>
      </c>
      <c r="W48" s="318">
        <f t="shared" si="1"/>
        <v>4.7000273037249997E-2</v>
      </c>
      <c r="X48" s="318">
        <f t="shared" si="1"/>
        <v>4.7000273037249997E-2</v>
      </c>
      <c r="Y48" s="318">
        <f t="shared" si="1"/>
        <v>4.7000273037249997E-2</v>
      </c>
      <c r="Z48" s="318">
        <f t="shared" si="1"/>
        <v>4.7000273037249997E-2</v>
      </c>
      <c r="AA48" s="318">
        <f t="shared" si="1"/>
        <v>4.7000273037249997E-2</v>
      </c>
      <c r="AB48" s="318">
        <f t="shared" si="1"/>
        <v>4.7000273037249997E-2</v>
      </c>
      <c r="AC48" s="318">
        <f t="shared" si="1"/>
        <v>4.7000273037249997E-2</v>
      </c>
      <c r="AD48" s="318">
        <f t="shared" si="1"/>
        <v>4.7000273037249997E-2</v>
      </c>
      <c r="AE48" s="318">
        <f t="shared" si="1"/>
        <v>4.7000273037249997E-2</v>
      </c>
      <c r="AF48" s="318">
        <f t="shared" si="1"/>
        <v>4.7000273037249997E-2</v>
      </c>
      <c r="AG48" s="318">
        <f t="shared" si="1"/>
        <v>4.7000273037249997E-2</v>
      </c>
    </row>
    <row r="49" spans="1:33" s="156" customFormat="1" x14ac:dyDescent="0.25">
      <c r="A49" s="157" t="s">
        <v>260</v>
      </c>
      <c r="B49" s="318">
        <f>B130</f>
        <v>5.1003564654479999E-2</v>
      </c>
      <c r="C49" s="318">
        <f t="shared" ref="C49:AG49" si="2">C130</f>
        <v>0.10250459143275026</v>
      </c>
      <c r="D49" s="318">
        <f t="shared" si="2"/>
        <v>0.1543226082549114</v>
      </c>
      <c r="E49" s="318">
        <f t="shared" si="2"/>
        <v>0.20857608601596289</v>
      </c>
      <c r="F49" s="318">
        <f t="shared" si="2"/>
        <v>0.26537949204500411</v>
      </c>
      <c r="G49" s="318">
        <f t="shared" si="2"/>
        <v>0.324852673666856</v>
      </c>
      <c r="H49" s="318">
        <f t="shared" si="2"/>
        <v>0.38712111106332903</v>
      </c>
      <c r="I49" s="318">
        <f t="shared" si="2"/>
        <v>0.45231618201903911</v>
      </c>
      <c r="J49" s="318">
        <f t="shared" si="2"/>
        <v>0.52057543911035054</v>
      </c>
      <c r="K49" s="318">
        <f t="shared" si="2"/>
        <v>0.59204289992227332</v>
      </c>
      <c r="L49" s="318">
        <f t="shared" si="2"/>
        <v>0.66686935090563559</v>
      </c>
      <c r="M49" s="318">
        <f t="shared" si="2"/>
        <v>0.74521266551562437</v>
      </c>
      <c r="N49" s="318">
        <f t="shared" si="2"/>
        <v>0.82723813730292561</v>
      </c>
      <c r="O49" s="318">
        <f t="shared" si="2"/>
        <v>0.91311882866023941</v>
      </c>
      <c r="P49" s="318">
        <f t="shared" si="2"/>
        <v>1.0030359359599745</v>
      </c>
      <c r="Q49" s="318">
        <f t="shared" si="2"/>
        <v>1.0971791718535169</v>
      </c>
      <c r="R49" s="318">
        <f t="shared" si="2"/>
        <v>1.1957471655386662</v>
      </c>
      <c r="S49" s="318">
        <f t="shared" si="2"/>
        <v>1.2989478818397515</v>
      </c>
      <c r="T49" s="318">
        <f t="shared" si="2"/>
        <v>1.4069990599846274</v>
      </c>
      <c r="U49" s="318">
        <f t="shared" si="2"/>
        <v>1.5201286730043093</v>
      </c>
      <c r="V49" s="318">
        <f t="shared" si="2"/>
        <v>1.6385754087245146</v>
      </c>
      <c r="W49" s="318">
        <f t="shared" si="2"/>
        <v>1.7625891733639403</v>
      </c>
      <c r="X49" s="318">
        <f t="shared" si="2"/>
        <v>1.8924316188017967</v>
      </c>
      <c r="Y49" s="318">
        <f t="shared" si="2"/>
        <v>2.0283766946270565</v>
      </c>
      <c r="Z49" s="318">
        <f t="shared" si="2"/>
        <v>2.170711226134173</v>
      </c>
      <c r="AA49" s="318">
        <f t="shared" si="2"/>
        <v>2.3197355194847531</v>
      </c>
      <c r="AB49" s="318">
        <f t="shared" si="2"/>
        <v>2.4757639953119939</v>
      </c>
      <c r="AC49" s="318">
        <f t="shared" si="2"/>
        <v>2.639125852104701</v>
      </c>
      <c r="AD49" s="318">
        <f t="shared" si="2"/>
        <v>2.8101657607705373</v>
      </c>
      <c r="AE49" s="318">
        <f t="shared" si="2"/>
        <v>2.9892445918439341</v>
      </c>
      <c r="AF49" s="318">
        <f t="shared" si="2"/>
        <v>3.1767401768729719</v>
      </c>
      <c r="AG49" s="318">
        <f t="shared" si="2"/>
        <v>3.3730481055916535</v>
      </c>
    </row>
    <row r="50" spans="1:33" s="156" customFormat="1" ht="16.2" thickBot="1" x14ac:dyDescent="0.3">
      <c r="A50" s="158" t="s">
        <v>430</v>
      </c>
      <c r="B50" s="159">
        <f>IF($B$117="да",($B$119-0.05),0)</f>
        <v>0</v>
      </c>
      <c r="C50" s="159">
        <f t="shared" ref="C50:AG50" si="3">C101*(1+C49)</f>
        <v>0</v>
      </c>
      <c r="D50" s="159">
        <f t="shared" si="3"/>
        <v>0</v>
      </c>
      <c r="E50" s="159">
        <f t="shared" si="3"/>
        <v>0</v>
      </c>
      <c r="F50" s="159">
        <f t="shared" si="3"/>
        <v>0</v>
      </c>
      <c r="G50" s="159">
        <f t="shared" si="3"/>
        <v>0</v>
      </c>
      <c r="H50" s="159">
        <f t="shared" si="3"/>
        <v>0</v>
      </c>
      <c r="I50" s="159">
        <f t="shared" si="3"/>
        <v>0</v>
      </c>
      <c r="J50" s="159">
        <f t="shared" si="3"/>
        <v>0</v>
      </c>
      <c r="K50" s="159">
        <f t="shared" si="3"/>
        <v>0</v>
      </c>
      <c r="L50" s="159">
        <f t="shared" si="3"/>
        <v>0</v>
      </c>
      <c r="M50" s="159">
        <f t="shared" si="3"/>
        <v>0</v>
      </c>
      <c r="N50" s="159">
        <f t="shared" si="3"/>
        <v>0</v>
      </c>
      <c r="O50" s="159">
        <f t="shared" si="3"/>
        <v>0</v>
      </c>
      <c r="P50" s="159">
        <f t="shared" si="3"/>
        <v>0</v>
      </c>
      <c r="Q50" s="159">
        <f t="shared" si="3"/>
        <v>0</v>
      </c>
      <c r="R50" s="159">
        <f t="shared" si="3"/>
        <v>0</v>
      </c>
      <c r="S50" s="159">
        <f t="shared" si="3"/>
        <v>0</v>
      </c>
      <c r="T50" s="159">
        <f t="shared" si="3"/>
        <v>0</v>
      </c>
      <c r="U50" s="159">
        <f t="shared" si="3"/>
        <v>0</v>
      </c>
      <c r="V50" s="159">
        <f t="shared" si="3"/>
        <v>0</v>
      </c>
      <c r="W50" s="159">
        <f t="shared" si="3"/>
        <v>0</v>
      </c>
      <c r="X50" s="159">
        <f t="shared" si="3"/>
        <v>0</v>
      </c>
      <c r="Y50" s="159">
        <f t="shared" si="3"/>
        <v>0</v>
      </c>
      <c r="Z50" s="159">
        <f t="shared" si="3"/>
        <v>0</v>
      </c>
      <c r="AA50" s="159">
        <f t="shared" si="3"/>
        <v>0</v>
      </c>
      <c r="AB50" s="159">
        <f t="shared" si="3"/>
        <v>0</v>
      </c>
      <c r="AC50" s="159">
        <f t="shared" si="3"/>
        <v>0</v>
      </c>
      <c r="AD50" s="159">
        <f t="shared" si="3"/>
        <v>0</v>
      </c>
      <c r="AE50" s="159">
        <f t="shared" si="3"/>
        <v>0</v>
      </c>
      <c r="AF50" s="159">
        <f t="shared" si="3"/>
        <v>0</v>
      </c>
      <c r="AG50" s="159">
        <f t="shared" si="3"/>
        <v>0</v>
      </c>
    </row>
    <row r="51" spans="1:33" ht="16.2" thickBot="1" x14ac:dyDescent="0.3"/>
    <row r="52" spans="1:33" x14ac:dyDescent="0.25">
      <c r="A52" s="160" t="s">
        <v>259</v>
      </c>
      <c r="B52" s="161">
        <f>B58</f>
        <v>1</v>
      </c>
      <c r="C52" s="161">
        <f t="shared" ref="C52:AG52" si="4">C58</f>
        <v>2</v>
      </c>
      <c r="D52" s="161">
        <f t="shared" si="4"/>
        <v>3</v>
      </c>
      <c r="E52" s="161">
        <f t="shared" si="4"/>
        <v>4</v>
      </c>
      <c r="F52" s="161">
        <f t="shared" si="4"/>
        <v>5</v>
      </c>
      <c r="G52" s="161">
        <f t="shared" si="4"/>
        <v>6</v>
      </c>
      <c r="H52" s="161">
        <f t="shared" si="4"/>
        <v>7</v>
      </c>
      <c r="I52" s="161">
        <f t="shared" si="4"/>
        <v>8</v>
      </c>
      <c r="J52" s="161">
        <f t="shared" si="4"/>
        <v>9</v>
      </c>
      <c r="K52" s="161">
        <f t="shared" si="4"/>
        <v>10</v>
      </c>
      <c r="L52" s="161">
        <f t="shared" si="4"/>
        <v>11</v>
      </c>
      <c r="M52" s="161">
        <f t="shared" si="4"/>
        <v>12</v>
      </c>
      <c r="N52" s="161">
        <f t="shared" si="4"/>
        <v>13</v>
      </c>
      <c r="O52" s="161">
        <f t="shared" si="4"/>
        <v>14</v>
      </c>
      <c r="P52" s="161">
        <f t="shared" si="4"/>
        <v>15</v>
      </c>
      <c r="Q52" s="161">
        <f t="shared" si="4"/>
        <v>16</v>
      </c>
      <c r="R52" s="161">
        <f t="shared" si="4"/>
        <v>17</v>
      </c>
      <c r="S52" s="161">
        <f t="shared" si="4"/>
        <v>18</v>
      </c>
      <c r="T52" s="161">
        <f t="shared" si="4"/>
        <v>19</v>
      </c>
      <c r="U52" s="161">
        <f t="shared" si="4"/>
        <v>20</v>
      </c>
      <c r="V52" s="161">
        <f t="shared" si="4"/>
        <v>21</v>
      </c>
      <c r="W52" s="161">
        <f t="shared" si="4"/>
        <v>22</v>
      </c>
      <c r="X52" s="161">
        <f t="shared" si="4"/>
        <v>23</v>
      </c>
      <c r="Y52" s="161">
        <f t="shared" si="4"/>
        <v>24</v>
      </c>
      <c r="Z52" s="161">
        <f t="shared" si="4"/>
        <v>25</v>
      </c>
      <c r="AA52" s="161">
        <f t="shared" si="4"/>
        <v>26</v>
      </c>
      <c r="AB52" s="161">
        <f t="shared" si="4"/>
        <v>27</v>
      </c>
      <c r="AC52" s="161">
        <f t="shared" si="4"/>
        <v>28</v>
      </c>
      <c r="AD52" s="161">
        <f t="shared" si="4"/>
        <v>29</v>
      </c>
      <c r="AE52" s="161">
        <f t="shared" si="4"/>
        <v>30</v>
      </c>
      <c r="AF52" s="161">
        <f t="shared" si="4"/>
        <v>31</v>
      </c>
      <c r="AG52" s="161">
        <f t="shared" si="4"/>
        <v>32</v>
      </c>
    </row>
    <row r="53" spans="1:33" x14ac:dyDescent="0.25">
      <c r="A53" s="162" t="s">
        <v>258</v>
      </c>
      <c r="B53" s="319">
        <v>0</v>
      </c>
      <c r="C53" s="319">
        <f t="shared" ref="C53:AG53" si="5">B53+B54-B55</f>
        <v>0</v>
      </c>
      <c r="D53" s="319">
        <f t="shared" si="5"/>
        <v>0</v>
      </c>
      <c r="E53" s="319">
        <f t="shared" si="5"/>
        <v>0</v>
      </c>
      <c r="F53" s="319">
        <f t="shared" si="5"/>
        <v>0</v>
      </c>
      <c r="G53" s="319">
        <f t="shared" si="5"/>
        <v>0</v>
      </c>
      <c r="H53" s="319">
        <f t="shared" si="5"/>
        <v>0</v>
      </c>
      <c r="I53" s="319">
        <f t="shared" si="5"/>
        <v>0</v>
      </c>
      <c r="J53" s="319">
        <f t="shared" si="5"/>
        <v>0</v>
      </c>
      <c r="K53" s="319">
        <f t="shared" si="5"/>
        <v>0</v>
      </c>
      <c r="L53" s="319">
        <f t="shared" si="5"/>
        <v>0</v>
      </c>
      <c r="M53" s="319">
        <f t="shared" si="5"/>
        <v>0</v>
      </c>
      <c r="N53" s="319">
        <f t="shared" si="5"/>
        <v>0</v>
      </c>
      <c r="O53" s="319">
        <f t="shared" si="5"/>
        <v>0</v>
      </c>
      <c r="P53" s="319">
        <f t="shared" si="5"/>
        <v>0</v>
      </c>
      <c r="Q53" s="319">
        <f t="shared" si="5"/>
        <v>0</v>
      </c>
      <c r="R53" s="319">
        <f t="shared" si="5"/>
        <v>0</v>
      </c>
      <c r="S53" s="319">
        <f t="shared" si="5"/>
        <v>0</v>
      </c>
      <c r="T53" s="319">
        <f t="shared" si="5"/>
        <v>0</v>
      </c>
      <c r="U53" s="319">
        <f t="shared" si="5"/>
        <v>0</v>
      </c>
      <c r="V53" s="319">
        <f t="shared" si="5"/>
        <v>0</v>
      </c>
      <c r="W53" s="319">
        <f t="shared" si="5"/>
        <v>0</v>
      </c>
      <c r="X53" s="319">
        <f t="shared" si="5"/>
        <v>0</v>
      </c>
      <c r="Y53" s="319">
        <f t="shared" si="5"/>
        <v>0</v>
      </c>
      <c r="Z53" s="319">
        <f t="shared" si="5"/>
        <v>0</v>
      </c>
      <c r="AA53" s="319">
        <f t="shared" si="5"/>
        <v>0</v>
      </c>
      <c r="AB53" s="319">
        <f t="shared" si="5"/>
        <v>0</v>
      </c>
      <c r="AC53" s="319">
        <f t="shared" si="5"/>
        <v>0</v>
      </c>
      <c r="AD53" s="319">
        <f t="shared" si="5"/>
        <v>0</v>
      </c>
      <c r="AE53" s="319">
        <f t="shared" si="5"/>
        <v>0</v>
      </c>
      <c r="AF53" s="319">
        <f t="shared" si="5"/>
        <v>0</v>
      </c>
      <c r="AG53" s="319">
        <f t="shared" si="5"/>
        <v>0</v>
      </c>
    </row>
    <row r="54" spans="1:33" x14ac:dyDescent="0.25">
      <c r="A54" s="162" t="s">
        <v>257</v>
      </c>
      <c r="B54" s="319">
        <f>B25*B28*B43*1.18</f>
        <v>0</v>
      </c>
      <c r="C54" s="319">
        <v>0</v>
      </c>
      <c r="D54" s="319">
        <v>0</v>
      </c>
      <c r="E54" s="319">
        <v>0</v>
      </c>
      <c r="F54" s="319">
        <v>0</v>
      </c>
      <c r="G54" s="319">
        <v>0</v>
      </c>
      <c r="H54" s="319">
        <v>0</v>
      </c>
      <c r="I54" s="319">
        <v>0</v>
      </c>
      <c r="J54" s="319">
        <v>0</v>
      </c>
      <c r="K54" s="319">
        <v>0</v>
      </c>
      <c r="L54" s="319">
        <v>0</v>
      </c>
      <c r="M54" s="319">
        <v>0</v>
      </c>
      <c r="N54" s="319">
        <v>0</v>
      </c>
      <c r="O54" s="319">
        <v>0</v>
      </c>
      <c r="P54" s="319">
        <v>0</v>
      </c>
      <c r="Q54" s="319">
        <v>0</v>
      </c>
      <c r="R54" s="319">
        <v>0</v>
      </c>
      <c r="S54" s="319">
        <v>0</v>
      </c>
      <c r="T54" s="319">
        <v>0</v>
      </c>
      <c r="U54" s="319">
        <v>0</v>
      </c>
      <c r="V54" s="319">
        <v>0</v>
      </c>
      <c r="W54" s="319">
        <v>0</v>
      </c>
      <c r="X54" s="319">
        <v>0</v>
      </c>
      <c r="Y54" s="319">
        <v>0</v>
      </c>
      <c r="Z54" s="319">
        <v>0</v>
      </c>
      <c r="AA54" s="319">
        <v>0</v>
      </c>
      <c r="AB54" s="319">
        <v>0</v>
      </c>
      <c r="AC54" s="319">
        <v>0</v>
      </c>
      <c r="AD54" s="319">
        <v>0</v>
      </c>
      <c r="AE54" s="319">
        <v>0</v>
      </c>
      <c r="AF54" s="319">
        <v>0</v>
      </c>
      <c r="AG54" s="319">
        <v>0</v>
      </c>
    </row>
    <row r="55" spans="1:33" x14ac:dyDescent="0.25">
      <c r="A55" s="162" t="s">
        <v>256</v>
      </c>
      <c r="B55" s="319">
        <f>$B$54/$B$40</f>
        <v>0</v>
      </c>
      <c r="C55" s="319">
        <f t="shared" ref="C55:AG55" si="6">IF(ROUND(C53,1)=0,0,B55+C54/$B$40)</f>
        <v>0</v>
      </c>
      <c r="D55" s="319">
        <f t="shared" si="6"/>
        <v>0</v>
      </c>
      <c r="E55" s="319">
        <f t="shared" si="6"/>
        <v>0</v>
      </c>
      <c r="F55" s="319">
        <f t="shared" si="6"/>
        <v>0</v>
      </c>
      <c r="G55" s="319">
        <f t="shared" si="6"/>
        <v>0</v>
      </c>
      <c r="H55" s="319">
        <f t="shared" si="6"/>
        <v>0</v>
      </c>
      <c r="I55" s="319">
        <f t="shared" si="6"/>
        <v>0</v>
      </c>
      <c r="J55" s="319">
        <f t="shared" si="6"/>
        <v>0</v>
      </c>
      <c r="K55" s="319">
        <f t="shared" si="6"/>
        <v>0</v>
      </c>
      <c r="L55" s="319">
        <f t="shared" si="6"/>
        <v>0</v>
      </c>
      <c r="M55" s="319">
        <f t="shared" si="6"/>
        <v>0</v>
      </c>
      <c r="N55" s="319">
        <f t="shared" si="6"/>
        <v>0</v>
      </c>
      <c r="O55" s="319">
        <f t="shared" si="6"/>
        <v>0</v>
      </c>
      <c r="P55" s="319">
        <f t="shared" si="6"/>
        <v>0</v>
      </c>
      <c r="Q55" s="319">
        <f t="shared" si="6"/>
        <v>0</v>
      </c>
      <c r="R55" s="319">
        <f t="shared" si="6"/>
        <v>0</v>
      </c>
      <c r="S55" s="319">
        <f t="shared" si="6"/>
        <v>0</v>
      </c>
      <c r="T55" s="319">
        <f t="shared" si="6"/>
        <v>0</v>
      </c>
      <c r="U55" s="319">
        <f t="shared" si="6"/>
        <v>0</v>
      </c>
      <c r="V55" s="319">
        <f t="shared" si="6"/>
        <v>0</v>
      </c>
      <c r="W55" s="319">
        <f t="shared" si="6"/>
        <v>0</v>
      </c>
      <c r="X55" s="319">
        <f t="shared" si="6"/>
        <v>0</v>
      </c>
      <c r="Y55" s="319">
        <f t="shared" si="6"/>
        <v>0</v>
      </c>
      <c r="Z55" s="319">
        <f t="shared" si="6"/>
        <v>0</v>
      </c>
      <c r="AA55" s="319">
        <f t="shared" si="6"/>
        <v>0</v>
      </c>
      <c r="AB55" s="319">
        <f t="shared" si="6"/>
        <v>0</v>
      </c>
      <c r="AC55" s="319">
        <f t="shared" si="6"/>
        <v>0</v>
      </c>
      <c r="AD55" s="319">
        <f t="shared" si="6"/>
        <v>0</v>
      </c>
      <c r="AE55" s="319">
        <f t="shared" si="6"/>
        <v>0</v>
      </c>
      <c r="AF55" s="319">
        <f t="shared" si="6"/>
        <v>0</v>
      </c>
      <c r="AG55" s="319">
        <f t="shared" si="6"/>
        <v>0</v>
      </c>
    </row>
    <row r="56" spans="1:33" ht="16.2" thickBot="1" x14ac:dyDescent="0.3">
      <c r="A56" s="163" t="s">
        <v>255</v>
      </c>
      <c r="B56" s="164">
        <f t="shared" ref="B56:AG56" si="7">AVERAGE(SUM(B53:B54),(SUM(B53:B54)-B55))*$B$42</f>
        <v>0</v>
      </c>
      <c r="C56" s="164">
        <f t="shared" si="7"/>
        <v>0</v>
      </c>
      <c r="D56" s="164">
        <f t="shared" si="7"/>
        <v>0</v>
      </c>
      <c r="E56" s="164">
        <f t="shared" si="7"/>
        <v>0</v>
      </c>
      <c r="F56" s="164">
        <f t="shared" si="7"/>
        <v>0</v>
      </c>
      <c r="G56" s="164">
        <f t="shared" si="7"/>
        <v>0</v>
      </c>
      <c r="H56" s="164">
        <f t="shared" si="7"/>
        <v>0</v>
      </c>
      <c r="I56" s="164">
        <f t="shared" si="7"/>
        <v>0</v>
      </c>
      <c r="J56" s="164">
        <f t="shared" si="7"/>
        <v>0</v>
      </c>
      <c r="K56" s="164">
        <f t="shared" si="7"/>
        <v>0</v>
      </c>
      <c r="L56" s="164">
        <f t="shared" si="7"/>
        <v>0</v>
      </c>
      <c r="M56" s="164">
        <f t="shared" si="7"/>
        <v>0</v>
      </c>
      <c r="N56" s="164">
        <f t="shared" si="7"/>
        <v>0</v>
      </c>
      <c r="O56" s="164">
        <f t="shared" si="7"/>
        <v>0</v>
      </c>
      <c r="P56" s="164">
        <f t="shared" si="7"/>
        <v>0</v>
      </c>
      <c r="Q56" s="164">
        <f t="shared" si="7"/>
        <v>0</v>
      </c>
      <c r="R56" s="164">
        <f t="shared" si="7"/>
        <v>0</v>
      </c>
      <c r="S56" s="164">
        <f t="shared" si="7"/>
        <v>0</v>
      </c>
      <c r="T56" s="164">
        <f t="shared" si="7"/>
        <v>0</v>
      </c>
      <c r="U56" s="164">
        <f t="shared" si="7"/>
        <v>0</v>
      </c>
      <c r="V56" s="164">
        <f t="shared" si="7"/>
        <v>0</v>
      </c>
      <c r="W56" s="164">
        <f t="shared" si="7"/>
        <v>0</v>
      </c>
      <c r="X56" s="164">
        <f t="shared" si="7"/>
        <v>0</v>
      </c>
      <c r="Y56" s="164">
        <f t="shared" si="7"/>
        <v>0</v>
      </c>
      <c r="Z56" s="164">
        <f t="shared" si="7"/>
        <v>0</v>
      </c>
      <c r="AA56" s="164">
        <f t="shared" si="7"/>
        <v>0</v>
      </c>
      <c r="AB56" s="164">
        <f t="shared" si="7"/>
        <v>0</v>
      </c>
      <c r="AC56" s="164">
        <f t="shared" si="7"/>
        <v>0</v>
      </c>
      <c r="AD56" s="164">
        <f t="shared" si="7"/>
        <v>0</v>
      </c>
      <c r="AE56" s="164">
        <f t="shared" si="7"/>
        <v>0</v>
      </c>
      <c r="AF56" s="164">
        <f t="shared" si="7"/>
        <v>0</v>
      </c>
      <c r="AG56" s="164">
        <f t="shared" si="7"/>
        <v>0</v>
      </c>
    </row>
    <row r="57" spans="1:33" s="167" customFormat="1" ht="16.2" thickBot="1" x14ac:dyDescent="0.3">
      <c r="A57" s="165"/>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row>
    <row r="58" spans="1:33" x14ac:dyDescent="0.25">
      <c r="A58" s="160" t="s">
        <v>431</v>
      </c>
      <c r="B58" s="161">
        <v>1</v>
      </c>
      <c r="C58" s="161">
        <f>B58+1</f>
        <v>2</v>
      </c>
      <c r="D58" s="161">
        <f t="shared" ref="D58:AG58" si="8">C58+1</f>
        <v>3</v>
      </c>
      <c r="E58" s="161">
        <f t="shared" si="8"/>
        <v>4</v>
      </c>
      <c r="F58" s="161">
        <f t="shared" si="8"/>
        <v>5</v>
      </c>
      <c r="G58" s="161">
        <f t="shared" si="8"/>
        <v>6</v>
      </c>
      <c r="H58" s="161">
        <f t="shared" si="8"/>
        <v>7</v>
      </c>
      <c r="I58" s="161">
        <f t="shared" si="8"/>
        <v>8</v>
      </c>
      <c r="J58" s="161">
        <f t="shared" si="8"/>
        <v>9</v>
      </c>
      <c r="K58" s="161">
        <f t="shared" si="8"/>
        <v>10</v>
      </c>
      <c r="L58" s="161">
        <f t="shared" si="8"/>
        <v>11</v>
      </c>
      <c r="M58" s="161">
        <f t="shared" si="8"/>
        <v>12</v>
      </c>
      <c r="N58" s="161">
        <f t="shared" si="8"/>
        <v>13</v>
      </c>
      <c r="O58" s="161">
        <f t="shared" si="8"/>
        <v>14</v>
      </c>
      <c r="P58" s="161">
        <f t="shared" si="8"/>
        <v>15</v>
      </c>
      <c r="Q58" s="161">
        <f t="shared" si="8"/>
        <v>16</v>
      </c>
      <c r="R58" s="161">
        <f t="shared" si="8"/>
        <v>17</v>
      </c>
      <c r="S58" s="161">
        <f t="shared" si="8"/>
        <v>18</v>
      </c>
      <c r="T58" s="161">
        <f t="shared" si="8"/>
        <v>19</v>
      </c>
      <c r="U58" s="161">
        <f t="shared" si="8"/>
        <v>20</v>
      </c>
      <c r="V58" s="161">
        <f t="shared" si="8"/>
        <v>21</v>
      </c>
      <c r="W58" s="161">
        <f t="shared" si="8"/>
        <v>22</v>
      </c>
      <c r="X58" s="161">
        <f t="shared" si="8"/>
        <v>23</v>
      </c>
      <c r="Y58" s="161">
        <f t="shared" si="8"/>
        <v>24</v>
      </c>
      <c r="Z58" s="161">
        <f t="shared" si="8"/>
        <v>25</v>
      </c>
      <c r="AA58" s="161">
        <f t="shared" si="8"/>
        <v>26</v>
      </c>
      <c r="AB58" s="161">
        <f t="shared" si="8"/>
        <v>27</v>
      </c>
      <c r="AC58" s="161">
        <f t="shared" si="8"/>
        <v>28</v>
      </c>
      <c r="AD58" s="161">
        <f t="shared" si="8"/>
        <v>29</v>
      </c>
      <c r="AE58" s="161">
        <f t="shared" si="8"/>
        <v>30</v>
      </c>
      <c r="AF58" s="161">
        <f t="shared" si="8"/>
        <v>31</v>
      </c>
      <c r="AG58" s="161">
        <f t="shared" si="8"/>
        <v>32</v>
      </c>
    </row>
    <row r="59" spans="1:33" ht="13.8" x14ac:dyDescent="0.25">
      <c r="A59" s="168" t="s">
        <v>254</v>
      </c>
      <c r="B59" s="320">
        <f t="shared" ref="B59:AG59" si="9">B50*$B$28</f>
        <v>0</v>
      </c>
      <c r="C59" s="320">
        <f t="shared" si="9"/>
        <v>0</v>
      </c>
      <c r="D59" s="320">
        <f t="shared" si="9"/>
        <v>0</v>
      </c>
      <c r="E59" s="320">
        <f t="shared" si="9"/>
        <v>0</v>
      </c>
      <c r="F59" s="320">
        <f t="shared" si="9"/>
        <v>0</v>
      </c>
      <c r="G59" s="320">
        <f t="shared" si="9"/>
        <v>0</v>
      </c>
      <c r="H59" s="320">
        <f t="shared" si="9"/>
        <v>0</v>
      </c>
      <c r="I59" s="320">
        <f t="shared" si="9"/>
        <v>0</v>
      </c>
      <c r="J59" s="320">
        <f t="shared" si="9"/>
        <v>0</v>
      </c>
      <c r="K59" s="320">
        <f t="shared" si="9"/>
        <v>0</v>
      </c>
      <c r="L59" s="320">
        <f t="shared" si="9"/>
        <v>0</v>
      </c>
      <c r="M59" s="320">
        <f t="shared" si="9"/>
        <v>0</v>
      </c>
      <c r="N59" s="320">
        <f t="shared" si="9"/>
        <v>0</v>
      </c>
      <c r="O59" s="320">
        <f t="shared" si="9"/>
        <v>0</v>
      </c>
      <c r="P59" s="320">
        <f t="shared" si="9"/>
        <v>0</v>
      </c>
      <c r="Q59" s="320">
        <f t="shared" si="9"/>
        <v>0</v>
      </c>
      <c r="R59" s="320">
        <f t="shared" si="9"/>
        <v>0</v>
      </c>
      <c r="S59" s="320">
        <f t="shared" si="9"/>
        <v>0</v>
      </c>
      <c r="T59" s="320">
        <f t="shared" si="9"/>
        <v>0</v>
      </c>
      <c r="U59" s="320">
        <f t="shared" si="9"/>
        <v>0</v>
      </c>
      <c r="V59" s="320">
        <f t="shared" si="9"/>
        <v>0</v>
      </c>
      <c r="W59" s="320">
        <f t="shared" si="9"/>
        <v>0</v>
      </c>
      <c r="X59" s="320">
        <f t="shared" si="9"/>
        <v>0</v>
      </c>
      <c r="Y59" s="320">
        <f t="shared" si="9"/>
        <v>0</v>
      </c>
      <c r="Z59" s="320">
        <f t="shared" si="9"/>
        <v>0</v>
      </c>
      <c r="AA59" s="320">
        <f t="shared" si="9"/>
        <v>0</v>
      </c>
      <c r="AB59" s="320">
        <f t="shared" si="9"/>
        <v>0</v>
      </c>
      <c r="AC59" s="320">
        <f t="shared" si="9"/>
        <v>0</v>
      </c>
      <c r="AD59" s="320">
        <f t="shared" si="9"/>
        <v>0</v>
      </c>
      <c r="AE59" s="320">
        <f t="shared" si="9"/>
        <v>0</v>
      </c>
      <c r="AF59" s="320">
        <f t="shared" si="9"/>
        <v>0</v>
      </c>
      <c r="AG59" s="320">
        <f t="shared" si="9"/>
        <v>0</v>
      </c>
    </row>
    <row r="60" spans="1:33" x14ac:dyDescent="0.25">
      <c r="A60" s="162" t="s">
        <v>253</v>
      </c>
      <c r="B60" s="319">
        <f t="shared" ref="B60:Z60" si="10">SUM(B61:B65)</f>
        <v>0</v>
      </c>
      <c r="C60" s="319">
        <f t="shared" si="10"/>
        <v>0</v>
      </c>
      <c r="D60" s="319">
        <f>SUM(D61:D65)</f>
        <v>0</v>
      </c>
      <c r="E60" s="319">
        <f t="shared" si="10"/>
        <v>0</v>
      </c>
      <c r="F60" s="319">
        <f t="shared" si="10"/>
        <v>0</v>
      </c>
      <c r="G60" s="319">
        <f t="shared" si="10"/>
        <v>0</v>
      </c>
      <c r="H60" s="319">
        <f t="shared" si="10"/>
        <v>0</v>
      </c>
      <c r="I60" s="319">
        <f t="shared" si="10"/>
        <v>0</v>
      </c>
      <c r="J60" s="319">
        <f t="shared" si="10"/>
        <v>0</v>
      </c>
      <c r="K60" s="319">
        <f t="shared" si="10"/>
        <v>0</v>
      </c>
      <c r="L60" s="319">
        <f t="shared" si="10"/>
        <v>0</v>
      </c>
      <c r="M60" s="319">
        <f t="shared" si="10"/>
        <v>0</v>
      </c>
      <c r="N60" s="319">
        <f t="shared" si="10"/>
        <v>0</v>
      </c>
      <c r="O60" s="319">
        <f t="shared" si="10"/>
        <v>0</v>
      </c>
      <c r="P60" s="319">
        <f t="shared" si="10"/>
        <v>0</v>
      </c>
      <c r="Q60" s="319">
        <f t="shared" si="10"/>
        <v>0</v>
      </c>
      <c r="R60" s="319">
        <f t="shared" si="10"/>
        <v>0</v>
      </c>
      <c r="S60" s="319">
        <f t="shared" si="10"/>
        <v>0</v>
      </c>
      <c r="T60" s="319">
        <f t="shared" si="10"/>
        <v>0</v>
      </c>
      <c r="U60" s="319">
        <f t="shared" si="10"/>
        <v>0</v>
      </c>
      <c r="V60" s="319">
        <f t="shared" si="10"/>
        <v>0</v>
      </c>
      <c r="W60" s="319">
        <f t="shared" si="10"/>
        <v>0</v>
      </c>
      <c r="X60" s="319">
        <f t="shared" si="10"/>
        <v>0</v>
      </c>
      <c r="Y60" s="319">
        <f t="shared" si="10"/>
        <v>0</v>
      </c>
      <c r="Z60" s="319">
        <f t="shared" si="10"/>
        <v>0</v>
      </c>
      <c r="AA60" s="319">
        <f t="shared" ref="AA60:AG60" si="11">SUM(AA61:AA65)</f>
        <v>0</v>
      </c>
      <c r="AB60" s="319">
        <f t="shared" si="11"/>
        <v>0</v>
      </c>
      <c r="AC60" s="319">
        <f t="shared" si="11"/>
        <v>0</v>
      </c>
      <c r="AD60" s="319">
        <f t="shared" si="11"/>
        <v>0</v>
      </c>
      <c r="AE60" s="319">
        <f t="shared" si="11"/>
        <v>0</v>
      </c>
      <c r="AF60" s="319">
        <f t="shared" si="11"/>
        <v>0</v>
      </c>
      <c r="AG60" s="319">
        <f t="shared" si="11"/>
        <v>0</v>
      </c>
    </row>
    <row r="61" spans="1:33" x14ac:dyDescent="0.25">
      <c r="A61" s="169" t="s">
        <v>252</v>
      </c>
      <c r="B61" s="319"/>
      <c r="C61" s="319">
        <f>-IF(C$47&lt;=$B$30,0,$B$29*(1+C$49)*$B$28)</f>
        <v>0</v>
      </c>
      <c r="D61" s="319">
        <f>-IF(D$47&lt;=$B$30,0,$B$29*(1+D$49)*$B$28)</f>
        <v>0</v>
      </c>
      <c r="E61" s="319">
        <f t="shared" ref="E61:AG61" si="12">-IF(E$47&lt;=$B$30,0,$B$29*(1+E$49)*$B$28)</f>
        <v>0</v>
      </c>
      <c r="F61" s="319">
        <f t="shared" si="12"/>
        <v>0</v>
      </c>
      <c r="G61" s="319">
        <f t="shared" si="12"/>
        <v>0</v>
      </c>
      <c r="H61" s="319">
        <f t="shared" si="12"/>
        <v>0</v>
      </c>
      <c r="I61" s="319">
        <f t="shared" si="12"/>
        <v>0</v>
      </c>
      <c r="J61" s="319">
        <f t="shared" si="12"/>
        <v>0</v>
      </c>
      <c r="K61" s="319">
        <f t="shared" si="12"/>
        <v>0</v>
      </c>
      <c r="L61" s="319">
        <f t="shared" si="12"/>
        <v>0</v>
      </c>
      <c r="M61" s="319">
        <f t="shared" si="12"/>
        <v>0</v>
      </c>
      <c r="N61" s="319">
        <f t="shared" si="12"/>
        <v>0</v>
      </c>
      <c r="O61" s="319">
        <f t="shared" si="12"/>
        <v>0</v>
      </c>
      <c r="P61" s="319">
        <f t="shared" si="12"/>
        <v>0</v>
      </c>
      <c r="Q61" s="319">
        <f t="shared" si="12"/>
        <v>0</v>
      </c>
      <c r="R61" s="319">
        <f t="shared" si="12"/>
        <v>0</v>
      </c>
      <c r="S61" s="319">
        <f t="shared" si="12"/>
        <v>0</v>
      </c>
      <c r="T61" s="319">
        <f t="shared" si="12"/>
        <v>0</v>
      </c>
      <c r="U61" s="319">
        <f t="shared" si="12"/>
        <v>0</v>
      </c>
      <c r="V61" s="319">
        <f t="shared" si="12"/>
        <v>0</v>
      </c>
      <c r="W61" s="319">
        <f t="shared" si="12"/>
        <v>0</v>
      </c>
      <c r="X61" s="319">
        <f t="shared" si="12"/>
        <v>0</v>
      </c>
      <c r="Y61" s="319">
        <f t="shared" si="12"/>
        <v>0</v>
      </c>
      <c r="Z61" s="319">
        <f t="shared" si="12"/>
        <v>0</v>
      </c>
      <c r="AA61" s="319">
        <f t="shared" si="12"/>
        <v>0</v>
      </c>
      <c r="AB61" s="319">
        <f t="shared" si="12"/>
        <v>0</v>
      </c>
      <c r="AC61" s="319">
        <f t="shared" si="12"/>
        <v>0</v>
      </c>
      <c r="AD61" s="319">
        <f t="shared" si="12"/>
        <v>0</v>
      </c>
      <c r="AE61" s="319">
        <f t="shared" si="12"/>
        <v>0</v>
      </c>
      <c r="AF61" s="319">
        <f t="shared" si="12"/>
        <v>0</v>
      </c>
      <c r="AG61" s="319">
        <f t="shared" si="12"/>
        <v>0</v>
      </c>
    </row>
    <row r="62" spans="1:33" x14ac:dyDescent="0.25">
      <c r="A62" s="169" t="str">
        <f>A32</f>
        <v>Прочие расходы при эксплуатации объекта, руб. без НДС</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row>
    <row r="63" spans="1:33" x14ac:dyDescent="0.25">
      <c r="A63" s="169" t="s">
        <v>428</v>
      </c>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row>
    <row r="64" spans="1:33" x14ac:dyDescent="0.25">
      <c r="A64" s="169" t="s">
        <v>428</v>
      </c>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row>
    <row r="65" spans="1:33" ht="31.2" x14ac:dyDescent="0.25">
      <c r="A65" s="169" t="s">
        <v>432</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row>
    <row r="66" spans="1:33" ht="27.6" x14ac:dyDescent="0.25">
      <c r="A66" s="170" t="s">
        <v>250</v>
      </c>
      <c r="B66" s="320">
        <f t="shared" ref="B66:AG66" si="13">B59+B60</f>
        <v>0</v>
      </c>
      <c r="C66" s="320">
        <f t="shared" si="13"/>
        <v>0</v>
      </c>
      <c r="D66" s="320">
        <f t="shared" si="13"/>
        <v>0</v>
      </c>
      <c r="E66" s="320">
        <f t="shared" si="13"/>
        <v>0</v>
      </c>
      <c r="F66" s="320">
        <f t="shared" si="13"/>
        <v>0</v>
      </c>
      <c r="G66" s="320">
        <f t="shared" si="13"/>
        <v>0</v>
      </c>
      <c r="H66" s="320">
        <f t="shared" si="13"/>
        <v>0</v>
      </c>
      <c r="I66" s="320">
        <f t="shared" si="13"/>
        <v>0</v>
      </c>
      <c r="J66" s="320">
        <f t="shared" si="13"/>
        <v>0</v>
      </c>
      <c r="K66" s="320">
        <f t="shared" si="13"/>
        <v>0</v>
      </c>
      <c r="L66" s="320">
        <f t="shared" si="13"/>
        <v>0</v>
      </c>
      <c r="M66" s="320">
        <f t="shared" si="13"/>
        <v>0</v>
      </c>
      <c r="N66" s="320">
        <f t="shared" si="13"/>
        <v>0</v>
      </c>
      <c r="O66" s="320">
        <f t="shared" si="13"/>
        <v>0</v>
      </c>
      <c r="P66" s="320">
        <f t="shared" si="13"/>
        <v>0</v>
      </c>
      <c r="Q66" s="320">
        <f t="shared" si="13"/>
        <v>0</v>
      </c>
      <c r="R66" s="320">
        <f t="shared" si="13"/>
        <v>0</v>
      </c>
      <c r="S66" s="320">
        <f t="shared" si="13"/>
        <v>0</v>
      </c>
      <c r="T66" s="320">
        <f t="shared" si="13"/>
        <v>0</v>
      </c>
      <c r="U66" s="320">
        <f t="shared" si="13"/>
        <v>0</v>
      </c>
      <c r="V66" s="320">
        <f t="shared" si="13"/>
        <v>0</v>
      </c>
      <c r="W66" s="320">
        <f t="shared" si="13"/>
        <v>0</v>
      </c>
      <c r="X66" s="320">
        <f t="shared" si="13"/>
        <v>0</v>
      </c>
      <c r="Y66" s="320">
        <f t="shared" si="13"/>
        <v>0</v>
      </c>
      <c r="Z66" s="320">
        <f t="shared" si="13"/>
        <v>0</v>
      </c>
      <c r="AA66" s="320">
        <f t="shared" si="13"/>
        <v>0</v>
      </c>
      <c r="AB66" s="320">
        <f t="shared" si="13"/>
        <v>0</v>
      </c>
      <c r="AC66" s="320">
        <f t="shared" si="13"/>
        <v>0</v>
      </c>
      <c r="AD66" s="320">
        <f t="shared" si="13"/>
        <v>0</v>
      </c>
      <c r="AE66" s="320">
        <f t="shared" si="13"/>
        <v>0</v>
      </c>
      <c r="AF66" s="320">
        <f t="shared" si="13"/>
        <v>0</v>
      </c>
      <c r="AG66" s="320">
        <f t="shared" si="13"/>
        <v>0</v>
      </c>
    </row>
    <row r="67" spans="1:33" x14ac:dyDescent="0.25">
      <c r="A67" s="169" t="s">
        <v>245</v>
      </c>
      <c r="B67" s="171"/>
      <c r="C67" s="319">
        <f>-($B$25)*$B$28/$B$27*0</f>
        <v>0</v>
      </c>
      <c r="D67" s="319">
        <f>C67</f>
        <v>0</v>
      </c>
      <c r="E67" s="319">
        <f t="shared" ref="E67:AG67" si="14">D67</f>
        <v>0</v>
      </c>
      <c r="F67" s="319">
        <f t="shared" si="14"/>
        <v>0</v>
      </c>
      <c r="G67" s="319">
        <f t="shared" si="14"/>
        <v>0</v>
      </c>
      <c r="H67" s="319">
        <f t="shared" si="14"/>
        <v>0</v>
      </c>
      <c r="I67" s="319">
        <f t="shared" si="14"/>
        <v>0</v>
      </c>
      <c r="J67" s="319">
        <f t="shared" si="14"/>
        <v>0</v>
      </c>
      <c r="K67" s="319">
        <f t="shared" si="14"/>
        <v>0</v>
      </c>
      <c r="L67" s="319">
        <f t="shared" si="14"/>
        <v>0</v>
      </c>
      <c r="M67" s="319">
        <f t="shared" si="14"/>
        <v>0</v>
      </c>
      <c r="N67" s="319">
        <f t="shared" si="14"/>
        <v>0</v>
      </c>
      <c r="O67" s="319">
        <f t="shared" si="14"/>
        <v>0</v>
      </c>
      <c r="P67" s="319">
        <f t="shared" si="14"/>
        <v>0</v>
      </c>
      <c r="Q67" s="319">
        <f t="shared" si="14"/>
        <v>0</v>
      </c>
      <c r="R67" s="319">
        <f t="shared" si="14"/>
        <v>0</v>
      </c>
      <c r="S67" s="319">
        <f t="shared" si="14"/>
        <v>0</v>
      </c>
      <c r="T67" s="319">
        <f t="shared" si="14"/>
        <v>0</v>
      </c>
      <c r="U67" s="319">
        <f t="shared" si="14"/>
        <v>0</v>
      </c>
      <c r="V67" s="319">
        <f t="shared" si="14"/>
        <v>0</v>
      </c>
      <c r="W67" s="319">
        <f t="shared" si="14"/>
        <v>0</v>
      </c>
      <c r="X67" s="319">
        <f t="shared" si="14"/>
        <v>0</v>
      </c>
      <c r="Y67" s="319">
        <f t="shared" si="14"/>
        <v>0</v>
      </c>
      <c r="Z67" s="319">
        <f t="shared" si="14"/>
        <v>0</v>
      </c>
      <c r="AA67" s="319">
        <f t="shared" si="14"/>
        <v>0</v>
      </c>
      <c r="AB67" s="319">
        <f t="shared" si="14"/>
        <v>0</v>
      </c>
      <c r="AC67" s="319">
        <f t="shared" si="14"/>
        <v>0</v>
      </c>
      <c r="AD67" s="319">
        <f t="shared" si="14"/>
        <v>0</v>
      </c>
      <c r="AE67" s="319">
        <f t="shared" si="14"/>
        <v>0</v>
      </c>
      <c r="AF67" s="319">
        <f t="shared" si="14"/>
        <v>0</v>
      </c>
      <c r="AG67" s="319">
        <f t="shared" si="14"/>
        <v>0</v>
      </c>
    </row>
    <row r="68" spans="1:33" ht="27.6" x14ac:dyDescent="0.25">
      <c r="A68" s="170" t="s">
        <v>246</v>
      </c>
      <c r="B68" s="320">
        <f t="shared" ref="B68:J68" si="15">B66+B67</f>
        <v>0</v>
      </c>
      <c r="C68" s="320">
        <f>C66+C67</f>
        <v>0</v>
      </c>
      <c r="D68" s="320">
        <f>D66+D67</f>
        <v>0</v>
      </c>
      <c r="E68" s="320">
        <f t="shared" si="15"/>
        <v>0</v>
      </c>
      <c r="F68" s="320">
        <f>F66+C67</f>
        <v>0</v>
      </c>
      <c r="G68" s="320">
        <f t="shared" si="15"/>
        <v>0</v>
      </c>
      <c r="H68" s="320">
        <f t="shared" si="15"/>
        <v>0</v>
      </c>
      <c r="I68" s="320">
        <f t="shared" si="15"/>
        <v>0</v>
      </c>
      <c r="J68" s="320">
        <f t="shared" si="15"/>
        <v>0</v>
      </c>
      <c r="K68" s="320">
        <f>K66+K67</f>
        <v>0</v>
      </c>
      <c r="L68" s="320">
        <f>L66+L67</f>
        <v>0</v>
      </c>
      <c r="M68" s="320">
        <f t="shared" ref="M68:AG68" si="16">M66+M67</f>
        <v>0</v>
      </c>
      <c r="N68" s="320">
        <f t="shared" si="16"/>
        <v>0</v>
      </c>
      <c r="O68" s="320">
        <f t="shared" si="16"/>
        <v>0</v>
      </c>
      <c r="P68" s="320">
        <f t="shared" si="16"/>
        <v>0</v>
      </c>
      <c r="Q68" s="320">
        <f t="shared" si="16"/>
        <v>0</v>
      </c>
      <c r="R68" s="320">
        <f t="shared" si="16"/>
        <v>0</v>
      </c>
      <c r="S68" s="320">
        <f t="shared" si="16"/>
        <v>0</v>
      </c>
      <c r="T68" s="320">
        <f t="shared" si="16"/>
        <v>0</v>
      </c>
      <c r="U68" s="320">
        <f t="shared" si="16"/>
        <v>0</v>
      </c>
      <c r="V68" s="320">
        <f t="shared" si="16"/>
        <v>0</v>
      </c>
      <c r="W68" s="320">
        <f t="shared" si="16"/>
        <v>0</v>
      </c>
      <c r="X68" s="320">
        <f t="shared" si="16"/>
        <v>0</v>
      </c>
      <c r="Y68" s="320">
        <f t="shared" si="16"/>
        <v>0</v>
      </c>
      <c r="Z68" s="320">
        <f t="shared" si="16"/>
        <v>0</v>
      </c>
      <c r="AA68" s="320">
        <f t="shared" si="16"/>
        <v>0</v>
      </c>
      <c r="AB68" s="320">
        <f t="shared" si="16"/>
        <v>0</v>
      </c>
      <c r="AC68" s="320">
        <f t="shared" si="16"/>
        <v>0</v>
      </c>
      <c r="AD68" s="320">
        <f t="shared" si="16"/>
        <v>0</v>
      </c>
      <c r="AE68" s="320">
        <f t="shared" si="16"/>
        <v>0</v>
      </c>
      <c r="AF68" s="320">
        <f t="shared" si="16"/>
        <v>0</v>
      </c>
      <c r="AG68" s="320">
        <f t="shared" si="16"/>
        <v>0</v>
      </c>
    </row>
    <row r="69" spans="1:33" x14ac:dyDescent="0.25">
      <c r="A69" s="169" t="s">
        <v>244</v>
      </c>
      <c r="B69" s="319">
        <f t="shared" ref="B69:AG69" si="17">-B56</f>
        <v>0</v>
      </c>
      <c r="C69" s="319">
        <f t="shared" si="17"/>
        <v>0</v>
      </c>
      <c r="D69" s="319">
        <f t="shared" si="17"/>
        <v>0</v>
      </c>
      <c r="E69" s="319">
        <f t="shared" si="17"/>
        <v>0</v>
      </c>
      <c r="F69" s="319">
        <f t="shared" si="17"/>
        <v>0</v>
      </c>
      <c r="G69" s="319">
        <f t="shared" si="17"/>
        <v>0</v>
      </c>
      <c r="H69" s="319">
        <f t="shared" si="17"/>
        <v>0</v>
      </c>
      <c r="I69" s="319">
        <f t="shared" si="17"/>
        <v>0</v>
      </c>
      <c r="J69" s="319">
        <f t="shared" si="17"/>
        <v>0</v>
      </c>
      <c r="K69" s="319">
        <f t="shared" si="17"/>
        <v>0</v>
      </c>
      <c r="L69" s="319">
        <f t="shared" si="17"/>
        <v>0</v>
      </c>
      <c r="M69" s="319">
        <f t="shared" si="17"/>
        <v>0</v>
      </c>
      <c r="N69" s="319">
        <f t="shared" si="17"/>
        <v>0</v>
      </c>
      <c r="O69" s="319">
        <f t="shared" si="17"/>
        <v>0</v>
      </c>
      <c r="P69" s="319">
        <f t="shared" si="17"/>
        <v>0</v>
      </c>
      <c r="Q69" s="319">
        <f t="shared" si="17"/>
        <v>0</v>
      </c>
      <c r="R69" s="319">
        <f t="shared" si="17"/>
        <v>0</v>
      </c>
      <c r="S69" s="319">
        <f t="shared" si="17"/>
        <v>0</v>
      </c>
      <c r="T69" s="319">
        <f t="shared" si="17"/>
        <v>0</v>
      </c>
      <c r="U69" s="319">
        <f t="shared" si="17"/>
        <v>0</v>
      </c>
      <c r="V69" s="319">
        <f t="shared" si="17"/>
        <v>0</v>
      </c>
      <c r="W69" s="319">
        <f t="shared" si="17"/>
        <v>0</v>
      </c>
      <c r="X69" s="319">
        <f t="shared" si="17"/>
        <v>0</v>
      </c>
      <c r="Y69" s="319">
        <f t="shared" si="17"/>
        <v>0</v>
      </c>
      <c r="Z69" s="319">
        <f t="shared" si="17"/>
        <v>0</v>
      </c>
      <c r="AA69" s="319">
        <f t="shared" si="17"/>
        <v>0</v>
      </c>
      <c r="AB69" s="319">
        <f t="shared" si="17"/>
        <v>0</v>
      </c>
      <c r="AC69" s="319">
        <f t="shared" si="17"/>
        <v>0</v>
      </c>
      <c r="AD69" s="319">
        <f t="shared" si="17"/>
        <v>0</v>
      </c>
      <c r="AE69" s="319">
        <f t="shared" si="17"/>
        <v>0</v>
      </c>
      <c r="AF69" s="319">
        <f t="shared" si="17"/>
        <v>0</v>
      </c>
      <c r="AG69" s="319">
        <f t="shared" si="17"/>
        <v>0</v>
      </c>
    </row>
    <row r="70" spans="1:33" ht="13.8" x14ac:dyDescent="0.25">
      <c r="A70" s="170" t="s">
        <v>249</v>
      </c>
      <c r="B70" s="320">
        <f t="shared" ref="B70:AG70" si="18">B68+B69</f>
        <v>0</v>
      </c>
      <c r="C70" s="320">
        <f t="shared" si="18"/>
        <v>0</v>
      </c>
      <c r="D70" s="320">
        <f t="shared" si="18"/>
        <v>0</v>
      </c>
      <c r="E70" s="320">
        <f t="shared" si="18"/>
        <v>0</v>
      </c>
      <c r="F70" s="320">
        <f t="shared" si="18"/>
        <v>0</v>
      </c>
      <c r="G70" s="320">
        <f t="shared" si="18"/>
        <v>0</v>
      </c>
      <c r="H70" s="320">
        <f t="shared" si="18"/>
        <v>0</v>
      </c>
      <c r="I70" s="320">
        <f t="shared" si="18"/>
        <v>0</v>
      </c>
      <c r="J70" s="320">
        <f t="shared" si="18"/>
        <v>0</v>
      </c>
      <c r="K70" s="320">
        <f t="shared" si="18"/>
        <v>0</v>
      </c>
      <c r="L70" s="320">
        <f t="shared" si="18"/>
        <v>0</v>
      </c>
      <c r="M70" s="320">
        <f t="shared" si="18"/>
        <v>0</v>
      </c>
      <c r="N70" s="320">
        <f t="shared" si="18"/>
        <v>0</v>
      </c>
      <c r="O70" s="320">
        <f t="shared" si="18"/>
        <v>0</v>
      </c>
      <c r="P70" s="320">
        <f t="shared" si="18"/>
        <v>0</v>
      </c>
      <c r="Q70" s="320">
        <f t="shared" si="18"/>
        <v>0</v>
      </c>
      <c r="R70" s="320">
        <f t="shared" si="18"/>
        <v>0</v>
      </c>
      <c r="S70" s="320">
        <f t="shared" si="18"/>
        <v>0</v>
      </c>
      <c r="T70" s="320">
        <f t="shared" si="18"/>
        <v>0</v>
      </c>
      <c r="U70" s="320">
        <f t="shared" si="18"/>
        <v>0</v>
      </c>
      <c r="V70" s="320">
        <f t="shared" si="18"/>
        <v>0</v>
      </c>
      <c r="W70" s="320">
        <f t="shared" si="18"/>
        <v>0</v>
      </c>
      <c r="X70" s="320">
        <f t="shared" si="18"/>
        <v>0</v>
      </c>
      <c r="Y70" s="320">
        <f t="shared" si="18"/>
        <v>0</v>
      </c>
      <c r="Z70" s="320">
        <f t="shared" si="18"/>
        <v>0</v>
      </c>
      <c r="AA70" s="320">
        <f t="shared" si="18"/>
        <v>0</v>
      </c>
      <c r="AB70" s="320">
        <f t="shared" si="18"/>
        <v>0</v>
      </c>
      <c r="AC70" s="320">
        <f t="shared" si="18"/>
        <v>0</v>
      </c>
      <c r="AD70" s="320">
        <f t="shared" si="18"/>
        <v>0</v>
      </c>
      <c r="AE70" s="320">
        <f t="shared" si="18"/>
        <v>0</v>
      </c>
      <c r="AF70" s="320">
        <f t="shared" si="18"/>
        <v>0</v>
      </c>
      <c r="AG70" s="320">
        <f t="shared" si="18"/>
        <v>0</v>
      </c>
    </row>
    <row r="71" spans="1:33" x14ac:dyDescent="0.25">
      <c r="A71" s="169" t="s">
        <v>243</v>
      </c>
      <c r="B71" s="319">
        <f t="shared" ref="B71:AG71" si="19">-B70*$B$36</f>
        <v>0</v>
      </c>
      <c r="C71" s="319">
        <f t="shared" si="19"/>
        <v>0</v>
      </c>
      <c r="D71" s="319">
        <f t="shared" si="19"/>
        <v>0</v>
      </c>
      <c r="E71" s="319">
        <f t="shared" si="19"/>
        <v>0</v>
      </c>
      <c r="F71" s="319">
        <f t="shared" si="19"/>
        <v>0</v>
      </c>
      <c r="G71" s="319">
        <f t="shared" si="19"/>
        <v>0</v>
      </c>
      <c r="H71" s="319">
        <f t="shared" si="19"/>
        <v>0</v>
      </c>
      <c r="I71" s="319">
        <f t="shared" si="19"/>
        <v>0</v>
      </c>
      <c r="J71" s="319">
        <f t="shared" si="19"/>
        <v>0</v>
      </c>
      <c r="K71" s="319">
        <f t="shared" si="19"/>
        <v>0</v>
      </c>
      <c r="L71" s="319">
        <f t="shared" si="19"/>
        <v>0</v>
      </c>
      <c r="M71" s="319">
        <f t="shared" si="19"/>
        <v>0</v>
      </c>
      <c r="N71" s="319">
        <f t="shared" si="19"/>
        <v>0</v>
      </c>
      <c r="O71" s="319">
        <f t="shared" si="19"/>
        <v>0</v>
      </c>
      <c r="P71" s="319">
        <f t="shared" si="19"/>
        <v>0</v>
      </c>
      <c r="Q71" s="319">
        <f t="shared" si="19"/>
        <v>0</v>
      </c>
      <c r="R71" s="319">
        <f t="shared" si="19"/>
        <v>0</v>
      </c>
      <c r="S71" s="319">
        <f t="shared" si="19"/>
        <v>0</v>
      </c>
      <c r="T71" s="319">
        <f t="shared" si="19"/>
        <v>0</v>
      </c>
      <c r="U71" s="319">
        <f t="shared" si="19"/>
        <v>0</v>
      </c>
      <c r="V71" s="319">
        <f t="shared" si="19"/>
        <v>0</v>
      </c>
      <c r="W71" s="319">
        <f t="shared" si="19"/>
        <v>0</v>
      </c>
      <c r="X71" s="319">
        <f t="shared" si="19"/>
        <v>0</v>
      </c>
      <c r="Y71" s="319">
        <f t="shared" si="19"/>
        <v>0</v>
      </c>
      <c r="Z71" s="319">
        <f t="shared" si="19"/>
        <v>0</v>
      </c>
      <c r="AA71" s="319">
        <f t="shared" si="19"/>
        <v>0</v>
      </c>
      <c r="AB71" s="319">
        <f t="shared" si="19"/>
        <v>0</v>
      </c>
      <c r="AC71" s="319">
        <f t="shared" si="19"/>
        <v>0</v>
      </c>
      <c r="AD71" s="319">
        <f t="shared" si="19"/>
        <v>0</v>
      </c>
      <c r="AE71" s="319">
        <f t="shared" si="19"/>
        <v>0</v>
      </c>
      <c r="AF71" s="319">
        <f t="shared" si="19"/>
        <v>0</v>
      </c>
      <c r="AG71" s="319">
        <f t="shared" si="19"/>
        <v>0</v>
      </c>
    </row>
    <row r="72" spans="1:33" ht="14.4" thickBot="1" x14ac:dyDescent="0.3">
      <c r="A72" s="172" t="s">
        <v>248</v>
      </c>
      <c r="B72" s="173">
        <f t="shared" ref="B72:AG72" si="20">B70+B71</f>
        <v>0</v>
      </c>
      <c r="C72" s="173">
        <f t="shared" si="20"/>
        <v>0</v>
      </c>
      <c r="D72" s="173">
        <f t="shared" si="20"/>
        <v>0</v>
      </c>
      <c r="E72" s="173">
        <f t="shared" si="20"/>
        <v>0</v>
      </c>
      <c r="F72" s="173">
        <f t="shared" si="20"/>
        <v>0</v>
      </c>
      <c r="G72" s="173">
        <f t="shared" si="20"/>
        <v>0</v>
      </c>
      <c r="H72" s="173">
        <f t="shared" si="20"/>
        <v>0</v>
      </c>
      <c r="I72" s="173">
        <f t="shared" si="20"/>
        <v>0</v>
      </c>
      <c r="J72" s="173">
        <f t="shared" si="20"/>
        <v>0</v>
      </c>
      <c r="K72" s="173">
        <f t="shared" si="20"/>
        <v>0</v>
      </c>
      <c r="L72" s="173">
        <f t="shared" si="20"/>
        <v>0</v>
      </c>
      <c r="M72" s="173">
        <f t="shared" si="20"/>
        <v>0</v>
      </c>
      <c r="N72" s="173">
        <f t="shared" si="20"/>
        <v>0</v>
      </c>
      <c r="O72" s="173">
        <f t="shared" si="20"/>
        <v>0</v>
      </c>
      <c r="P72" s="173">
        <f t="shared" si="20"/>
        <v>0</v>
      </c>
      <c r="Q72" s="173">
        <f t="shared" si="20"/>
        <v>0</v>
      </c>
      <c r="R72" s="173">
        <f t="shared" si="20"/>
        <v>0</v>
      </c>
      <c r="S72" s="173">
        <f t="shared" si="20"/>
        <v>0</v>
      </c>
      <c r="T72" s="173">
        <f t="shared" si="20"/>
        <v>0</v>
      </c>
      <c r="U72" s="173">
        <f t="shared" si="20"/>
        <v>0</v>
      </c>
      <c r="V72" s="173">
        <f t="shared" si="20"/>
        <v>0</v>
      </c>
      <c r="W72" s="173">
        <f t="shared" si="20"/>
        <v>0</v>
      </c>
      <c r="X72" s="173">
        <f t="shared" si="20"/>
        <v>0</v>
      </c>
      <c r="Y72" s="173">
        <f t="shared" si="20"/>
        <v>0</v>
      </c>
      <c r="Z72" s="173">
        <f t="shared" si="20"/>
        <v>0</v>
      </c>
      <c r="AA72" s="173">
        <f t="shared" si="20"/>
        <v>0</v>
      </c>
      <c r="AB72" s="173">
        <f t="shared" si="20"/>
        <v>0</v>
      </c>
      <c r="AC72" s="173">
        <f t="shared" si="20"/>
        <v>0</v>
      </c>
      <c r="AD72" s="173">
        <f t="shared" si="20"/>
        <v>0</v>
      </c>
      <c r="AE72" s="173">
        <f t="shared" si="20"/>
        <v>0</v>
      </c>
      <c r="AF72" s="173">
        <f t="shared" si="20"/>
        <v>0</v>
      </c>
      <c r="AG72" s="173">
        <f t="shared" si="20"/>
        <v>0</v>
      </c>
    </row>
    <row r="73" spans="1:33" s="175" customFormat="1" ht="16.2" thickBot="1" x14ac:dyDescent="0.3">
      <c r="A73" s="165"/>
      <c r="B73" s="174">
        <f>B134</f>
        <v>0.5</v>
      </c>
      <c r="C73" s="174">
        <f t="shared" ref="C73:AG73" si="21">C134</f>
        <v>1.5</v>
      </c>
      <c r="D73" s="174">
        <f t="shared" si="21"/>
        <v>2.5</v>
      </c>
      <c r="E73" s="174">
        <f t="shared" si="21"/>
        <v>3.5</v>
      </c>
      <c r="F73" s="174">
        <f t="shared" si="21"/>
        <v>4.5</v>
      </c>
      <c r="G73" s="174">
        <f t="shared" si="21"/>
        <v>5.5</v>
      </c>
      <c r="H73" s="174">
        <f t="shared" si="21"/>
        <v>6.5</v>
      </c>
      <c r="I73" s="174">
        <f t="shared" si="21"/>
        <v>7.5</v>
      </c>
      <c r="J73" s="174">
        <f t="shared" si="21"/>
        <v>8.5</v>
      </c>
      <c r="K73" s="174">
        <f t="shared" si="21"/>
        <v>9.5</v>
      </c>
      <c r="L73" s="174">
        <f t="shared" si="21"/>
        <v>10.5</v>
      </c>
      <c r="M73" s="174">
        <f t="shared" si="21"/>
        <v>11.5</v>
      </c>
      <c r="N73" s="174">
        <f t="shared" si="21"/>
        <v>12.5</v>
      </c>
      <c r="O73" s="174">
        <f t="shared" si="21"/>
        <v>13.5</v>
      </c>
      <c r="P73" s="174">
        <f t="shared" si="21"/>
        <v>14.5</v>
      </c>
      <c r="Q73" s="174">
        <f t="shared" si="21"/>
        <v>15.5</v>
      </c>
      <c r="R73" s="174">
        <f t="shared" si="21"/>
        <v>16.5</v>
      </c>
      <c r="S73" s="174">
        <f t="shared" si="21"/>
        <v>17.5</v>
      </c>
      <c r="T73" s="174">
        <f t="shared" si="21"/>
        <v>18.5</v>
      </c>
      <c r="U73" s="174">
        <f t="shared" si="21"/>
        <v>19.5</v>
      </c>
      <c r="V73" s="174">
        <f t="shared" si="21"/>
        <v>20.5</v>
      </c>
      <c r="W73" s="174">
        <f t="shared" si="21"/>
        <v>21.5</v>
      </c>
      <c r="X73" s="174">
        <f t="shared" si="21"/>
        <v>22.5</v>
      </c>
      <c r="Y73" s="174">
        <f t="shared" si="21"/>
        <v>23.5</v>
      </c>
      <c r="Z73" s="174">
        <f t="shared" si="21"/>
        <v>24.5</v>
      </c>
      <c r="AA73" s="174">
        <f t="shared" si="21"/>
        <v>25.5</v>
      </c>
      <c r="AB73" s="174">
        <f t="shared" si="21"/>
        <v>26.5</v>
      </c>
      <c r="AC73" s="174">
        <f t="shared" si="21"/>
        <v>27.5</v>
      </c>
      <c r="AD73" s="174">
        <f t="shared" si="21"/>
        <v>28.5</v>
      </c>
      <c r="AE73" s="174">
        <f t="shared" si="21"/>
        <v>29.5</v>
      </c>
      <c r="AF73" s="174">
        <f t="shared" si="21"/>
        <v>30.5</v>
      </c>
      <c r="AG73" s="174">
        <f t="shared" si="21"/>
        <v>31.5</v>
      </c>
    </row>
    <row r="74" spans="1:33" x14ac:dyDescent="0.25">
      <c r="A74" s="160" t="s">
        <v>247</v>
      </c>
      <c r="B74" s="161">
        <f t="shared" ref="B74:AG74" si="22">B58</f>
        <v>1</v>
      </c>
      <c r="C74" s="161">
        <f t="shared" si="22"/>
        <v>2</v>
      </c>
      <c r="D74" s="161">
        <f t="shared" si="22"/>
        <v>3</v>
      </c>
      <c r="E74" s="161">
        <f t="shared" si="22"/>
        <v>4</v>
      </c>
      <c r="F74" s="161">
        <f t="shared" si="22"/>
        <v>5</v>
      </c>
      <c r="G74" s="161">
        <f t="shared" si="22"/>
        <v>6</v>
      </c>
      <c r="H74" s="161">
        <f t="shared" si="22"/>
        <v>7</v>
      </c>
      <c r="I74" s="161">
        <f t="shared" si="22"/>
        <v>8</v>
      </c>
      <c r="J74" s="161">
        <f t="shared" si="22"/>
        <v>9</v>
      </c>
      <c r="K74" s="161">
        <f t="shared" si="22"/>
        <v>10</v>
      </c>
      <c r="L74" s="161">
        <f t="shared" si="22"/>
        <v>11</v>
      </c>
      <c r="M74" s="161">
        <f t="shared" si="22"/>
        <v>12</v>
      </c>
      <c r="N74" s="161">
        <f t="shared" si="22"/>
        <v>13</v>
      </c>
      <c r="O74" s="161">
        <f t="shared" si="22"/>
        <v>14</v>
      </c>
      <c r="P74" s="161">
        <f t="shared" si="22"/>
        <v>15</v>
      </c>
      <c r="Q74" s="161">
        <f t="shared" si="22"/>
        <v>16</v>
      </c>
      <c r="R74" s="161">
        <f t="shared" si="22"/>
        <v>17</v>
      </c>
      <c r="S74" s="161">
        <f t="shared" si="22"/>
        <v>18</v>
      </c>
      <c r="T74" s="161">
        <f t="shared" si="22"/>
        <v>19</v>
      </c>
      <c r="U74" s="161">
        <f t="shared" si="22"/>
        <v>20</v>
      </c>
      <c r="V74" s="161">
        <f t="shared" si="22"/>
        <v>21</v>
      </c>
      <c r="W74" s="161">
        <f t="shared" si="22"/>
        <v>22</v>
      </c>
      <c r="X74" s="161">
        <f t="shared" si="22"/>
        <v>23</v>
      </c>
      <c r="Y74" s="161">
        <f t="shared" si="22"/>
        <v>24</v>
      </c>
      <c r="Z74" s="161">
        <f t="shared" si="22"/>
        <v>25</v>
      </c>
      <c r="AA74" s="161">
        <f t="shared" si="22"/>
        <v>26</v>
      </c>
      <c r="AB74" s="161">
        <f t="shared" si="22"/>
        <v>27</v>
      </c>
      <c r="AC74" s="161">
        <f t="shared" si="22"/>
        <v>28</v>
      </c>
      <c r="AD74" s="161">
        <f t="shared" si="22"/>
        <v>29</v>
      </c>
      <c r="AE74" s="161">
        <f t="shared" si="22"/>
        <v>30</v>
      </c>
      <c r="AF74" s="161">
        <f t="shared" si="22"/>
        <v>31</v>
      </c>
      <c r="AG74" s="161">
        <f t="shared" si="22"/>
        <v>32</v>
      </c>
    </row>
    <row r="75" spans="1:33" ht="27.6" x14ac:dyDescent="0.25">
      <c r="A75" s="168" t="s">
        <v>246</v>
      </c>
      <c r="B75" s="320">
        <f t="shared" ref="B75:AG75" si="23">B68</f>
        <v>0</v>
      </c>
      <c r="C75" s="320">
        <f t="shared" si="23"/>
        <v>0</v>
      </c>
      <c r="D75" s="320">
        <f>D68</f>
        <v>0</v>
      </c>
      <c r="E75" s="320">
        <f t="shared" si="23"/>
        <v>0</v>
      </c>
      <c r="F75" s="320">
        <f t="shared" si="23"/>
        <v>0</v>
      </c>
      <c r="G75" s="320">
        <f t="shared" si="23"/>
        <v>0</v>
      </c>
      <c r="H75" s="320">
        <f t="shared" si="23"/>
        <v>0</v>
      </c>
      <c r="I75" s="320">
        <f t="shared" si="23"/>
        <v>0</v>
      </c>
      <c r="J75" s="320">
        <f t="shared" si="23"/>
        <v>0</v>
      </c>
      <c r="K75" s="320">
        <f t="shared" si="23"/>
        <v>0</v>
      </c>
      <c r="L75" s="320">
        <f t="shared" si="23"/>
        <v>0</v>
      </c>
      <c r="M75" s="320">
        <f t="shared" si="23"/>
        <v>0</v>
      </c>
      <c r="N75" s="320">
        <f t="shared" si="23"/>
        <v>0</v>
      </c>
      <c r="O75" s="320">
        <f t="shared" si="23"/>
        <v>0</v>
      </c>
      <c r="P75" s="320">
        <f t="shared" si="23"/>
        <v>0</v>
      </c>
      <c r="Q75" s="320">
        <f t="shared" si="23"/>
        <v>0</v>
      </c>
      <c r="R75" s="320">
        <f t="shared" si="23"/>
        <v>0</v>
      </c>
      <c r="S75" s="320">
        <f t="shared" si="23"/>
        <v>0</v>
      </c>
      <c r="T75" s="320">
        <f t="shared" si="23"/>
        <v>0</v>
      </c>
      <c r="U75" s="320">
        <f t="shared" si="23"/>
        <v>0</v>
      </c>
      <c r="V75" s="320">
        <f t="shared" si="23"/>
        <v>0</v>
      </c>
      <c r="W75" s="320">
        <f t="shared" si="23"/>
        <v>0</v>
      </c>
      <c r="X75" s="320">
        <f t="shared" si="23"/>
        <v>0</v>
      </c>
      <c r="Y75" s="320">
        <f t="shared" si="23"/>
        <v>0</v>
      </c>
      <c r="Z75" s="320">
        <f t="shared" si="23"/>
        <v>0</v>
      </c>
      <c r="AA75" s="320">
        <f t="shared" si="23"/>
        <v>0</v>
      </c>
      <c r="AB75" s="320">
        <f t="shared" si="23"/>
        <v>0</v>
      </c>
      <c r="AC75" s="320">
        <f t="shared" si="23"/>
        <v>0</v>
      </c>
      <c r="AD75" s="320">
        <f t="shared" si="23"/>
        <v>0</v>
      </c>
      <c r="AE75" s="320">
        <f t="shared" si="23"/>
        <v>0</v>
      </c>
      <c r="AF75" s="320">
        <f t="shared" si="23"/>
        <v>0</v>
      </c>
      <c r="AG75" s="320">
        <f t="shared" si="23"/>
        <v>0</v>
      </c>
    </row>
    <row r="76" spans="1:33" x14ac:dyDescent="0.25">
      <c r="A76" s="169" t="s">
        <v>245</v>
      </c>
      <c r="B76" s="319">
        <f t="shared" ref="B76:AG76" si="24">-B67</f>
        <v>0</v>
      </c>
      <c r="C76" s="319">
        <f>-C67</f>
        <v>0</v>
      </c>
      <c r="D76" s="319">
        <f t="shared" si="24"/>
        <v>0</v>
      </c>
      <c r="E76" s="319">
        <f t="shared" si="24"/>
        <v>0</v>
      </c>
      <c r="F76" s="319">
        <f>-C67</f>
        <v>0</v>
      </c>
      <c r="G76" s="319">
        <f t="shared" si="24"/>
        <v>0</v>
      </c>
      <c r="H76" s="319">
        <f t="shared" si="24"/>
        <v>0</v>
      </c>
      <c r="I76" s="319">
        <f t="shared" si="24"/>
        <v>0</v>
      </c>
      <c r="J76" s="319">
        <f t="shared" si="24"/>
        <v>0</v>
      </c>
      <c r="K76" s="319">
        <f t="shared" si="24"/>
        <v>0</v>
      </c>
      <c r="L76" s="319">
        <f>-L67</f>
        <v>0</v>
      </c>
      <c r="M76" s="319">
        <f>-M67</f>
        <v>0</v>
      </c>
      <c r="N76" s="319">
        <f t="shared" si="24"/>
        <v>0</v>
      </c>
      <c r="O76" s="319">
        <f t="shared" si="24"/>
        <v>0</v>
      </c>
      <c r="P76" s="319">
        <f t="shared" si="24"/>
        <v>0</v>
      </c>
      <c r="Q76" s="319">
        <f t="shared" si="24"/>
        <v>0</v>
      </c>
      <c r="R76" s="319">
        <f t="shared" si="24"/>
        <v>0</v>
      </c>
      <c r="S76" s="319">
        <f t="shared" si="24"/>
        <v>0</v>
      </c>
      <c r="T76" s="319">
        <f t="shared" si="24"/>
        <v>0</v>
      </c>
      <c r="U76" s="319">
        <f t="shared" si="24"/>
        <v>0</v>
      </c>
      <c r="V76" s="319">
        <f t="shared" si="24"/>
        <v>0</v>
      </c>
      <c r="W76" s="319">
        <f t="shared" si="24"/>
        <v>0</v>
      </c>
      <c r="X76" s="319">
        <f t="shared" si="24"/>
        <v>0</v>
      </c>
      <c r="Y76" s="319">
        <f t="shared" si="24"/>
        <v>0</v>
      </c>
      <c r="Z76" s="319">
        <f t="shared" si="24"/>
        <v>0</v>
      </c>
      <c r="AA76" s="319">
        <f t="shared" si="24"/>
        <v>0</v>
      </c>
      <c r="AB76" s="319">
        <f t="shared" si="24"/>
        <v>0</v>
      </c>
      <c r="AC76" s="319">
        <f t="shared" si="24"/>
        <v>0</v>
      </c>
      <c r="AD76" s="319">
        <f t="shared" si="24"/>
        <v>0</v>
      </c>
      <c r="AE76" s="319">
        <f t="shared" si="24"/>
        <v>0</v>
      </c>
      <c r="AF76" s="319">
        <f t="shared" si="24"/>
        <v>0</v>
      </c>
      <c r="AG76" s="319">
        <f t="shared" si="24"/>
        <v>0</v>
      </c>
    </row>
    <row r="77" spans="1:33" x14ac:dyDescent="0.25">
      <c r="A77" s="169" t="s">
        <v>244</v>
      </c>
      <c r="B77" s="319">
        <f t="shared" ref="B77:AG77" si="25">B69</f>
        <v>0</v>
      </c>
      <c r="C77" s="319">
        <f t="shared" si="25"/>
        <v>0</v>
      </c>
      <c r="D77" s="319">
        <f t="shared" si="25"/>
        <v>0</v>
      </c>
      <c r="E77" s="319">
        <f t="shared" si="25"/>
        <v>0</v>
      </c>
      <c r="F77" s="319">
        <f t="shared" si="25"/>
        <v>0</v>
      </c>
      <c r="G77" s="319">
        <f t="shared" si="25"/>
        <v>0</v>
      </c>
      <c r="H77" s="319">
        <f t="shared" si="25"/>
        <v>0</v>
      </c>
      <c r="I77" s="319">
        <f t="shared" si="25"/>
        <v>0</v>
      </c>
      <c r="J77" s="319">
        <f t="shared" si="25"/>
        <v>0</v>
      </c>
      <c r="K77" s="319">
        <f t="shared" si="25"/>
        <v>0</v>
      </c>
      <c r="L77" s="319">
        <f t="shared" si="25"/>
        <v>0</v>
      </c>
      <c r="M77" s="319">
        <f t="shared" si="25"/>
        <v>0</v>
      </c>
      <c r="N77" s="319">
        <f t="shared" si="25"/>
        <v>0</v>
      </c>
      <c r="O77" s="319">
        <f t="shared" si="25"/>
        <v>0</v>
      </c>
      <c r="P77" s="319">
        <f t="shared" si="25"/>
        <v>0</v>
      </c>
      <c r="Q77" s="319">
        <f t="shared" si="25"/>
        <v>0</v>
      </c>
      <c r="R77" s="319">
        <f t="shared" si="25"/>
        <v>0</v>
      </c>
      <c r="S77" s="319">
        <f t="shared" si="25"/>
        <v>0</v>
      </c>
      <c r="T77" s="319">
        <f t="shared" si="25"/>
        <v>0</v>
      </c>
      <c r="U77" s="319">
        <f t="shared" si="25"/>
        <v>0</v>
      </c>
      <c r="V77" s="319">
        <f t="shared" si="25"/>
        <v>0</v>
      </c>
      <c r="W77" s="319">
        <f t="shared" si="25"/>
        <v>0</v>
      </c>
      <c r="X77" s="319">
        <f t="shared" si="25"/>
        <v>0</v>
      </c>
      <c r="Y77" s="319">
        <f t="shared" si="25"/>
        <v>0</v>
      </c>
      <c r="Z77" s="319">
        <f t="shared" si="25"/>
        <v>0</v>
      </c>
      <c r="AA77" s="319">
        <f t="shared" si="25"/>
        <v>0</v>
      </c>
      <c r="AB77" s="319">
        <f t="shared" si="25"/>
        <v>0</v>
      </c>
      <c r="AC77" s="319">
        <f t="shared" si="25"/>
        <v>0</v>
      </c>
      <c r="AD77" s="319">
        <f t="shared" si="25"/>
        <v>0</v>
      </c>
      <c r="AE77" s="319">
        <f t="shared" si="25"/>
        <v>0</v>
      </c>
      <c r="AF77" s="319">
        <f t="shared" si="25"/>
        <v>0</v>
      </c>
      <c r="AG77" s="319">
        <f t="shared" si="25"/>
        <v>0</v>
      </c>
    </row>
    <row r="78" spans="1:33" x14ac:dyDescent="0.25">
      <c r="A78" s="169" t="s">
        <v>243</v>
      </c>
      <c r="B78" s="319">
        <f>IF(SUM($B$71:B71)+SUM($A$78:A78)&gt;0,0,SUM($B$71:B71)-SUM($A$78:A78))</f>
        <v>0</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0</v>
      </c>
      <c r="K78" s="319">
        <f>IF(SUM($B$71:K71)+SUM($A$78:J78)&gt;0,0,SUM($B$71:K71)-SUM($A$78:J78))</f>
        <v>0</v>
      </c>
      <c r="L78" s="319">
        <f>IF(SUM($B$71:L71)+SUM($A$78:K78)&gt;0,0,SUM($B$71:L71)-SUM($A$78:K78))</f>
        <v>0</v>
      </c>
      <c r="M78" s="319">
        <f>IF(SUM($B$71:M71)+SUM($A$78:L78)&gt;0,0,SUM($B$71:M71)-SUM($A$78:L78))</f>
        <v>0</v>
      </c>
      <c r="N78" s="319">
        <f>IF(SUM($B$71:N71)+SUM($A$78:M78)&gt;0,0,SUM($B$71:N71)-SUM($A$78:M78))</f>
        <v>0</v>
      </c>
      <c r="O78" s="319">
        <f>IF(SUM($B$71:O71)+SUM($A$78:N78)&gt;0,0,SUM($B$71:O71)-SUM($A$78:N78))</f>
        <v>0</v>
      </c>
      <c r="P78" s="319">
        <f>IF(SUM($B$71:P71)+SUM($A$78:O78)&gt;0,0,SUM($B$71:P71)-SUM($A$78:O78))</f>
        <v>0</v>
      </c>
      <c r="Q78" s="319">
        <f>IF(SUM($B$71:Q71)+SUM($A$78:P78)&gt;0,0,SUM($B$71:Q71)-SUM($A$78:P78))</f>
        <v>0</v>
      </c>
      <c r="R78" s="319">
        <f>IF(SUM($B$71:R71)+SUM($A$78:Q78)&gt;0,0,SUM($B$71:R71)-SUM($A$78:Q78))</f>
        <v>0</v>
      </c>
      <c r="S78" s="319">
        <f>IF(SUM($B$71:S71)+SUM($A$78:R78)&gt;0,0,SUM($B$71:S71)-SUM($A$78:R78))</f>
        <v>0</v>
      </c>
      <c r="T78" s="319">
        <f>IF(SUM($B$71:T71)+SUM($A$78:S78)&gt;0,0,SUM($B$71:T71)-SUM($A$78:S78))</f>
        <v>0</v>
      </c>
      <c r="U78" s="319">
        <f>IF(SUM($B$71:U71)+SUM($A$78:T78)&gt;0,0,SUM($B$71:U71)-SUM($A$78:T78))</f>
        <v>0</v>
      </c>
      <c r="V78" s="319">
        <f>IF(SUM($B$71:V71)+SUM($A$78:U78)&gt;0,0,SUM($B$71:V71)-SUM($A$78:U78))</f>
        <v>0</v>
      </c>
      <c r="W78" s="319">
        <f>IF(SUM($B$71:W71)+SUM($A$78:V78)&gt;0,0,SUM($B$71:W71)-SUM($A$78:V78))</f>
        <v>0</v>
      </c>
      <c r="X78" s="319">
        <f>IF(SUM($B$71:X71)+SUM($A$78:W78)&gt;0,0,SUM($B$71:X71)-SUM($A$78:W78))</f>
        <v>0</v>
      </c>
      <c r="Y78" s="319">
        <f>IF(SUM($B$71:Y71)+SUM($A$78:X78)&gt;0,0,SUM($B$71:Y71)-SUM($A$78:X78))</f>
        <v>0</v>
      </c>
      <c r="Z78" s="319">
        <f>IF(SUM($B$71:Z71)+SUM($A$78:Y78)&gt;0,0,SUM($B$71:Z71)-SUM($A$78:Y78))</f>
        <v>0</v>
      </c>
      <c r="AA78" s="319">
        <f>IF(SUM($B$71:AA71)+SUM($A$78:Z78)&gt;0,0,SUM($B$71:AA71)-SUM($A$78:Z78))</f>
        <v>0</v>
      </c>
      <c r="AB78" s="319">
        <f>IF(SUM($B$71:AB71)+SUM($A$78:AA78)&gt;0,0,SUM($B$71:AB71)-SUM($A$78:AA78))</f>
        <v>0</v>
      </c>
      <c r="AC78" s="319">
        <f>IF(SUM($B$71:AC71)+SUM($A$78:AB78)&gt;0,0,SUM($B$71:AC71)-SUM($A$78:AB78))</f>
        <v>0</v>
      </c>
      <c r="AD78" s="319">
        <f>IF(SUM($B$71:AD71)+SUM($A$78:AC78)&gt;0,0,SUM($B$71:AD71)-SUM($A$78:AC78))</f>
        <v>0</v>
      </c>
      <c r="AE78" s="319">
        <f>IF(SUM($B$71:AE71)+SUM($A$78:AD78)&gt;0,0,SUM($B$71:AE71)-SUM($A$78:AD78))</f>
        <v>0</v>
      </c>
      <c r="AF78" s="319">
        <f>IF(SUM($B$71:AF71)+SUM($A$78:AE78)&gt;0,0,SUM($B$71:AF71)-SUM($A$78:AE78))</f>
        <v>0</v>
      </c>
      <c r="AG78" s="319">
        <f>IF(SUM($B$71:AG71)+SUM($A$78:AF78)&gt;0,0,SUM($B$71:AG71)-SUM($A$78:AF78))</f>
        <v>0</v>
      </c>
    </row>
    <row r="79" spans="1:33" x14ac:dyDescent="0.25">
      <c r="A79" s="169" t="s">
        <v>242</v>
      </c>
      <c r="B79" s="319">
        <f>IF(((SUM($B$59:B59)+SUM($B$61:B64))+SUM($B$81:B81))&lt;0,((SUM($B$59:B59)+SUM($B$61:B64))+SUM($B$81:B81))*0.2-SUM($A$79:A79),IF(SUM(A$79:$B79)&lt;0,0-SUM(A$79:$B79),0))</f>
        <v>-123754.698</v>
      </c>
      <c r="C79" s="319">
        <f>IF(((SUM($B$59:C59)+SUM($B$61:C64))+SUM($B$81:C81))&lt;0,((SUM($B$59:C59)+SUM($B$61:C64))+SUM($B$81:C81))*0.2-SUM($A$79:B79),IF(SUM(B$79:$B79)&lt;0,0-SUM(B$79:$B79),0))</f>
        <v>0</v>
      </c>
      <c r="D79" s="319">
        <f>IF(((SUM($B$59:D59)+SUM($B$61:D64))+SUM($B$81:D81))&lt;0,((SUM($B$59:D59)+SUM($B$61:D64))+SUM($B$81:D81))*0.2-SUM($A$79:C79),IF(SUM($B$79:C79)&lt;0,0-SUM($B$79:C79),0))</f>
        <v>0</v>
      </c>
      <c r="E79" s="319">
        <f>IF(((SUM($B$59:E59)+SUM($B$61:E64))+SUM($B$81:E81))&lt;0,((SUM($B$59:E59)+SUM($B$61:E64))+SUM($B$81:E81))*0.2-SUM($A$79:D79),IF(SUM($B$79:D79)&lt;0,0-SUM($B$79:D79),0))</f>
        <v>0</v>
      </c>
      <c r="F79" s="319">
        <f>IF(((SUM($B$59:F59)+SUM($B$61:F64))+SUM($B$81:F81))&lt;0,((SUM($B$59:F59)+SUM($B$61:F64))+SUM($B$81:F81))*0.2-SUM($A$79:E79),IF(SUM($B$79:E79)&lt;0,0-SUM($B$79:E79),0))</f>
        <v>0</v>
      </c>
      <c r="G79" s="319">
        <f>IF(((SUM($B$59:G59)+SUM($B$61:G64))+SUM($B$81:G81))&lt;0,((SUM($B$59:G59)+SUM($B$61:G64))+SUM($B$81:G81))*0.2-SUM($A$79:F79),IF(SUM($B$79:F79)&lt;0,0-SUM($B$79:F79),0))</f>
        <v>0</v>
      </c>
      <c r="H79" s="319">
        <f>IF(((SUM($B$59:H59)+SUM($B$61:H64))+SUM($B$81:H81))&lt;0,((SUM($B$59:H59)+SUM($B$61:H64))+SUM($B$81:H81))*0.2-SUM($A$79:G79),IF(SUM($B$79:G79)&lt;0,0-SUM($B$79:G79),0))</f>
        <v>0</v>
      </c>
      <c r="I79" s="319">
        <f>IF(((SUM($B$59:I59)+SUM($B$61:I64))+SUM($B$81:I81))&lt;0,((SUM($B$59:I59)+SUM($B$61:I64))+SUM($B$81:I81))*0.2-SUM($A$79:H79),IF(SUM($B$79:H79)&lt;0,0-SUM($B$79:H79),0))</f>
        <v>0</v>
      </c>
      <c r="J79" s="319">
        <f>IF(((SUM($B$59:J59)+SUM($B$61:J64))+SUM($B$81:J81))&lt;0,((SUM($B$59:J59)+SUM($B$61:J64))+SUM($B$81:J81))*0.2-SUM($A$79:I79),IF(SUM($B$79:I79)&lt;0,0-SUM($B$79:I79),0))</f>
        <v>0</v>
      </c>
      <c r="K79" s="319">
        <f>IF(((SUM($B$59:K59)+SUM($B$61:K64))+SUM($B$81:K81))&lt;0,((SUM($B$59:K59)+SUM($B$61:K64))+SUM($B$81:K81))*0.2-SUM($A$79:J79),IF(SUM($B$79:J79)&lt;0,0-SUM($B$79:J79),0))</f>
        <v>0</v>
      </c>
      <c r="L79" s="319">
        <f>IF(((SUM($B$59:L59)+SUM($B$61:L64))+SUM($B$81:L81))&lt;0,((SUM($B$59:L59)+SUM($B$61:L64))+SUM($B$81:L81))*0.2-SUM($A$79:K79),IF(SUM($B$79:K79)&lt;0,0-SUM($B$79:K79),0))</f>
        <v>0</v>
      </c>
      <c r="M79" s="319">
        <f>IF(((SUM($B$59:M59)+SUM($B$61:M64))+SUM($B$81:M81))&lt;0,((SUM($B$59:M59)+SUM($B$61:M64))+SUM($B$81:M81))*0.2-SUM($A$79:L79),IF(SUM($B$79:L79)&lt;0,0-SUM($B$79:L79),0))</f>
        <v>0</v>
      </c>
      <c r="N79" s="319">
        <f>IF(((SUM($B$59:N59)+SUM($B$61:N64))+SUM($B$81:N81))&lt;0,((SUM($B$59:N59)+SUM($B$61:N64))+SUM($B$81:N81))*0.2-SUM($A$79:M79),IF(SUM($B$79:M79)&lt;0,0-SUM($B$79:M79),0))</f>
        <v>0</v>
      </c>
      <c r="O79" s="319">
        <f>IF(((SUM($B$59:O59)+SUM($B$61:O64))+SUM($B$81:O81))&lt;0,((SUM($B$59:O59)+SUM($B$61:O64))+SUM($B$81:O81))*0.2-SUM($A$79:N79),IF(SUM($B$79:N79)&lt;0,0-SUM($B$79:N79),0))</f>
        <v>0</v>
      </c>
      <c r="P79" s="319">
        <f>IF(((SUM($B$59:P59)+SUM($B$61:P64))+SUM($B$81:P81))&lt;0,((SUM($B$59:P59)+SUM($B$61:P64))+SUM($B$81:P81))*0.2-SUM($A$79:O79),IF(SUM($B$79:O79)&lt;0,0-SUM($B$79:O79),0))</f>
        <v>0</v>
      </c>
      <c r="Q79" s="319">
        <f>IF(((SUM($B$59:Q59)+SUM($B$61:Q64))+SUM($B$81:Q81))&lt;0,((SUM($B$59:Q59)+SUM($B$61:Q64))+SUM($B$81:Q81))*0.2-SUM($A$79:P79),IF(SUM($B$79:P79)&lt;0,0-SUM($B$79:P79),0))</f>
        <v>0</v>
      </c>
      <c r="R79" s="319">
        <f>IF(((SUM($B$59:R59)+SUM($B$61:R64))+SUM($B$81:R81))&lt;0,((SUM($B$59:R59)+SUM($B$61:R64))+SUM($B$81:R81))*0.2-SUM($A$79:Q79),IF(SUM($B$79:Q79)&lt;0,0-SUM($B$79:Q79),0))</f>
        <v>0</v>
      </c>
      <c r="S79" s="319">
        <f>IF(((SUM($B$59:S59)+SUM($B$61:S64))+SUM($B$81:S81))&lt;0,((SUM($B$59:S59)+SUM($B$61:S64))+SUM($B$81:S81))*0.2-SUM($A$79:R79),IF(SUM($B$79:R79)&lt;0,0-SUM($B$79:R79),0))</f>
        <v>0</v>
      </c>
      <c r="T79" s="319">
        <f>IF(((SUM($B$59:T59)+SUM($B$61:T64))+SUM($B$81:T81))&lt;0,((SUM($B$59:T59)+SUM($B$61:T64))+SUM($B$81:T81))*0.2-SUM($A$79:S79),IF(SUM($B$79:S79)&lt;0,0-SUM($B$79:S79),0))</f>
        <v>0</v>
      </c>
      <c r="U79" s="319">
        <f>IF(((SUM($B$59:U59)+SUM($B$61:U64))+SUM($B$81:U81))&lt;0,((SUM($B$59:U59)+SUM($B$61:U64))+SUM($B$81:U81))*0.2-SUM($A$79:T79),IF(SUM($B$79:T79)&lt;0,0-SUM($B$79:T79),0))</f>
        <v>0</v>
      </c>
      <c r="V79" s="319">
        <f>IF(((SUM($B$59:V59)+SUM($B$61:V64))+SUM($B$81:V81))&lt;0,((SUM($B$59:V59)+SUM($B$61:V64))+SUM($B$81:V81))*0.2-SUM($A$79:U79),IF(SUM($B$79:U79)&lt;0,0-SUM($B$79:U79),0))</f>
        <v>0</v>
      </c>
      <c r="W79" s="319">
        <f>IF(((SUM($B$59:W59)+SUM($B$61:W64))+SUM($B$81:W81))&lt;0,((SUM($B$59:W59)+SUM($B$61:W64))+SUM($B$81:W81))*0.2-SUM($A$79:V79),IF(SUM($B$79:V79)&lt;0,0-SUM($B$79:V79),0))</f>
        <v>0</v>
      </c>
      <c r="X79" s="319">
        <f>IF(((SUM($B$59:X59)+SUM($B$61:X64))+SUM($B$81:X81))&lt;0,((SUM($B$59:X59)+SUM($B$61:X64))+SUM($B$81:X81))*0.2-SUM($A$79:W79),IF(SUM($B$79:W79)&lt;0,0-SUM($B$79:W79),0))</f>
        <v>0</v>
      </c>
      <c r="Y79" s="319">
        <f>IF(((SUM($B$59:Y59)+SUM($B$61:Y64))+SUM($B$81:Y81))&lt;0,((SUM($B$59:Y59)+SUM($B$61:Y64))+SUM($B$81:Y81))*0.2-SUM($A$79:X79),IF(SUM($B$79:X79)&lt;0,0-SUM($B$79:X79),0))</f>
        <v>0</v>
      </c>
      <c r="Z79" s="319">
        <f>IF(((SUM($B$59:Z59)+SUM($B$61:Z64))+SUM($B$81:Z81))&lt;0,((SUM($B$59:Z59)+SUM($B$61:Z64))+SUM($B$81:Z81))*0.2-SUM($A$79:Y79),IF(SUM($B$79:Y79)&lt;0,0-SUM($B$79:Y79),0))</f>
        <v>0</v>
      </c>
      <c r="AA79" s="319">
        <f>IF(((SUM($B$59:AA59)+SUM($B$61:AA64))+SUM($B$81:AA81))&lt;0,((SUM($B$59:AA59)+SUM($B$61:AA64))+SUM($B$81:AA81))*0.2-SUM($A$79:Z79),IF(SUM($B$79:Z79)&lt;0,0-SUM($B$79:Z79),0))</f>
        <v>0</v>
      </c>
      <c r="AB79" s="319">
        <f>IF(((SUM($B$59:AB59)+SUM($B$61:AB64))+SUM($B$81:AB81))&lt;0,((SUM($B$59:AB59)+SUM($B$61:AB64))+SUM($B$81:AB81))*0.2-SUM($A$79:AA79),IF(SUM($B$79:AA79)&lt;0,0-SUM($B$79:AA79),0))</f>
        <v>0</v>
      </c>
      <c r="AC79" s="319">
        <f>IF(((SUM($B$59:AC59)+SUM($B$61:AC64))+SUM($B$81:AC81))&lt;0,((SUM($B$59:AC59)+SUM($B$61:AC64))+SUM($B$81:AC81))*0.2-SUM($A$79:AB79),IF(SUM($B$79:AB79)&lt;0,0-SUM($B$79:AB79),0))</f>
        <v>0</v>
      </c>
      <c r="AD79" s="319">
        <f>IF(((SUM($B$59:AD59)+SUM($B$61:AD64))+SUM($B$81:AD81))&lt;0,((SUM($B$59:AD59)+SUM($B$61:AD64))+SUM($B$81:AD81))*0.2-SUM($A$79:AC79),IF(SUM($B$79:AC79)&lt;0,0-SUM($B$79:AC79),0))</f>
        <v>0</v>
      </c>
      <c r="AE79" s="319">
        <f>IF(((SUM($B$59:AE59)+SUM($B$61:AE64))+SUM($B$81:AE81))&lt;0,((SUM($B$59:AE59)+SUM($B$61:AE64))+SUM($B$81:AE81))*0.2-SUM($A$79:AD79),IF(SUM($B$79:AD79)&lt;0,0-SUM($B$79:AD79),0))</f>
        <v>0</v>
      </c>
      <c r="AF79" s="319">
        <f>IF(((SUM($B$59:AF59)+SUM($B$61:AF64))+SUM($B$81:AF81))&lt;0,((SUM($B$59:AF59)+SUM($B$61:AF64))+SUM($B$81:AF81))*0.2-SUM($A$79:AE79),IF(SUM($B$79:AE79)&lt;0,0-SUM($B$79:AE79),0))</f>
        <v>0</v>
      </c>
      <c r="AG79" s="319">
        <f>IF(((SUM($B$59:AG59)+SUM($B$61:AG64))+SUM($B$81:AG81))&lt;0,((SUM($B$59:AG59)+SUM($B$61:AG64))+SUM($B$81:AG81))*0.2-SUM($A$79:AF79),IF(SUM($B$79:AF79)&lt;0,0-SUM($B$79:AF79),0))</f>
        <v>0</v>
      </c>
    </row>
    <row r="80" spans="1:33" x14ac:dyDescent="0.25">
      <c r="A80" s="169" t="s">
        <v>241</v>
      </c>
      <c r="B80" s="319">
        <f>-B59*(B39)</f>
        <v>0</v>
      </c>
      <c r="C80" s="319">
        <f t="shared" ref="C80:AG80" si="26">-(C59-B59)*$B$39</f>
        <v>0</v>
      </c>
      <c r="D80" s="319">
        <f t="shared" si="26"/>
        <v>0</v>
      </c>
      <c r="E80" s="319">
        <f t="shared" si="26"/>
        <v>0</v>
      </c>
      <c r="F80" s="319">
        <f t="shared" si="26"/>
        <v>0</v>
      </c>
      <c r="G80" s="319">
        <f t="shared" si="26"/>
        <v>0</v>
      </c>
      <c r="H80" s="319">
        <f t="shared" si="26"/>
        <v>0</v>
      </c>
      <c r="I80" s="319">
        <f t="shared" si="26"/>
        <v>0</v>
      </c>
      <c r="J80" s="319">
        <f t="shared" si="26"/>
        <v>0</v>
      </c>
      <c r="K80" s="319">
        <f t="shared" si="26"/>
        <v>0</v>
      </c>
      <c r="L80" s="319">
        <f t="shared" si="26"/>
        <v>0</v>
      </c>
      <c r="M80" s="319">
        <f t="shared" si="26"/>
        <v>0</v>
      </c>
      <c r="N80" s="319">
        <f t="shared" si="26"/>
        <v>0</v>
      </c>
      <c r="O80" s="319">
        <f t="shared" si="26"/>
        <v>0</v>
      </c>
      <c r="P80" s="319">
        <f t="shared" si="26"/>
        <v>0</v>
      </c>
      <c r="Q80" s="319">
        <f t="shared" si="26"/>
        <v>0</v>
      </c>
      <c r="R80" s="319">
        <f t="shared" si="26"/>
        <v>0</v>
      </c>
      <c r="S80" s="319">
        <f t="shared" si="26"/>
        <v>0</v>
      </c>
      <c r="T80" s="319">
        <f t="shared" si="26"/>
        <v>0</v>
      </c>
      <c r="U80" s="319">
        <f t="shared" si="26"/>
        <v>0</v>
      </c>
      <c r="V80" s="319">
        <f t="shared" si="26"/>
        <v>0</v>
      </c>
      <c r="W80" s="319">
        <f t="shared" si="26"/>
        <v>0</v>
      </c>
      <c r="X80" s="319">
        <f t="shared" si="26"/>
        <v>0</v>
      </c>
      <c r="Y80" s="319">
        <f t="shared" si="26"/>
        <v>0</v>
      </c>
      <c r="Z80" s="319">
        <f t="shared" si="26"/>
        <v>0</v>
      </c>
      <c r="AA80" s="319">
        <f t="shared" si="26"/>
        <v>0</v>
      </c>
      <c r="AB80" s="319">
        <f t="shared" si="26"/>
        <v>0</v>
      </c>
      <c r="AC80" s="319">
        <f t="shared" si="26"/>
        <v>0</v>
      </c>
      <c r="AD80" s="319">
        <f t="shared" si="26"/>
        <v>0</v>
      </c>
      <c r="AE80" s="319">
        <f t="shared" si="26"/>
        <v>0</v>
      </c>
      <c r="AF80" s="319">
        <f t="shared" si="26"/>
        <v>0</v>
      </c>
      <c r="AG80" s="319">
        <f t="shared" si="26"/>
        <v>0</v>
      </c>
    </row>
    <row r="81" spans="1:33" x14ac:dyDescent="0.25">
      <c r="A81" s="169" t="s">
        <v>558</v>
      </c>
      <c r="B81" s="319">
        <f>'6.2. Паспорт фин осв ввод '!L30*-1*1000000</f>
        <v>-618773.49</v>
      </c>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row>
    <row r="82" spans="1:33" x14ac:dyDescent="0.25">
      <c r="A82" s="169" t="s">
        <v>240</v>
      </c>
      <c r="B82" s="319">
        <f t="shared" ref="B82:AG82" si="27">B54-B55</f>
        <v>0</v>
      </c>
      <c r="C82" s="319">
        <f t="shared" si="27"/>
        <v>0</v>
      </c>
      <c r="D82" s="319">
        <f t="shared" si="27"/>
        <v>0</v>
      </c>
      <c r="E82" s="319">
        <f t="shared" si="27"/>
        <v>0</v>
      </c>
      <c r="F82" s="319">
        <f t="shared" si="27"/>
        <v>0</v>
      </c>
      <c r="G82" s="319">
        <f t="shared" si="27"/>
        <v>0</v>
      </c>
      <c r="H82" s="319">
        <f t="shared" si="27"/>
        <v>0</v>
      </c>
      <c r="I82" s="319">
        <f t="shared" si="27"/>
        <v>0</v>
      </c>
      <c r="J82" s="319">
        <f t="shared" si="27"/>
        <v>0</v>
      </c>
      <c r="K82" s="319">
        <f t="shared" si="27"/>
        <v>0</v>
      </c>
      <c r="L82" s="319">
        <f t="shared" si="27"/>
        <v>0</v>
      </c>
      <c r="M82" s="319">
        <f t="shared" si="27"/>
        <v>0</v>
      </c>
      <c r="N82" s="319">
        <f t="shared" si="27"/>
        <v>0</v>
      </c>
      <c r="O82" s="319">
        <f t="shared" si="27"/>
        <v>0</v>
      </c>
      <c r="P82" s="319">
        <f t="shared" si="27"/>
        <v>0</v>
      </c>
      <c r="Q82" s="319">
        <f t="shared" si="27"/>
        <v>0</v>
      </c>
      <c r="R82" s="319">
        <f t="shared" si="27"/>
        <v>0</v>
      </c>
      <c r="S82" s="319">
        <f t="shared" si="27"/>
        <v>0</v>
      </c>
      <c r="T82" s="319">
        <f t="shared" si="27"/>
        <v>0</v>
      </c>
      <c r="U82" s="319">
        <f t="shared" si="27"/>
        <v>0</v>
      </c>
      <c r="V82" s="319">
        <f t="shared" si="27"/>
        <v>0</v>
      </c>
      <c r="W82" s="319">
        <f t="shared" si="27"/>
        <v>0</v>
      </c>
      <c r="X82" s="319">
        <f t="shared" si="27"/>
        <v>0</v>
      </c>
      <c r="Y82" s="319">
        <f t="shared" si="27"/>
        <v>0</v>
      </c>
      <c r="Z82" s="319">
        <f t="shared" si="27"/>
        <v>0</v>
      </c>
      <c r="AA82" s="319">
        <f t="shared" si="27"/>
        <v>0</v>
      </c>
      <c r="AB82" s="319">
        <f t="shared" si="27"/>
        <v>0</v>
      </c>
      <c r="AC82" s="319">
        <f t="shared" si="27"/>
        <v>0</v>
      </c>
      <c r="AD82" s="319">
        <f t="shared" si="27"/>
        <v>0</v>
      </c>
      <c r="AE82" s="319">
        <f t="shared" si="27"/>
        <v>0</v>
      </c>
      <c r="AF82" s="319">
        <f t="shared" si="27"/>
        <v>0</v>
      </c>
      <c r="AG82" s="319">
        <f t="shared" si="27"/>
        <v>0</v>
      </c>
    </row>
    <row r="83" spans="1:33" ht="13.8" x14ac:dyDescent="0.25">
      <c r="A83" s="170" t="s">
        <v>239</v>
      </c>
      <c r="B83" s="320">
        <f>SUM(B75:B82)</f>
        <v>-742528.18799999997</v>
      </c>
      <c r="C83" s="320">
        <f t="shared" ref="C83:V83" si="28">SUM(C75:C82)</f>
        <v>0</v>
      </c>
      <c r="D83" s="320">
        <f t="shared" si="28"/>
        <v>0</v>
      </c>
      <c r="E83" s="320">
        <f t="shared" si="28"/>
        <v>0</v>
      </c>
      <c r="F83" s="320">
        <f t="shared" si="28"/>
        <v>0</v>
      </c>
      <c r="G83" s="320">
        <f t="shared" si="28"/>
        <v>0</v>
      </c>
      <c r="H83" s="320">
        <f t="shared" si="28"/>
        <v>0</v>
      </c>
      <c r="I83" s="320">
        <f t="shared" si="28"/>
        <v>0</v>
      </c>
      <c r="J83" s="320">
        <f t="shared" si="28"/>
        <v>0</v>
      </c>
      <c r="K83" s="320">
        <f t="shared" si="28"/>
        <v>0</v>
      </c>
      <c r="L83" s="320">
        <f t="shared" si="28"/>
        <v>0</v>
      </c>
      <c r="M83" s="320">
        <f t="shared" si="28"/>
        <v>0</v>
      </c>
      <c r="N83" s="320">
        <f t="shared" si="28"/>
        <v>0</v>
      </c>
      <c r="O83" s="320">
        <f t="shared" si="28"/>
        <v>0</v>
      </c>
      <c r="P83" s="320">
        <f t="shared" si="28"/>
        <v>0</v>
      </c>
      <c r="Q83" s="320">
        <f t="shared" si="28"/>
        <v>0</v>
      </c>
      <c r="R83" s="320">
        <f t="shared" si="28"/>
        <v>0</v>
      </c>
      <c r="S83" s="320">
        <f t="shared" si="28"/>
        <v>0</v>
      </c>
      <c r="T83" s="320">
        <f t="shared" si="28"/>
        <v>0</v>
      </c>
      <c r="U83" s="320">
        <f t="shared" si="28"/>
        <v>0</v>
      </c>
      <c r="V83" s="320">
        <f t="shared" si="28"/>
        <v>0</v>
      </c>
      <c r="W83" s="320">
        <f>SUM(W75:W82)</f>
        <v>0</v>
      </c>
      <c r="X83" s="320">
        <f>SUM(X75:X82)</f>
        <v>0</v>
      </c>
      <c r="Y83" s="320">
        <f>SUM(Y75:Y82)</f>
        <v>0</v>
      </c>
      <c r="Z83" s="320">
        <f>SUM(Z75:Z82)</f>
        <v>0</v>
      </c>
      <c r="AA83" s="320">
        <f t="shared" ref="AA83:AG83" si="29">SUM(AA75:AA82)</f>
        <v>0</v>
      </c>
      <c r="AB83" s="320">
        <f t="shared" si="29"/>
        <v>0</v>
      </c>
      <c r="AC83" s="320">
        <f t="shared" si="29"/>
        <v>0</v>
      </c>
      <c r="AD83" s="320">
        <f t="shared" si="29"/>
        <v>0</v>
      </c>
      <c r="AE83" s="320">
        <f t="shared" si="29"/>
        <v>0</v>
      </c>
      <c r="AF83" s="320">
        <f t="shared" si="29"/>
        <v>0</v>
      </c>
      <c r="AG83" s="320">
        <f t="shared" si="29"/>
        <v>0</v>
      </c>
    </row>
    <row r="84" spans="1:33" ht="13.8" x14ac:dyDescent="0.25">
      <c r="A84" s="170" t="s">
        <v>238</v>
      </c>
      <c r="B84" s="320">
        <f>SUM($B$83:B83)</f>
        <v>-742528.18799999997</v>
      </c>
      <c r="C84" s="320">
        <f>SUM($B$83:C83)</f>
        <v>-742528.18799999997</v>
      </c>
      <c r="D84" s="320">
        <f>SUM($B$83:D83)</f>
        <v>-742528.18799999997</v>
      </c>
      <c r="E84" s="320">
        <f>SUM($B$83:E83)</f>
        <v>-742528.18799999997</v>
      </c>
      <c r="F84" s="320">
        <f>SUM($B$83:F83)</f>
        <v>-742528.18799999997</v>
      </c>
      <c r="G84" s="320">
        <f>SUM($B$83:G83)</f>
        <v>-742528.18799999997</v>
      </c>
      <c r="H84" s="320">
        <f>SUM($B$83:H83)</f>
        <v>-742528.18799999997</v>
      </c>
      <c r="I84" s="320">
        <f>SUM($B$83:I83)</f>
        <v>-742528.18799999997</v>
      </c>
      <c r="J84" s="320">
        <f>SUM($B$83:J83)</f>
        <v>-742528.18799999997</v>
      </c>
      <c r="K84" s="320">
        <f>SUM($B$83:K83)</f>
        <v>-742528.18799999997</v>
      </c>
      <c r="L84" s="320">
        <f>SUM($B$83:L83)</f>
        <v>-742528.18799999997</v>
      </c>
      <c r="M84" s="320">
        <f>SUM($B$83:M83)</f>
        <v>-742528.18799999997</v>
      </c>
      <c r="N84" s="320">
        <f>SUM($B$83:N83)</f>
        <v>-742528.18799999997</v>
      </c>
      <c r="O84" s="320">
        <f>SUM($B$83:O83)</f>
        <v>-742528.18799999997</v>
      </c>
      <c r="P84" s="320">
        <f>SUM($B$83:P83)</f>
        <v>-742528.18799999997</v>
      </c>
      <c r="Q84" s="320">
        <f>SUM($B$83:Q83)</f>
        <v>-742528.18799999997</v>
      </c>
      <c r="R84" s="320">
        <f>SUM($B$83:R83)</f>
        <v>-742528.18799999997</v>
      </c>
      <c r="S84" s="320">
        <f>SUM($B$83:S83)</f>
        <v>-742528.18799999997</v>
      </c>
      <c r="T84" s="320">
        <f>SUM($B$83:T83)</f>
        <v>-742528.18799999997</v>
      </c>
      <c r="U84" s="320">
        <f>SUM($B$83:U83)</f>
        <v>-742528.18799999997</v>
      </c>
      <c r="V84" s="320">
        <f>SUM($B$83:V83)</f>
        <v>-742528.18799999997</v>
      </c>
      <c r="W84" s="320">
        <f>SUM($B$83:W83)</f>
        <v>-742528.18799999997</v>
      </c>
      <c r="X84" s="320">
        <f>SUM($B$83:X83)</f>
        <v>-742528.18799999997</v>
      </c>
      <c r="Y84" s="320">
        <f>SUM($B$83:Y83)</f>
        <v>-742528.18799999997</v>
      </c>
      <c r="Z84" s="320">
        <f>SUM($B$83:Z83)</f>
        <v>-742528.18799999997</v>
      </c>
      <c r="AA84" s="320">
        <f>SUM($B$83:AA83)</f>
        <v>-742528.18799999997</v>
      </c>
      <c r="AB84" s="320">
        <f>SUM($B$83:AB83)</f>
        <v>-742528.18799999997</v>
      </c>
      <c r="AC84" s="320">
        <f>SUM($B$83:AC83)</f>
        <v>-742528.18799999997</v>
      </c>
      <c r="AD84" s="320">
        <f>SUM($B$83:AD83)</f>
        <v>-742528.18799999997</v>
      </c>
      <c r="AE84" s="320">
        <f>SUM($B$83:AE83)</f>
        <v>-742528.18799999997</v>
      </c>
      <c r="AF84" s="320">
        <f>SUM($B$83:AF83)</f>
        <v>-742528.18799999997</v>
      </c>
      <c r="AG84" s="320">
        <f>SUM($B$83:AG83)</f>
        <v>-742528.18799999997</v>
      </c>
    </row>
    <row r="85" spans="1:33" x14ac:dyDescent="0.25">
      <c r="A85" s="169" t="s">
        <v>433</v>
      </c>
      <c r="B85" s="321">
        <f t="shared" ref="B85:AG85" si="30">1/POWER((1+$B$44),B73)</f>
        <v>0.94072086838359736</v>
      </c>
      <c r="C85" s="321">
        <f t="shared" si="30"/>
        <v>0.83249634370229864</v>
      </c>
      <c r="D85" s="321">
        <f t="shared" si="30"/>
        <v>0.73672242805513155</v>
      </c>
      <c r="E85" s="321">
        <f t="shared" si="30"/>
        <v>0.65196675049126696</v>
      </c>
      <c r="F85" s="321">
        <f t="shared" si="30"/>
        <v>0.57696172609846641</v>
      </c>
      <c r="G85" s="321">
        <f t="shared" si="30"/>
        <v>0.51058559831722694</v>
      </c>
      <c r="H85" s="321">
        <f t="shared" si="30"/>
        <v>0.45184566222763445</v>
      </c>
      <c r="I85" s="321">
        <f t="shared" si="30"/>
        <v>0.39986341790056151</v>
      </c>
      <c r="J85" s="321">
        <f t="shared" si="30"/>
        <v>0.35386143177040841</v>
      </c>
      <c r="K85" s="321">
        <f t="shared" si="30"/>
        <v>0.31315170953133498</v>
      </c>
      <c r="L85" s="321">
        <f t="shared" si="30"/>
        <v>0.27712540666489821</v>
      </c>
      <c r="M85" s="321">
        <f t="shared" si="30"/>
        <v>0.24524372271229933</v>
      </c>
      <c r="N85" s="321">
        <f t="shared" si="30"/>
        <v>0.21702984310822954</v>
      </c>
      <c r="O85" s="321">
        <f t="shared" si="30"/>
        <v>0.19206180806038009</v>
      </c>
      <c r="P85" s="321">
        <f t="shared" si="30"/>
        <v>0.16996620182334526</v>
      </c>
      <c r="Q85" s="321">
        <f t="shared" si="30"/>
        <v>0.15041256798526129</v>
      </c>
      <c r="R85" s="321">
        <f t="shared" si="30"/>
        <v>0.13310846724359404</v>
      </c>
      <c r="S85" s="321">
        <f t="shared" si="30"/>
        <v>0.11779510375539298</v>
      </c>
      <c r="T85" s="321">
        <f t="shared" si="30"/>
        <v>0.10424345465079028</v>
      </c>
      <c r="U85" s="321">
        <f t="shared" si="30"/>
        <v>9.2250844823708225E-2</v>
      </c>
      <c r="V85" s="321">
        <f t="shared" si="30"/>
        <v>8.163791577319314E-2</v>
      </c>
      <c r="W85" s="321">
        <f t="shared" si="30"/>
        <v>7.2245943162117798E-2</v>
      </c>
      <c r="X85" s="321">
        <f t="shared" si="30"/>
        <v>6.3934462975325498E-2</v>
      </c>
      <c r="Y85" s="321">
        <f t="shared" si="30"/>
        <v>5.6579170774624342E-2</v>
      </c>
      <c r="Z85" s="321">
        <f t="shared" si="30"/>
        <v>5.0070062632410935E-2</v>
      </c>
      <c r="AA85" s="321">
        <f t="shared" si="30"/>
        <v>4.4309789940186653E-2</v>
      </c>
      <c r="AB85" s="321">
        <f t="shared" si="30"/>
        <v>3.9212203486890855E-2</v>
      </c>
      <c r="AC85" s="321">
        <f t="shared" si="30"/>
        <v>3.4701065032646777E-2</v>
      </c>
      <c r="AD85" s="321">
        <f t="shared" si="30"/>
        <v>3.0708907108536979E-2</v>
      </c>
      <c r="AE85" s="321">
        <f t="shared" si="30"/>
        <v>2.7176023989855736E-2</v>
      </c>
      <c r="AF85" s="321">
        <f t="shared" si="30"/>
        <v>2.4049578752084716E-2</v>
      </c>
      <c r="AG85" s="321">
        <f t="shared" si="30"/>
        <v>2.1282813054942232E-2</v>
      </c>
    </row>
    <row r="86" spans="1:33" ht="13.8" x14ac:dyDescent="0.25">
      <c r="A86" s="168" t="s">
        <v>237</v>
      </c>
      <c r="B86" s="320">
        <f>B83*B85</f>
        <v>-698511.761814659</v>
      </c>
      <c r="C86" s="320">
        <f>C83*C85</f>
        <v>0</v>
      </c>
      <c r="D86" s="320">
        <f t="shared" ref="D86:AG86" si="31">D83*D85</f>
        <v>0</v>
      </c>
      <c r="E86" s="320">
        <f t="shared" si="31"/>
        <v>0</v>
      </c>
      <c r="F86" s="320">
        <f t="shared" si="31"/>
        <v>0</v>
      </c>
      <c r="G86" s="320">
        <f t="shared" si="31"/>
        <v>0</v>
      </c>
      <c r="H86" s="320">
        <f t="shared" si="31"/>
        <v>0</v>
      </c>
      <c r="I86" s="320">
        <f t="shared" si="31"/>
        <v>0</v>
      </c>
      <c r="J86" s="320">
        <f t="shared" si="31"/>
        <v>0</v>
      </c>
      <c r="K86" s="320">
        <f t="shared" si="31"/>
        <v>0</v>
      </c>
      <c r="L86" s="320">
        <f t="shared" si="31"/>
        <v>0</v>
      </c>
      <c r="M86" s="320">
        <f t="shared" si="31"/>
        <v>0</v>
      </c>
      <c r="N86" s="320">
        <f t="shared" si="31"/>
        <v>0</v>
      </c>
      <c r="O86" s="320">
        <f t="shared" si="31"/>
        <v>0</v>
      </c>
      <c r="P86" s="320">
        <f t="shared" si="31"/>
        <v>0</v>
      </c>
      <c r="Q86" s="320">
        <f t="shared" si="31"/>
        <v>0</v>
      </c>
      <c r="R86" s="320">
        <f t="shared" si="31"/>
        <v>0</v>
      </c>
      <c r="S86" s="320">
        <f t="shared" si="31"/>
        <v>0</v>
      </c>
      <c r="T86" s="320">
        <f t="shared" si="31"/>
        <v>0</v>
      </c>
      <c r="U86" s="320">
        <f t="shared" si="31"/>
        <v>0</v>
      </c>
      <c r="V86" s="320">
        <f t="shared" si="31"/>
        <v>0</v>
      </c>
      <c r="W86" s="320">
        <f t="shared" si="31"/>
        <v>0</v>
      </c>
      <c r="X86" s="320">
        <f t="shared" si="31"/>
        <v>0</v>
      </c>
      <c r="Y86" s="320">
        <f t="shared" si="31"/>
        <v>0</v>
      </c>
      <c r="Z86" s="320">
        <f t="shared" si="31"/>
        <v>0</v>
      </c>
      <c r="AA86" s="320">
        <f t="shared" si="31"/>
        <v>0</v>
      </c>
      <c r="AB86" s="320">
        <f t="shared" si="31"/>
        <v>0</v>
      </c>
      <c r="AC86" s="320">
        <f t="shared" si="31"/>
        <v>0</v>
      </c>
      <c r="AD86" s="320">
        <f t="shared" si="31"/>
        <v>0</v>
      </c>
      <c r="AE86" s="320">
        <f t="shared" si="31"/>
        <v>0</v>
      </c>
      <c r="AF86" s="320">
        <f t="shared" si="31"/>
        <v>0</v>
      </c>
      <c r="AG86" s="320">
        <f t="shared" si="31"/>
        <v>0</v>
      </c>
    </row>
    <row r="87" spans="1:33" ht="13.8" x14ac:dyDescent="0.25">
      <c r="A87" s="168" t="s">
        <v>236</v>
      </c>
      <c r="B87" s="320">
        <f>SUM($B$86:B86)</f>
        <v>-698511.761814659</v>
      </c>
      <c r="C87" s="320">
        <f>SUM($B$86:C86)</f>
        <v>-698511.761814659</v>
      </c>
      <c r="D87" s="320">
        <f>SUM($B$86:D86)</f>
        <v>-698511.761814659</v>
      </c>
      <c r="E87" s="320">
        <f>SUM($B$86:E86)</f>
        <v>-698511.761814659</v>
      </c>
      <c r="F87" s="320">
        <f>SUM($B$86:F86)</f>
        <v>-698511.761814659</v>
      </c>
      <c r="G87" s="320">
        <f>SUM($B$86:G86)</f>
        <v>-698511.761814659</v>
      </c>
      <c r="H87" s="320">
        <f>SUM($B$86:H86)</f>
        <v>-698511.761814659</v>
      </c>
      <c r="I87" s="320">
        <f>SUM($B$86:I86)</f>
        <v>-698511.761814659</v>
      </c>
      <c r="J87" s="320">
        <f>SUM($B$86:J86)</f>
        <v>-698511.761814659</v>
      </c>
      <c r="K87" s="320">
        <f>SUM($B$86:K86)</f>
        <v>-698511.761814659</v>
      </c>
      <c r="L87" s="320">
        <f>SUM($B$86:L86)</f>
        <v>-698511.761814659</v>
      </c>
      <c r="M87" s="320">
        <f>SUM($B$86:M86)</f>
        <v>-698511.761814659</v>
      </c>
      <c r="N87" s="320">
        <f>SUM($B$86:N86)</f>
        <v>-698511.761814659</v>
      </c>
      <c r="O87" s="320">
        <f>SUM($B$86:O86)</f>
        <v>-698511.761814659</v>
      </c>
      <c r="P87" s="320">
        <f>SUM($B$86:P86)</f>
        <v>-698511.761814659</v>
      </c>
      <c r="Q87" s="320">
        <f>SUM($B$86:Q86)</f>
        <v>-698511.761814659</v>
      </c>
      <c r="R87" s="320">
        <f>SUM($B$86:R86)</f>
        <v>-698511.761814659</v>
      </c>
      <c r="S87" s="320">
        <f>SUM($B$86:S86)</f>
        <v>-698511.761814659</v>
      </c>
      <c r="T87" s="320">
        <f>SUM($B$86:T86)</f>
        <v>-698511.761814659</v>
      </c>
      <c r="U87" s="320">
        <f>SUM($B$86:U86)</f>
        <v>-698511.761814659</v>
      </c>
      <c r="V87" s="320">
        <f>SUM($B$86:V86)</f>
        <v>-698511.761814659</v>
      </c>
      <c r="W87" s="320">
        <f>SUM($B$86:W86)</f>
        <v>-698511.761814659</v>
      </c>
      <c r="X87" s="320">
        <f>SUM($B$86:X86)</f>
        <v>-698511.761814659</v>
      </c>
      <c r="Y87" s="320">
        <f>SUM($B$86:Y86)</f>
        <v>-698511.761814659</v>
      </c>
      <c r="Z87" s="320">
        <f>SUM($B$86:Z86)</f>
        <v>-698511.761814659</v>
      </c>
      <c r="AA87" s="320">
        <f>SUM($B$86:AA86)</f>
        <v>-698511.761814659</v>
      </c>
      <c r="AB87" s="320">
        <f>SUM($B$86:AB86)</f>
        <v>-698511.761814659</v>
      </c>
      <c r="AC87" s="320">
        <f>SUM($B$86:AC86)</f>
        <v>-698511.761814659</v>
      </c>
      <c r="AD87" s="320">
        <f>SUM($B$86:AD86)</f>
        <v>-698511.761814659</v>
      </c>
      <c r="AE87" s="320">
        <f>SUM($B$86:AE86)</f>
        <v>-698511.761814659</v>
      </c>
      <c r="AF87" s="320">
        <f>SUM($B$86:AF86)</f>
        <v>-698511.761814659</v>
      </c>
      <c r="AG87" s="320">
        <f>SUM($B$86:AG86)</f>
        <v>-698511.761814659</v>
      </c>
    </row>
    <row r="88" spans="1:33" ht="13.8" x14ac:dyDescent="0.25">
      <c r="A88" s="168" t="s">
        <v>235</v>
      </c>
      <c r="B88" s="322">
        <f>IF((ISERR(IRR($B$83:B83))),0,IF(IRR($B$83:B83)&lt;0,0,IRR($B$83:B83)))</f>
        <v>0</v>
      </c>
      <c r="C88" s="322">
        <f>IF((ISERR(IRR($B$83:C83))),0,IF(IRR($B$83:C83)&lt;0,0,IRR($B$83:C83)))</f>
        <v>0</v>
      </c>
      <c r="D88" s="322">
        <f>IF((ISERR(IRR($B$83:D83))),0,IF(IRR($B$83:D83)&lt;0,0,IRR($B$83:D83)))</f>
        <v>0</v>
      </c>
      <c r="E88" s="322">
        <f>IF((ISERR(IRR($B$83:E83))),0,IF(IRR($B$83:E83)&lt;0,0,IRR($B$83:E83)))</f>
        <v>0</v>
      </c>
      <c r="F88" s="322">
        <f>IF((ISERR(IRR($B$83:F83))),0,IF(IRR($B$83:F83)&lt;0,0,IRR($B$83:F83)))</f>
        <v>0</v>
      </c>
      <c r="G88" s="322">
        <f>IF((ISERR(IRR($B$83:G83))),0,IF(IRR($B$83:G83)&lt;0,0,IRR($B$83:G83)))</f>
        <v>0</v>
      </c>
      <c r="H88" s="322">
        <f>IF((ISERR(IRR($B$83:H83))),0,IF(IRR($B$83:H83)&lt;0,0,IRR($B$83:H83)))</f>
        <v>0</v>
      </c>
      <c r="I88" s="322">
        <f>IF((ISERR(IRR($B$83:I83))),0,IF(IRR($B$83:I83)&lt;0,0,IRR($B$83:I83)))</f>
        <v>0</v>
      </c>
      <c r="J88" s="322">
        <f>IF((ISERR(IRR($B$83:J83))),0,IF(IRR($B$83:J83)&lt;0,0,IRR($B$83:J83)))</f>
        <v>0</v>
      </c>
      <c r="K88" s="322">
        <f>IF((ISERR(IRR($B$83:K83))),0,IF(IRR($B$83:K83)&lt;0,0,IRR($B$83:K83)))</f>
        <v>0</v>
      </c>
      <c r="L88" s="322">
        <f>IF((ISERR(IRR($B$83:L83))),0,IF(IRR($B$83:L83)&lt;0,0,IRR($B$83:L83)))</f>
        <v>0</v>
      </c>
      <c r="M88" s="322">
        <f>IF((ISERR(IRR($B$83:M83))),0,IF(IRR($B$83:M83)&lt;0,0,IRR($B$83:M83)))</f>
        <v>0</v>
      </c>
      <c r="N88" s="322">
        <f>IF((ISERR(IRR($B$83:N83))),0,IF(IRR($B$83:N83)&lt;0,0,IRR($B$83:N83)))</f>
        <v>0</v>
      </c>
      <c r="O88" s="322">
        <f>IF((ISERR(IRR($B$83:O83))),0,IF(IRR($B$83:O83)&lt;0,0,IRR($B$83:O83)))</f>
        <v>0</v>
      </c>
      <c r="P88" s="322">
        <f>IF((ISERR(IRR($B$83:P83))),0,IF(IRR($B$83:P83)&lt;0,0,IRR($B$83:P83)))</f>
        <v>0</v>
      </c>
      <c r="Q88" s="322">
        <f>IF((ISERR(IRR($B$83:Q83))),0,IF(IRR($B$83:Q83)&lt;0,0,IRR($B$83:Q83)))</f>
        <v>0</v>
      </c>
      <c r="R88" s="322">
        <f>IF((ISERR(IRR($B$83:R83))),0,IF(IRR($B$83:R83)&lt;0,0,IRR($B$83:R83)))</f>
        <v>0</v>
      </c>
      <c r="S88" s="322">
        <f>IF((ISERR(IRR($B$83:S83))),0,IF(IRR($B$83:S83)&lt;0,0,IRR($B$83:S83)))</f>
        <v>0</v>
      </c>
      <c r="T88" s="322">
        <f>IF((ISERR(IRR($B$83:T83))),0,IF(IRR($B$83:T83)&lt;0,0,IRR($B$83:T83)))</f>
        <v>0</v>
      </c>
      <c r="U88" s="322">
        <f>IF((ISERR(IRR($B$83:U83))),0,IF(IRR($B$83:U83)&lt;0,0,IRR($B$83:U83)))</f>
        <v>0</v>
      </c>
      <c r="V88" s="322">
        <f>IF((ISERR(IRR($B$83:V83))),0,IF(IRR($B$83:V83)&lt;0,0,IRR($B$83:V83)))</f>
        <v>0</v>
      </c>
      <c r="W88" s="322">
        <f>IF((ISERR(IRR($B$83:W83))),0,IF(IRR($B$83:W83)&lt;0,0,IRR($B$83:W83)))</f>
        <v>0</v>
      </c>
      <c r="X88" s="322">
        <f>IF((ISERR(IRR($B$83:X83))),0,IF(IRR($B$83:X83)&lt;0,0,IRR($B$83:X83)))</f>
        <v>0</v>
      </c>
      <c r="Y88" s="322">
        <f>IF((ISERR(IRR($B$83:Y83))),0,IF(IRR($B$83:Y83)&lt;0,0,IRR($B$83:Y83)))</f>
        <v>0</v>
      </c>
      <c r="Z88" s="322">
        <f>IF((ISERR(IRR($B$83:Z83))),0,IF(IRR($B$83:Z83)&lt;0,0,IRR($B$83:Z83)))</f>
        <v>0</v>
      </c>
      <c r="AA88" s="322">
        <f>IF((ISERR(IRR($B$83:AA83))),0,IF(IRR($B$83:AA83)&lt;0,0,IRR($B$83:AA83)))</f>
        <v>0</v>
      </c>
      <c r="AB88" s="322">
        <f>IF((ISERR(IRR($B$83:AB83))),0,IF(IRR($B$83:AB83)&lt;0,0,IRR($B$83:AB83)))</f>
        <v>0</v>
      </c>
      <c r="AC88" s="322">
        <f>IF((ISERR(IRR($B$83:AC83))),0,IF(IRR($B$83:AC83)&lt;0,0,IRR($B$83:AC83)))</f>
        <v>0</v>
      </c>
      <c r="AD88" s="322">
        <f>IF((ISERR(IRR($B$83:AD83))),0,IF(IRR($B$83:AD83)&lt;0,0,IRR($B$83:AD83)))</f>
        <v>0</v>
      </c>
      <c r="AE88" s="322">
        <f>IF((ISERR(IRR($B$83:AE83))),0,IF(IRR($B$83:AE83)&lt;0,0,IRR($B$83:AE83)))</f>
        <v>0</v>
      </c>
      <c r="AF88" s="322">
        <f>IF((ISERR(IRR($B$83:AF83))),0,IF(IRR($B$83:AF83)&lt;0,0,IRR($B$83:AF83)))</f>
        <v>0</v>
      </c>
      <c r="AG88" s="322">
        <f>IF((ISERR(IRR($B$83:AG83))),0,IF(IRR($B$83:AG83)&lt;0,0,IRR($B$83:AG83)))</f>
        <v>0</v>
      </c>
    </row>
    <row r="89" spans="1:33" ht="13.8" x14ac:dyDescent="0.25">
      <c r="A89" s="168" t="s">
        <v>234</v>
      </c>
      <c r="B89" s="323">
        <f>IF(AND(B84&gt;0,A84&lt;0),(B74-(B84/(B84-A84))),0)</f>
        <v>0</v>
      </c>
      <c r="C89" s="323">
        <f t="shared" ref="C89:AG89" si="32">IF(AND(C84&gt;0,B84&lt;0),(C74-(C84/(C84-B84))),0)</f>
        <v>0</v>
      </c>
      <c r="D89" s="323">
        <f t="shared" si="32"/>
        <v>0</v>
      </c>
      <c r="E89" s="323">
        <f t="shared" si="32"/>
        <v>0</v>
      </c>
      <c r="F89" s="323">
        <f t="shared" si="32"/>
        <v>0</v>
      </c>
      <c r="G89" s="323">
        <f t="shared" si="32"/>
        <v>0</v>
      </c>
      <c r="H89" s="323">
        <f>IF(AND(H84&gt;0,G84&lt;0),(H74-(H84/(H84-G84))),0)</f>
        <v>0</v>
      </c>
      <c r="I89" s="323">
        <f t="shared" si="32"/>
        <v>0</v>
      </c>
      <c r="J89" s="323">
        <f t="shared" si="32"/>
        <v>0</v>
      </c>
      <c r="K89" s="323">
        <f t="shared" si="32"/>
        <v>0</v>
      </c>
      <c r="L89" s="323">
        <f t="shared" si="32"/>
        <v>0</v>
      </c>
      <c r="M89" s="323">
        <f t="shared" si="32"/>
        <v>0</v>
      </c>
      <c r="N89" s="323">
        <f t="shared" si="32"/>
        <v>0</v>
      </c>
      <c r="O89" s="323">
        <f t="shared" si="32"/>
        <v>0</v>
      </c>
      <c r="P89" s="323">
        <f t="shared" si="32"/>
        <v>0</v>
      </c>
      <c r="Q89" s="323">
        <f t="shared" si="32"/>
        <v>0</v>
      </c>
      <c r="R89" s="323">
        <f t="shared" si="32"/>
        <v>0</v>
      </c>
      <c r="S89" s="323">
        <f t="shared" si="32"/>
        <v>0</v>
      </c>
      <c r="T89" s="323">
        <f t="shared" si="32"/>
        <v>0</v>
      </c>
      <c r="U89" s="323">
        <f t="shared" si="32"/>
        <v>0</v>
      </c>
      <c r="V89" s="323">
        <f t="shared" si="32"/>
        <v>0</v>
      </c>
      <c r="W89" s="323">
        <f t="shared" si="32"/>
        <v>0</v>
      </c>
      <c r="X89" s="323">
        <f t="shared" si="32"/>
        <v>0</v>
      </c>
      <c r="Y89" s="323">
        <f t="shared" si="32"/>
        <v>0</v>
      </c>
      <c r="Z89" s="323">
        <f t="shared" si="32"/>
        <v>0</v>
      </c>
      <c r="AA89" s="323">
        <f t="shared" si="32"/>
        <v>0</v>
      </c>
      <c r="AB89" s="323">
        <f t="shared" si="32"/>
        <v>0</v>
      </c>
      <c r="AC89" s="323">
        <f t="shared" si="32"/>
        <v>0</v>
      </c>
      <c r="AD89" s="323">
        <f t="shared" si="32"/>
        <v>0</v>
      </c>
      <c r="AE89" s="323">
        <f t="shared" si="32"/>
        <v>0</v>
      </c>
      <c r="AF89" s="323">
        <f t="shared" si="32"/>
        <v>0</v>
      </c>
      <c r="AG89" s="323">
        <f t="shared" si="32"/>
        <v>0</v>
      </c>
    </row>
    <row r="90" spans="1:33" ht="14.4" thickBot="1" x14ac:dyDescent="0.3">
      <c r="A90" s="176" t="s">
        <v>233</v>
      </c>
      <c r="B90" s="177">
        <f t="shared" ref="B90:AG90" si="33">IF(AND(B87&gt;0,A87&lt;0),(B74-(B87/(B87-A87))),0)</f>
        <v>0</v>
      </c>
      <c r="C90" s="177">
        <f t="shared" si="33"/>
        <v>0</v>
      </c>
      <c r="D90" s="177">
        <f t="shared" si="33"/>
        <v>0</v>
      </c>
      <c r="E90" s="177">
        <f t="shared" si="33"/>
        <v>0</v>
      </c>
      <c r="F90" s="177">
        <f t="shared" si="33"/>
        <v>0</v>
      </c>
      <c r="G90" s="177">
        <f t="shared" si="33"/>
        <v>0</v>
      </c>
      <c r="H90" s="177">
        <f t="shared" si="33"/>
        <v>0</v>
      </c>
      <c r="I90" s="177">
        <f t="shared" si="33"/>
        <v>0</v>
      </c>
      <c r="J90" s="177">
        <f t="shared" si="33"/>
        <v>0</v>
      </c>
      <c r="K90" s="177">
        <f t="shared" si="33"/>
        <v>0</v>
      </c>
      <c r="L90" s="177">
        <f t="shared" si="33"/>
        <v>0</v>
      </c>
      <c r="M90" s="177">
        <f t="shared" si="33"/>
        <v>0</v>
      </c>
      <c r="N90" s="177">
        <f t="shared" si="33"/>
        <v>0</v>
      </c>
      <c r="O90" s="177">
        <f t="shared" si="33"/>
        <v>0</v>
      </c>
      <c r="P90" s="177">
        <f t="shared" si="33"/>
        <v>0</v>
      </c>
      <c r="Q90" s="177">
        <f t="shared" si="33"/>
        <v>0</v>
      </c>
      <c r="R90" s="177">
        <f t="shared" si="33"/>
        <v>0</v>
      </c>
      <c r="S90" s="177">
        <f t="shared" si="33"/>
        <v>0</v>
      </c>
      <c r="T90" s="177">
        <f t="shared" si="33"/>
        <v>0</v>
      </c>
      <c r="U90" s="177">
        <f t="shared" si="33"/>
        <v>0</v>
      </c>
      <c r="V90" s="177">
        <f t="shared" si="33"/>
        <v>0</v>
      </c>
      <c r="W90" s="177">
        <f t="shared" si="33"/>
        <v>0</v>
      </c>
      <c r="X90" s="177">
        <f t="shared" si="33"/>
        <v>0</v>
      </c>
      <c r="Y90" s="177">
        <f t="shared" si="33"/>
        <v>0</v>
      </c>
      <c r="Z90" s="177">
        <f t="shared" si="33"/>
        <v>0</v>
      </c>
      <c r="AA90" s="177">
        <f t="shared" si="33"/>
        <v>0</v>
      </c>
      <c r="AB90" s="177">
        <f t="shared" si="33"/>
        <v>0</v>
      </c>
      <c r="AC90" s="177">
        <f t="shared" si="33"/>
        <v>0</v>
      </c>
      <c r="AD90" s="177">
        <f t="shared" si="33"/>
        <v>0</v>
      </c>
      <c r="AE90" s="177">
        <f t="shared" si="33"/>
        <v>0</v>
      </c>
      <c r="AF90" s="177">
        <f t="shared" si="33"/>
        <v>0</v>
      </c>
      <c r="AG90" s="177">
        <f t="shared" si="33"/>
        <v>0</v>
      </c>
    </row>
    <row r="91" spans="1:33" s="156" customFormat="1" x14ac:dyDescent="0.25">
      <c r="A91" s="130"/>
      <c r="B91" s="178">
        <v>2022</v>
      </c>
      <c r="C91" s="178">
        <f>B91+1</f>
        <v>2023</v>
      </c>
      <c r="D91" s="125">
        <f t="shared" ref="D91:AG91" si="34">C91+1</f>
        <v>2024</v>
      </c>
      <c r="E91" s="125">
        <f t="shared" si="34"/>
        <v>2025</v>
      </c>
      <c r="F91" s="125">
        <f t="shared" si="34"/>
        <v>2026</v>
      </c>
      <c r="G91" s="125">
        <f t="shared" si="34"/>
        <v>2027</v>
      </c>
      <c r="H91" s="125">
        <f t="shared" si="34"/>
        <v>2028</v>
      </c>
      <c r="I91" s="125">
        <f t="shared" si="34"/>
        <v>2029</v>
      </c>
      <c r="J91" s="125">
        <f t="shared" si="34"/>
        <v>2030</v>
      </c>
      <c r="K91" s="125">
        <f t="shared" si="34"/>
        <v>2031</v>
      </c>
      <c r="L91" s="125">
        <f t="shared" si="34"/>
        <v>2032</v>
      </c>
      <c r="M91" s="125">
        <f t="shared" si="34"/>
        <v>2033</v>
      </c>
      <c r="N91" s="125">
        <f t="shared" si="34"/>
        <v>2034</v>
      </c>
      <c r="O91" s="125">
        <f t="shared" si="34"/>
        <v>2035</v>
      </c>
      <c r="P91" s="125">
        <f t="shared" si="34"/>
        <v>2036</v>
      </c>
      <c r="Q91" s="125">
        <f t="shared" si="34"/>
        <v>2037</v>
      </c>
      <c r="R91" s="125">
        <f t="shared" si="34"/>
        <v>2038</v>
      </c>
      <c r="S91" s="125">
        <f t="shared" si="34"/>
        <v>2039</v>
      </c>
      <c r="T91" s="125">
        <f t="shared" si="34"/>
        <v>2040</v>
      </c>
      <c r="U91" s="125">
        <f t="shared" si="34"/>
        <v>2041</v>
      </c>
      <c r="V91" s="125">
        <f t="shared" si="34"/>
        <v>2042</v>
      </c>
      <c r="W91" s="125">
        <f t="shared" si="34"/>
        <v>2043</v>
      </c>
      <c r="X91" s="125">
        <f t="shared" si="34"/>
        <v>2044</v>
      </c>
      <c r="Y91" s="125">
        <f t="shared" si="34"/>
        <v>2045</v>
      </c>
      <c r="Z91" s="125">
        <f t="shared" si="34"/>
        <v>2046</v>
      </c>
      <c r="AA91" s="125">
        <f t="shared" si="34"/>
        <v>2047</v>
      </c>
      <c r="AB91" s="125">
        <f t="shared" si="34"/>
        <v>2048</v>
      </c>
      <c r="AC91" s="125">
        <f t="shared" si="34"/>
        <v>2049</v>
      </c>
      <c r="AD91" s="125">
        <f t="shared" si="34"/>
        <v>2050</v>
      </c>
      <c r="AE91" s="125">
        <f t="shared" si="34"/>
        <v>2051</v>
      </c>
      <c r="AF91" s="125">
        <f t="shared" si="34"/>
        <v>2052</v>
      </c>
      <c r="AG91" s="125">
        <f t="shared" si="34"/>
        <v>2053</v>
      </c>
    </row>
    <row r="92" spans="1:33" ht="15.6" customHeight="1" x14ac:dyDescent="0.25">
      <c r="A92" s="179" t="s">
        <v>232</v>
      </c>
      <c r="B92" s="88"/>
      <c r="C92" s="88"/>
      <c r="D92" s="88"/>
      <c r="E92" s="88"/>
      <c r="F92" s="88"/>
      <c r="G92" s="88"/>
      <c r="H92" s="88"/>
      <c r="I92" s="88"/>
      <c r="J92" s="88"/>
      <c r="K92" s="88"/>
      <c r="L92" s="180">
        <v>10</v>
      </c>
      <c r="M92" s="88"/>
      <c r="N92" s="88"/>
      <c r="O92" s="88"/>
      <c r="P92" s="88"/>
      <c r="Q92" s="88"/>
      <c r="R92" s="88"/>
      <c r="S92" s="88"/>
      <c r="T92" s="88"/>
      <c r="U92" s="88"/>
      <c r="V92" s="88"/>
      <c r="W92" s="88"/>
      <c r="X92" s="88"/>
      <c r="Y92" s="88"/>
      <c r="Z92" s="88"/>
      <c r="AA92" s="88">
        <v>25</v>
      </c>
      <c r="AB92" s="88"/>
      <c r="AC92" s="88"/>
      <c r="AD92" s="88"/>
      <c r="AE92" s="88"/>
      <c r="AF92" s="88">
        <v>30</v>
      </c>
      <c r="AG92" s="88"/>
    </row>
    <row r="93" spans="1:33" ht="13.2" x14ac:dyDescent="0.25">
      <c r="A93" s="89" t="s">
        <v>231</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row>
    <row r="94" spans="1:33" ht="13.2" x14ac:dyDescent="0.25">
      <c r="A94" s="89" t="s">
        <v>230</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row>
    <row r="95" spans="1:33" ht="13.2" x14ac:dyDescent="0.25">
      <c r="A95" s="89" t="s">
        <v>229</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row>
    <row r="96" spans="1:33" ht="13.2" x14ac:dyDescent="0.25">
      <c r="A96" s="90" t="s">
        <v>228</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row>
    <row r="97" spans="1:49" ht="33" customHeight="1" x14ac:dyDescent="0.25">
      <c r="A97" s="476" t="s">
        <v>434</v>
      </c>
      <c r="B97" s="476"/>
      <c r="C97" s="476"/>
      <c r="D97" s="476"/>
      <c r="E97" s="476"/>
      <c r="F97" s="476"/>
      <c r="G97" s="476"/>
      <c r="H97" s="476"/>
      <c r="I97" s="476"/>
      <c r="J97" s="476"/>
      <c r="K97" s="476"/>
      <c r="L97" s="476"/>
      <c r="M97" s="171"/>
      <c r="N97" s="171"/>
      <c r="O97" s="171"/>
      <c r="P97" s="171"/>
      <c r="Q97" s="171"/>
      <c r="R97" s="171"/>
      <c r="S97" s="171"/>
      <c r="T97" s="171"/>
      <c r="U97" s="171"/>
      <c r="V97" s="171"/>
      <c r="W97" s="171"/>
      <c r="X97" s="171"/>
      <c r="Y97" s="171"/>
      <c r="Z97" s="171"/>
      <c r="AA97" s="171"/>
      <c r="AB97" s="171"/>
      <c r="AC97" s="171"/>
      <c r="AD97" s="171"/>
      <c r="AE97" s="171"/>
      <c r="AF97" s="171"/>
      <c r="AG97" s="171"/>
    </row>
    <row r="98" spans="1:49" x14ac:dyDescent="0.25">
      <c r="C98" s="181"/>
    </row>
    <row r="99" spans="1:49" ht="13.2" hidden="1" x14ac:dyDescent="0.25">
      <c r="A99" s="185"/>
      <c r="B99" s="183"/>
      <c r="C99" s="183"/>
      <c r="D99" s="183"/>
      <c r="E99" s="183"/>
      <c r="F99" s="183"/>
      <c r="G99" s="183"/>
      <c r="H99" s="183"/>
      <c r="I99" s="183"/>
      <c r="J99" s="183"/>
      <c r="K99" s="183"/>
      <c r="L99" s="183"/>
      <c r="M99" s="183"/>
      <c r="N99" s="183"/>
      <c r="O99" s="183"/>
      <c r="P99" s="183"/>
      <c r="Q99" s="183"/>
      <c r="R99" s="183"/>
      <c r="S99" s="183"/>
      <c r="T99" s="183"/>
      <c r="U99" s="183"/>
      <c r="V99" s="183"/>
      <c r="W99" s="183"/>
      <c r="X99" s="183"/>
      <c r="Y99" s="183"/>
      <c r="Z99" s="183"/>
      <c r="AA99" s="183"/>
      <c r="AB99" s="183"/>
      <c r="AC99" s="183"/>
      <c r="AD99" s="183"/>
      <c r="AE99" s="183"/>
      <c r="AF99" s="183"/>
      <c r="AG99" s="183"/>
      <c r="AH99" s="183"/>
      <c r="AI99" s="183"/>
      <c r="AJ99" s="183"/>
      <c r="AK99" s="183"/>
      <c r="AL99" s="183"/>
      <c r="AM99" s="183"/>
      <c r="AN99" s="183"/>
      <c r="AO99" s="183"/>
      <c r="AP99" s="183"/>
      <c r="AQ99" s="183"/>
      <c r="AR99" s="183"/>
      <c r="AS99" s="183"/>
      <c r="AT99" s="183"/>
      <c r="AU99" s="183"/>
      <c r="AV99" s="183"/>
      <c r="AW99" s="183"/>
    </row>
    <row r="100" spans="1:49" ht="13.2" hidden="1" x14ac:dyDescent="0.25">
      <c r="A100" s="324"/>
      <c r="B100" s="325">
        <v>2022</v>
      </c>
      <c r="C100" s="325">
        <f>B100+1</f>
        <v>2023</v>
      </c>
      <c r="D100" s="326">
        <f t="shared" ref="D100:AG100" si="35">C100+1</f>
        <v>2024</v>
      </c>
      <c r="E100" s="326">
        <f t="shared" si="35"/>
        <v>2025</v>
      </c>
      <c r="F100" s="326">
        <f t="shared" si="35"/>
        <v>2026</v>
      </c>
      <c r="G100" s="326">
        <f t="shared" si="35"/>
        <v>2027</v>
      </c>
      <c r="H100" s="326">
        <f t="shared" si="35"/>
        <v>2028</v>
      </c>
      <c r="I100" s="326">
        <f t="shared" si="35"/>
        <v>2029</v>
      </c>
      <c r="J100" s="326">
        <f t="shared" si="35"/>
        <v>2030</v>
      </c>
      <c r="K100" s="326">
        <f t="shared" si="35"/>
        <v>2031</v>
      </c>
      <c r="L100" s="326">
        <f t="shared" si="35"/>
        <v>2032</v>
      </c>
      <c r="M100" s="326">
        <f t="shared" si="35"/>
        <v>2033</v>
      </c>
      <c r="N100" s="326">
        <f t="shared" si="35"/>
        <v>2034</v>
      </c>
      <c r="O100" s="326">
        <f t="shared" si="35"/>
        <v>2035</v>
      </c>
      <c r="P100" s="326">
        <f t="shared" si="35"/>
        <v>2036</v>
      </c>
      <c r="Q100" s="326">
        <f t="shared" si="35"/>
        <v>2037</v>
      </c>
      <c r="R100" s="326">
        <f t="shared" si="35"/>
        <v>2038</v>
      </c>
      <c r="S100" s="326">
        <f t="shared" si="35"/>
        <v>2039</v>
      </c>
      <c r="T100" s="326">
        <f t="shared" si="35"/>
        <v>2040</v>
      </c>
      <c r="U100" s="326">
        <f t="shared" si="35"/>
        <v>2041</v>
      </c>
      <c r="V100" s="326">
        <f t="shared" si="35"/>
        <v>2042</v>
      </c>
      <c r="W100" s="326">
        <f t="shared" si="35"/>
        <v>2043</v>
      </c>
      <c r="X100" s="326">
        <f t="shared" si="35"/>
        <v>2044</v>
      </c>
      <c r="Y100" s="326">
        <f t="shared" si="35"/>
        <v>2045</v>
      </c>
      <c r="Z100" s="326">
        <f t="shared" si="35"/>
        <v>2046</v>
      </c>
      <c r="AA100" s="326">
        <f t="shared" si="35"/>
        <v>2047</v>
      </c>
      <c r="AB100" s="326">
        <f t="shared" si="35"/>
        <v>2048</v>
      </c>
      <c r="AC100" s="326">
        <f t="shared" si="35"/>
        <v>2049</v>
      </c>
      <c r="AD100" s="326">
        <f t="shared" si="35"/>
        <v>2050</v>
      </c>
      <c r="AE100" s="326">
        <f t="shared" si="35"/>
        <v>2051</v>
      </c>
      <c r="AF100" s="326">
        <f t="shared" si="35"/>
        <v>2052</v>
      </c>
      <c r="AG100" s="326">
        <f t="shared" si="35"/>
        <v>2053</v>
      </c>
      <c r="AH100" s="182"/>
      <c r="AI100" s="182"/>
      <c r="AJ100" s="182"/>
      <c r="AK100" s="182"/>
    </row>
    <row r="101" spans="1:49" ht="13.2" hidden="1" x14ac:dyDescent="0.25">
      <c r="A101" s="327" t="s">
        <v>559</v>
      </c>
      <c r="B101" s="328"/>
      <c r="C101" s="328">
        <f>C102*$B$104*$B$105*1000</f>
        <v>0</v>
      </c>
      <c r="D101" s="328">
        <f t="shared" ref="D101:AG101" si="36">D102*$B$104*$B$105*1000</f>
        <v>0</v>
      </c>
      <c r="E101" s="328">
        <f>E102*$B$104*$B$105*1000</f>
        <v>0</v>
      </c>
      <c r="F101" s="328">
        <f t="shared" si="36"/>
        <v>0</v>
      </c>
      <c r="G101" s="328">
        <f t="shared" si="36"/>
        <v>0</v>
      </c>
      <c r="H101" s="328">
        <f t="shared" si="36"/>
        <v>0</v>
      </c>
      <c r="I101" s="328">
        <f t="shared" si="36"/>
        <v>0</v>
      </c>
      <c r="J101" s="328">
        <f t="shared" si="36"/>
        <v>0</v>
      </c>
      <c r="K101" s="328">
        <f t="shared" si="36"/>
        <v>0</v>
      </c>
      <c r="L101" s="328">
        <f t="shared" si="36"/>
        <v>0</v>
      </c>
      <c r="M101" s="328">
        <f t="shared" si="36"/>
        <v>0</v>
      </c>
      <c r="N101" s="328">
        <f t="shared" si="36"/>
        <v>0</v>
      </c>
      <c r="O101" s="328">
        <f t="shared" si="36"/>
        <v>0</v>
      </c>
      <c r="P101" s="328">
        <f t="shared" si="36"/>
        <v>0</v>
      </c>
      <c r="Q101" s="328">
        <f t="shared" si="36"/>
        <v>0</v>
      </c>
      <c r="R101" s="328">
        <f t="shared" si="36"/>
        <v>0</v>
      </c>
      <c r="S101" s="328">
        <f t="shared" si="36"/>
        <v>0</v>
      </c>
      <c r="T101" s="328">
        <f t="shared" si="36"/>
        <v>0</v>
      </c>
      <c r="U101" s="328">
        <f t="shared" si="36"/>
        <v>0</v>
      </c>
      <c r="V101" s="328">
        <f t="shared" si="36"/>
        <v>0</v>
      </c>
      <c r="W101" s="328">
        <f t="shared" si="36"/>
        <v>0</v>
      </c>
      <c r="X101" s="328">
        <f t="shared" si="36"/>
        <v>0</v>
      </c>
      <c r="Y101" s="328">
        <f t="shared" si="36"/>
        <v>0</v>
      </c>
      <c r="Z101" s="328">
        <f t="shared" si="36"/>
        <v>0</v>
      </c>
      <c r="AA101" s="328">
        <f t="shared" si="36"/>
        <v>0</v>
      </c>
      <c r="AB101" s="328">
        <f t="shared" si="36"/>
        <v>0</v>
      </c>
      <c r="AC101" s="328">
        <f t="shared" si="36"/>
        <v>0</v>
      </c>
      <c r="AD101" s="328">
        <f t="shared" si="36"/>
        <v>0</v>
      </c>
      <c r="AE101" s="328">
        <f t="shared" si="36"/>
        <v>0</v>
      </c>
      <c r="AF101" s="328">
        <f t="shared" si="36"/>
        <v>0</v>
      </c>
      <c r="AG101" s="328">
        <f t="shared" si="36"/>
        <v>0</v>
      </c>
      <c r="AH101" s="182"/>
      <c r="AI101" s="182"/>
      <c r="AJ101" s="182"/>
      <c r="AK101" s="182"/>
    </row>
    <row r="102" spans="1:49" ht="13.2" hidden="1" x14ac:dyDescent="0.25">
      <c r="A102" s="327" t="s">
        <v>435</v>
      </c>
      <c r="B102" s="326"/>
      <c r="C102" s="326">
        <f>B102+$I$113*C106</f>
        <v>0.15345</v>
      </c>
      <c r="D102" s="326">
        <f>C102+$I$113*D106</f>
        <v>0.30690000000000001</v>
      </c>
      <c r="E102" s="326">
        <f t="shared" ref="E102:AG102" si="37">D102+$I$113*E106</f>
        <v>0.46500000000000002</v>
      </c>
      <c r="F102" s="326">
        <f t="shared" si="37"/>
        <v>0.46500000000000002</v>
      </c>
      <c r="G102" s="326">
        <f t="shared" si="37"/>
        <v>0.46500000000000002</v>
      </c>
      <c r="H102" s="326">
        <f t="shared" si="37"/>
        <v>0.46500000000000002</v>
      </c>
      <c r="I102" s="326">
        <f t="shared" si="37"/>
        <v>0.46500000000000002</v>
      </c>
      <c r="J102" s="326">
        <f t="shared" si="37"/>
        <v>0.46500000000000002</v>
      </c>
      <c r="K102" s="326">
        <f t="shared" si="37"/>
        <v>0.46500000000000002</v>
      </c>
      <c r="L102" s="326">
        <f t="shared" si="37"/>
        <v>0.46500000000000002</v>
      </c>
      <c r="M102" s="326">
        <f t="shared" si="37"/>
        <v>0.46500000000000002</v>
      </c>
      <c r="N102" s="326">
        <f t="shared" si="37"/>
        <v>0.46500000000000002</v>
      </c>
      <c r="O102" s="326">
        <f t="shared" si="37"/>
        <v>0.46500000000000002</v>
      </c>
      <c r="P102" s="326">
        <f t="shared" si="37"/>
        <v>0.46500000000000002</v>
      </c>
      <c r="Q102" s="326">
        <f t="shared" si="37"/>
        <v>0.46500000000000002</v>
      </c>
      <c r="R102" s="326">
        <f t="shared" si="37"/>
        <v>0.46500000000000002</v>
      </c>
      <c r="S102" s="326">
        <f t="shared" si="37"/>
        <v>0.46500000000000002</v>
      </c>
      <c r="T102" s="326">
        <f t="shared" si="37"/>
        <v>0.46500000000000002</v>
      </c>
      <c r="U102" s="326">
        <f t="shared" si="37"/>
        <v>0.46500000000000002</v>
      </c>
      <c r="V102" s="326">
        <f t="shared" si="37"/>
        <v>0.46500000000000002</v>
      </c>
      <c r="W102" s="326">
        <f t="shared" si="37"/>
        <v>0.46500000000000002</v>
      </c>
      <c r="X102" s="326">
        <f t="shared" si="37"/>
        <v>0.46500000000000002</v>
      </c>
      <c r="Y102" s="326">
        <f t="shared" si="37"/>
        <v>0.46500000000000002</v>
      </c>
      <c r="Z102" s="326">
        <f t="shared" si="37"/>
        <v>0.46500000000000002</v>
      </c>
      <c r="AA102" s="326">
        <f t="shared" si="37"/>
        <v>0.46500000000000002</v>
      </c>
      <c r="AB102" s="326">
        <f t="shared" si="37"/>
        <v>0.46500000000000002</v>
      </c>
      <c r="AC102" s="326">
        <f t="shared" si="37"/>
        <v>0.46500000000000002</v>
      </c>
      <c r="AD102" s="326">
        <f t="shared" si="37"/>
        <v>0.46500000000000002</v>
      </c>
      <c r="AE102" s="326">
        <f t="shared" si="37"/>
        <v>0.46500000000000002</v>
      </c>
      <c r="AF102" s="326">
        <f t="shared" si="37"/>
        <v>0.46500000000000002</v>
      </c>
      <c r="AG102" s="326">
        <f t="shared" si="37"/>
        <v>0.46500000000000002</v>
      </c>
      <c r="AH102" s="182"/>
      <c r="AI102" s="182"/>
      <c r="AJ102" s="182"/>
      <c r="AK102" s="182"/>
    </row>
    <row r="103" spans="1:49" ht="13.2" hidden="1" x14ac:dyDescent="0.25">
      <c r="A103" s="327" t="s">
        <v>436</v>
      </c>
      <c r="B103" s="329">
        <v>0.93</v>
      </c>
      <c r="C103" s="326"/>
      <c r="D103" s="326"/>
      <c r="E103" s="326"/>
      <c r="F103" s="326"/>
      <c r="G103" s="326"/>
      <c r="H103" s="326"/>
      <c r="I103" s="326"/>
      <c r="J103" s="326"/>
      <c r="K103" s="326"/>
      <c r="L103" s="326"/>
      <c r="M103" s="326"/>
      <c r="N103" s="326"/>
      <c r="O103" s="326"/>
      <c r="P103" s="326"/>
      <c r="Q103" s="326"/>
      <c r="R103" s="326"/>
      <c r="S103" s="326"/>
      <c r="T103" s="326"/>
      <c r="U103" s="326"/>
      <c r="V103" s="326"/>
      <c r="W103" s="326"/>
      <c r="X103" s="326"/>
      <c r="Y103" s="326"/>
      <c r="Z103" s="326"/>
      <c r="AA103" s="326"/>
      <c r="AB103" s="326"/>
      <c r="AC103" s="326"/>
      <c r="AD103" s="326"/>
      <c r="AE103" s="326"/>
      <c r="AF103" s="326"/>
      <c r="AG103" s="326"/>
      <c r="AH103" s="182"/>
      <c r="AI103" s="182"/>
      <c r="AJ103" s="182"/>
      <c r="AK103" s="182"/>
    </row>
    <row r="104" spans="1:49" ht="13.2" hidden="1" x14ac:dyDescent="0.25">
      <c r="A104" s="327" t="s">
        <v>437</v>
      </c>
      <c r="B104" s="329">
        <v>4380</v>
      </c>
      <c r="C104" s="326"/>
      <c r="D104" s="326"/>
      <c r="E104" s="326"/>
      <c r="F104" s="326"/>
      <c r="G104" s="326"/>
      <c r="H104" s="326"/>
      <c r="I104" s="326"/>
      <c r="J104" s="326"/>
      <c r="K104" s="326"/>
      <c r="L104" s="326"/>
      <c r="M104" s="326"/>
      <c r="N104" s="326"/>
      <c r="O104" s="326"/>
      <c r="P104" s="326"/>
      <c r="Q104" s="326"/>
      <c r="R104" s="326"/>
      <c r="S104" s="326"/>
      <c r="T104" s="326"/>
      <c r="U104" s="326"/>
      <c r="V104" s="326"/>
      <c r="W104" s="326"/>
      <c r="X104" s="326"/>
      <c r="Y104" s="326"/>
      <c r="Z104" s="326"/>
      <c r="AA104" s="326"/>
      <c r="AB104" s="326"/>
      <c r="AC104" s="326"/>
      <c r="AD104" s="326"/>
      <c r="AE104" s="326"/>
      <c r="AF104" s="326"/>
      <c r="AG104" s="326"/>
      <c r="AH104" s="182"/>
      <c r="AI104" s="182"/>
      <c r="AJ104" s="182"/>
      <c r="AK104" s="182"/>
    </row>
    <row r="105" spans="1:49" ht="13.2" hidden="1" x14ac:dyDescent="0.25">
      <c r="A105" s="327" t="s">
        <v>438</v>
      </c>
      <c r="B105" s="325"/>
      <c r="C105" s="326"/>
      <c r="D105" s="326"/>
      <c r="E105" s="326"/>
      <c r="F105" s="326"/>
      <c r="G105" s="326"/>
      <c r="H105" s="326"/>
      <c r="I105" s="326"/>
      <c r="J105" s="326"/>
      <c r="K105" s="326"/>
      <c r="L105" s="326"/>
      <c r="M105" s="326"/>
      <c r="N105" s="326"/>
      <c r="O105" s="326"/>
      <c r="P105" s="326"/>
      <c r="Q105" s="326"/>
      <c r="R105" s="326"/>
      <c r="S105" s="326"/>
      <c r="T105" s="326"/>
      <c r="U105" s="326"/>
      <c r="V105" s="326"/>
      <c r="W105" s="326"/>
      <c r="X105" s="326"/>
      <c r="Y105" s="326"/>
      <c r="Z105" s="326"/>
      <c r="AA105" s="326"/>
      <c r="AB105" s="326"/>
      <c r="AC105" s="326"/>
      <c r="AD105" s="326"/>
      <c r="AE105" s="326"/>
      <c r="AF105" s="326"/>
      <c r="AG105" s="326"/>
      <c r="AH105" s="182"/>
      <c r="AI105" s="182"/>
      <c r="AJ105" s="182"/>
      <c r="AK105" s="182"/>
    </row>
    <row r="106" spans="1:49" ht="14.4" hidden="1" x14ac:dyDescent="0.25">
      <c r="A106" s="330" t="s">
        <v>439</v>
      </c>
      <c r="B106" s="331">
        <v>0</v>
      </c>
      <c r="C106" s="332">
        <v>0.33</v>
      </c>
      <c r="D106" s="332">
        <v>0.33</v>
      </c>
      <c r="E106" s="332">
        <v>0.34</v>
      </c>
      <c r="F106" s="331">
        <v>0</v>
      </c>
      <c r="G106" s="331">
        <v>0</v>
      </c>
      <c r="H106" s="331">
        <v>0</v>
      </c>
      <c r="I106" s="331">
        <v>0</v>
      </c>
      <c r="J106" s="331">
        <v>0</v>
      </c>
      <c r="K106" s="331">
        <v>0</v>
      </c>
      <c r="L106" s="331">
        <v>0</v>
      </c>
      <c r="M106" s="331">
        <v>0</v>
      </c>
      <c r="N106" s="331">
        <v>0</v>
      </c>
      <c r="O106" s="331">
        <v>0</v>
      </c>
      <c r="P106" s="331">
        <v>0</v>
      </c>
      <c r="Q106" s="331">
        <v>0</v>
      </c>
      <c r="R106" s="331">
        <v>0</v>
      </c>
      <c r="S106" s="331">
        <v>0</v>
      </c>
      <c r="T106" s="331">
        <v>0</v>
      </c>
      <c r="U106" s="331">
        <v>0</v>
      </c>
      <c r="V106" s="331">
        <v>0</v>
      </c>
      <c r="W106" s="331">
        <v>0</v>
      </c>
      <c r="X106" s="331">
        <v>0</v>
      </c>
      <c r="Y106" s="331">
        <v>0</v>
      </c>
      <c r="Z106" s="331">
        <v>0</v>
      </c>
      <c r="AA106" s="331">
        <v>0</v>
      </c>
      <c r="AB106" s="331">
        <v>0</v>
      </c>
      <c r="AC106" s="331">
        <v>0</v>
      </c>
      <c r="AD106" s="331">
        <v>0</v>
      </c>
      <c r="AE106" s="331">
        <v>0</v>
      </c>
      <c r="AF106" s="331">
        <v>0</v>
      </c>
      <c r="AG106" s="331">
        <v>0</v>
      </c>
      <c r="AH106" s="182"/>
      <c r="AI106" s="182"/>
      <c r="AJ106" s="182"/>
      <c r="AK106" s="182"/>
    </row>
    <row r="107" spans="1:49" ht="13.2" hidden="1" x14ac:dyDescent="0.25">
      <c r="A107" s="185"/>
      <c r="B107" s="183"/>
      <c r="C107" s="183"/>
      <c r="D107" s="183"/>
      <c r="E107" s="183"/>
      <c r="F107" s="183"/>
      <c r="G107" s="183"/>
      <c r="H107" s="183"/>
      <c r="I107" s="183"/>
      <c r="J107" s="183"/>
      <c r="K107" s="183"/>
      <c r="L107" s="183"/>
      <c r="M107" s="183"/>
      <c r="N107" s="183"/>
      <c r="O107" s="183"/>
      <c r="P107" s="183"/>
      <c r="Q107" s="183"/>
      <c r="R107" s="183"/>
      <c r="S107" s="183"/>
      <c r="T107" s="183"/>
      <c r="U107" s="183"/>
      <c r="V107" s="183"/>
      <c r="W107" s="183"/>
      <c r="X107" s="183"/>
      <c r="Y107" s="183"/>
      <c r="Z107" s="183"/>
      <c r="AA107" s="183"/>
      <c r="AB107" s="183"/>
      <c r="AC107" s="183"/>
      <c r="AD107" s="183"/>
      <c r="AE107" s="183"/>
      <c r="AF107" s="183"/>
      <c r="AG107" s="183"/>
      <c r="AH107" s="183"/>
      <c r="AI107" s="183"/>
      <c r="AJ107" s="183"/>
      <c r="AK107" s="183"/>
      <c r="AL107" s="183"/>
      <c r="AM107" s="183"/>
      <c r="AN107" s="183"/>
      <c r="AO107" s="183"/>
      <c r="AP107" s="183"/>
      <c r="AQ107" s="183"/>
      <c r="AR107" s="183"/>
      <c r="AS107" s="183"/>
      <c r="AT107" s="183"/>
      <c r="AU107" s="183"/>
      <c r="AV107" s="183"/>
      <c r="AW107" s="183"/>
    </row>
    <row r="108" spans="1:49" ht="13.2" hidden="1" x14ac:dyDescent="0.25">
      <c r="A108" s="185"/>
      <c r="B108" s="183"/>
      <c r="C108" s="183"/>
      <c r="D108" s="183"/>
      <c r="E108" s="183"/>
      <c r="F108" s="183"/>
      <c r="G108" s="183"/>
      <c r="H108" s="183"/>
      <c r="I108" s="183"/>
      <c r="J108" s="183"/>
      <c r="K108" s="183"/>
      <c r="L108" s="183"/>
      <c r="M108" s="183"/>
      <c r="N108" s="183"/>
      <c r="O108" s="183"/>
      <c r="P108" s="183"/>
      <c r="Q108" s="183"/>
      <c r="R108" s="183"/>
      <c r="S108" s="183"/>
      <c r="T108" s="183"/>
      <c r="U108" s="183"/>
      <c r="V108" s="183"/>
      <c r="W108" s="183"/>
      <c r="X108" s="183"/>
      <c r="Y108" s="183"/>
      <c r="Z108" s="183"/>
      <c r="AA108" s="183"/>
      <c r="AB108" s="183"/>
      <c r="AC108" s="183"/>
      <c r="AD108" s="183"/>
      <c r="AE108" s="183"/>
      <c r="AF108" s="183"/>
      <c r="AG108" s="183"/>
      <c r="AH108" s="183"/>
      <c r="AI108" s="183"/>
      <c r="AJ108" s="183"/>
      <c r="AK108" s="183"/>
      <c r="AL108" s="183"/>
      <c r="AM108" s="183"/>
      <c r="AN108" s="183"/>
      <c r="AO108" s="183"/>
      <c r="AP108" s="183"/>
      <c r="AQ108" s="183"/>
      <c r="AR108" s="183"/>
      <c r="AS108" s="183"/>
      <c r="AT108" s="183"/>
      <c r="AU108" s="183"/>
      <c r="AV108" s="183"/>
      <c r="AW108" s="183"/>
    </row>
    <row r="109" spans="1:49" ht="13.2" hidden="1" x14ac:dyDescent="0.25">
      <c r="A109" s="324"/>
      <c r="B109" s="477" t="s">
        <v>440</v>
      </c>
      <c r="C109" s="478"/>
      <c r="D109" s="477" t="s">
        <v>441</v>
      </c>
      <c r="E109" s="478"/>
      <c r="F109" s="324"/>
      <c r="G109" s="324"/>
      <c r="H109" s="324"/>
      <c r="I109" s="324"/>
      <c r="J109" s="324"/>
      <c r="K109" s="183"/>
      <c r="L109" s="183"/>
      <c r="M109" s="183"/>
      <c r="N109" s="183"/>
      <c r="O109" s="183"/>
      <c r="P109" s="183"/>
      <c r="Q109" s="183"/>
      <c r="R109" s="183"/>
      <c r="S109" s="183"/>
      <c r="T109" s="183"/>
      <c r="U109" s="183"/>
      <c r="V109" s="183"/>
      <c r="W109" s="183"/>
      <c r="X109" s="183"/>
      <c r="Y109" s="183"/>
      <c r="Z109" s="183"/>
      <c r="AA109" s="183"/>
      <c r="AB109" s="183"/>
      <c r="AC109" s="183"/>
      <c r="AD109" s="183"/>
      <c r="AE109" s="183"/>
      <c r="AF109" s="183"/>
      <c r="AG109" s="183"/>
      <c r="AH109" s="183"/>
      <c r="AI109" s="183"/>
      <c r="AJ109" s="183"/>
      <c r="AK109" s="183"/>
      <c r="AL109" s="183"/>
      <c r="AM109" s="183"/>
      <c r="AN109" s="183"/>
      <c r="AO109" s="183"/>
      <c r="AP109" s="183"/>
      <c r="AQ109" s="183"/>
      <c r="AR109" s="183"/>
      <c r="AS109" s="183"/>
      <c r="AT109" s="183"/>
      <c r="AU109" s="183"/>
      <c r="AV109" s="183"/>
      <c r="AW109" s="183"/>
    </row>
    <row r="110" spans="1:49" ht="13.2" hidden="1" x14ac:dyDescent="0.25">
      <c r="A110" s="327" t="s">
        <v>442</v>
      </c>
      <c r="B110" s="333"/>
      <c r="C110" s="324" t="s">
        <v>443</v>
      </c>
      <c r="D110" s="333">
        <f>'3.1. паспорт Техсостояние ПС'!O28</f>
        <v>0.5</v>
      </c>
      <c r="E110" s="324" t="s">
        <v>443</v>
      </c>
      <c r="F110" s="324"/>
      <c r="G110" s="324"/>
      <c r="H110" s="324"/>
      <c r="I110" s="324"/>
      <c r="J110" s="324"/>
      <c r="K110" s="183"/>
      <c r="L110" s="183"/>
      <c r="M110" s="183"/>
      <c r="N110" s="183"/>
      <c r="O110" s="183"/>
      <c r="P110" s="183"/>
      <c r="Q110" s="183"/>
      <c r="R110" s="183"/>
      <c r="S110" s="183"/>
      <c r="T110" s="183"/>
      <c r="U110" s="183"/>
      <c r="V110" s="183"/>
      <c r="W110" s="183"/>
      <c r="X110" s="183"/>
      <c r="Y110" s="183"/>
      <c r="Z110" s="183"/>
      <c r="AA110" s="183"/>
      <c r="AB110" s="183"/>
      <c r="AC110" s="183"/>
      <c r="AD110" s="183"/>
      <c r="AE110" s="183"/>
      <c r="AF110" s="183"/>
      <c r="AG110" s="183"/>
      <c r="AH110" s="183"/>
      <c r="AI110" s="183"/>
      <c r="AJ110" s="183"/>
      <c r="AK110" s="183"/>
      <c r="AL110" s="183"/>
      <c r="AM110" s="183"/>
      <c r="AN110" s="183"/>
      <c r="AO110" s="183"/>
      <c r="AP110" s="183"/>
      <c r="AQ110" s="183"/>
      <c r="AR110" s="183"/>
      <c r="AS110" s="183"/>
      <c r="AT110" s="183"/>
      <c r="AU110" s="183"/>
      <c r="AV110" s="183"/>
      <c r="AW110" s="183"/>
    </row>
    <row r="111" spans="1:49" ht="26.4" hidden="1" x14ac:dyDescent="0.25">
      <c r="A111" s="327" t="s">
        <v>442</v>
      </c>
      <c r="B111" s="324">
        <f>$B$103*B110</f>
        <v>0</v>
      </c>
      <c r="C111" s="324" t="s">
        <v>124</v>
      </c>
      <c r="D111" s="324">
        <f>$B$103*D110</f>
        <v>0.46500000000000002</v>
      </c>
      <c r="E111" s="324" t="s">
        <v>124</v>
      </c>
      <c r="F111" s="327" t="s">
        <v>444</v>
      </c>
      <c r="G111" s="324">
        <f>D110-B110</f>
        <v>0.5</v>
      </c>
      <c r="H111" s="324" t="s">
        <v>443</v>
      </c>
      <c r="I111" s="334">
        <f>$B$103*G111</f>
        <v>0.46500000000000002</v>
      </c>
      <c r="J111" s="324" t="s">
        <v>124</v>
      </c>
      <c r="K111" s="183"/>
      <c r="L111" s="183"/>
      <c r="M111" s="183"/>
      <c r="N111" s="183"/>
      <c r="O111" s="183"/>
      <c r="P111" s="183"/>
      <c r="Q111" s="183"/>
      <c r="R111" s="183"/>
      <c r="S111" s="183"/>
      <c r="T111" s="183"/>
      <c r="U111" s="183"/>
      <c r="V111" s="183"/>
      <c r="W111" s="183"/>
      <c r="X111" s="183"/>
      <c r="Y111" s="183"/>
      <c r="Z111" s="183"/>
      <c r="AA111" s="183"/>
      <c r="AB111" s="183"/>
      <c r="AC111" s="183"/>
      <c r="AD111" s="183"/>
      <c r="AE111" s="183"/>
      <c r="AF111" s="183"/>
      <c r="AG111" s="183"/>
      <c r="AH111" s="183"/>
      <c r="AI111" s="183"/>
      <c r="AJ111" s="183"/>
      <c r="AK111" s="183"/>
      <c r="AL111" s="183"/>
      <c r="AM111" s="183"/>
      <c r="AN111" s="183"/>
      <c r="AO111" s="183"/>
      <c r="AP111" s="183"/>
      <c r="AQ111" s="183"/>
      <c r="AR111" s="183"/>
      <c r="AS111" s="183"/>
      <c r="AT111" s="183"/>
      <c r="AU111" s="183"/>
      <c r="AV111" s="183"/>
      <c r="AW111" s="183"/>
    </row>
    <row r="112" spans="1:49" ht="26.4" hidden="1" x14ac:dyDescent="0.25">
      <c r="A112" s="324"/>
      <c r="B112" s="324"/>
      <c r="C112" s="324"/>
      <c r="D112" s="324"/>
      <c r="E112" s="324"/>
      <c r="F112" s="327" t="s">
        <v>445</v>
      </c>
      <c r="G112" s="324">
        <f>I112/$B$103</f>
        <v>0</v>
      </c>
      <c r="H112" s="324" t="s">
        <v>443</v>
      </c>
      <c r="I112" s="333"/>
      <c r="J112" s="324" t="s">
        <v>124</v>
      </c>
      <c r="K112" s="183"/>
      <c r="L112" s="183"/>
      <c r="M112" s="183"/>
      <c r="N112" s="183"/>
      <c r="O112" s="183"/>
      <c r="P112" s="183"/>
      <c r="Q112" s="183"/>
      <c r="R112" s="183"/>
      <c r="S112" s="183"/>
      <c r="T112" s="183"/>
      <c r="U112" s="183"/>
      <c r="V112" s="183"/>
      <c r="W112" s="183"/>
      <c r="X112" s="183"/>
      <c r="Y112" s="183"/>
      <c r="Z112" s="183"/>
      <c r="AA112" s="183"/>
      <c r="AB112" s="183"/>
      <c r="AC112" s="183"/>
      <c r="AD112" s="183"/>
      <c r="AE112" s="183"/>
      <c r="AF112" s="183"/>
      <c r="AG112" s="183"/>
      <c r="AH112" s="183"/>
      <c r="AI112" s="183"/>
      <c r="AJ112" s="183"/>
      <c r="AK112" s="183"/>
      <c r="AL112" s="183"/>
      <c r="AM112" s="183"/>
      <c r="AN112" s="183"/>
      <c r="AO112" s="183"/>
      <c r="AP112" s="183"/>
      <c r="AQ112" s="183"/>
      <c r="AR112" s="183"/>
      <c r="AS112" s="183"/>
      <c r="AT112" s="183"/>
      <c r="AU112" s="183"/>
      <c r="AV112" s="183"/>
      <c r="AW112" s="183"/>
    </row>
    <row r="113" spans="1:49" ht="39.6" hidden="1" x14ac:dyDescent="0.25">
      <c r="A113" s="335"/>
      <c r="B113" s="336"/>
      <c r="C113" s="336"/>
      <c r="D113" s="336"/>
      <c r="E113" s="336"/>
      <c r="F113" s="337" t="s">
        <v>446</v>
      </c>
      <c r="G113" s="334">
        <f>G111</f>
        <v>0.5</v>
      </c>
      <c r="H113" s="324" t="s">
        <v>443</v>
      </c>
      <c r="I113" s="329">
        <f>I111</f>
        <v>0.46500000000000002</v>
      </c>
      <c r="J113" s="324" t="s">
        <v>124</v>
      </c>
      <c r="K113" s="183"/>
      <c r="L113" s="183"/>
      <c r="M113" s="183"/>
      <c r="N113" s="183"/>
      <c r="O113" s="183"/>
      <c r="P113" s="183"/>
      <c r="Q113" s="183"/>
      <c r="R113" s="183"/>
      <c r="S113" s="183"/>
      <c r="T113" s="183"/>
      <c r="U113" s="183"/>
      <c r="V113" s="183"/>
      <c r="W113" s="183"/>
      <c r="X113" s="183"/>
      <c r="Y113" s="183"/>
      <c r="Z113" s="183"/>
      <c r="AA113" s="183"/>
      <c r="AB113" s="183"/>
      <c r="AC113" s="183"/>
      <c r="AD113" s="183"/>
      <c r="AE113" s="183"/>
      <c r="AF113" s="183"/>
      <c r="AG113" s="183"/>
      <c r="AH113" s="183"/>
      <c r="AI113" s="183"/>
      <c r="AJ113" s="183"/>
      <c r="AK113" s="183"/>
      <c r="AL113" s="183"/>
      <c r="AM113" s="183"/>
      <c r="AN113" s="183"/>
      <c r="AO113" s="183"/>
      <c r="AP113" s="183"/>
      <c r="AQ113" s="183"/>
      <c r="AR113" s="183"/>
      <c r="AS113" s="183"/>
      <c r="AT113" s="183"/>
      <c r="AU113" s="183"/>
      <c r="AV113" s="183"/>
      <c r="AW113" s="183"/>
    </row>
    <row r="114" spans="1:49" ht="13.2" hidden="1" x14ac:dyDescent="0.25">
      <c r="A114" s="186"/>
      <c r="B114" s="184"/>
      <c r="C114" s="183"/>
      <c r="D114" s="183"/>
      <c r="E114" s="183"/>
      <c r="F114" s="183"/>
      <c r="G114" s="183"/>
      <c r="H114" s="183"/>
      <c r="I114" s="183"/>
      <c r="J114" s="183"/>
      <c r="K114" s="183"/>
      <c r="L114" s="183"/>
      <c r="M114" s="183"/>
      <c r="N114" s="183"/>
      <c r="O114" s="183"/>
      <c r="P114" s="183"/>
      <c r="Q114" s="183"/>
      <c r="R114" s="183"/>
      <c r="S114" s="183"/>
      <c r="T114" s="183"/>
      <c r="U114" s="183"/>
      <c r="V114" s="183"/>
      <c r="W114" s="183"/>
      <c r="X114" s="183"/>
      <c r="Y114" s="183"/>
      <c r="Z114" s="183"/>
      <c r="AA114" s="183"/>
      <c r="AB114" s="183"/>
      <c r="AC114" s="183"/>
      <c r="AD114" s="183"/>
      <c r="AE114" s="183"/>
      <c r="AF114" s="183"/>
      <c r="AG114" s="183"/>
      <c r="AH114" s="183"/>
      <c r="AI114" s="183"/>
      <c r="AJ114" s="183"/>
      <c r="AK114" s="183"/>
      <c r="AL114" s="183"/>
      <c r="AM114" s="183"/>
      <c r="AN114" s="183"/>
      <c r="AO114" s="183"/>
      <c r="AP114" s="183"/>
      <c r="AQ114" s="183"/>
      <c r="AR114" s="183"/>
      <c r="AS114" s="183"/>
      <c r="AT114" s="183"/>
      <c r="AU114" s="183"/>
      <c r="AV114" s="183"/>
      <c r="AW114" s="183"/>
    </row>
    <row r="115" spans="1:49" hidden="1" x14ac:dyDescent="0.25">
      <c r="A115" s="338" t="s">
        <v>447</v>
      </c>
      <c r="B115" s="339"/>
      <c r="C115" s="184"/>
      <c r="D115" s="466" t="s">
        <v>278</v>
      </c>
      <c r="E115" s="241" t="s">
        <v>509</v>
      </c>
      <c r="F115" s="242">
        <v>35</v>
      </c>
      <c r="G115" s="467" t="s">
        <v>510</v>
      </c>
      <c r="H115" s="184"/>
      <c r="I115" s="184"/>
      <c r="J115" s="184"/>
      <c r="K115" s="184"/>
      <c r="L115" s="184"/>
      <c r="M115" s="184"/>
      <c r="N115" s="184"/>
      <c r="O115" s="184"/>
      <c r="P115" s="184"/>
      <c r="Q115" s="184"/>
      <c r="R115" s="184"/>
      <c r="S115" s="184"/>
      <c r="T115" s="184"/>
      <c r="U115" s="184"/>
      <c r="V115" s="184"/>
      <c r="W115" s="184"/>
      <c r="X115" s="184"/>
      <c r="Y115" s="184"/>
      <c r="Z115" s="184"/>
      <c r="AA115" s="184"/>
      <c r="AB115" s="184"/>
      <c r="AC115" s="184"/>
      <c r="AD115" s="184"/>
      <c r="AE115" s="184"/>
      <c r="AF115" s="184"/>
      <c r="AG115" s="184"/>
      <c r="AH115" s="184"/>
      <c r="AI115" s="184"/>
      <c r="AJ115" s="184"/>
      <c r="AK115" s="184"/>
      <c r="AL115" s="184"/>
      <c r="AM115" s="184"/>
      <c r="AN115" s="184"/>
      <c r="AO115" s="184"/>
      <c r="AP115" s="184"/>
      <c r="AQ115" s="184"/>
      <c r="AR115" s="184"/>
      <c r="AS115" s="184"/>
      <c r="AT115" s="184"/>
      <c r="AU115" s="184"/>
      <c r="AV115" s="184"/>
      <c r="AW115" s="184"/>
    </row>
    <row r="116" spans="1:49" hidden="1" x14ac:dyDescent="0.25">
      <c r="A116" s="338" t="s">
        <v>278</v>
      </c>
      <c r="B116" s="340"/>
      <c r="C116" s="184"/>
      <c r="D116" s="466"/>
      <c r="E116" s="241" t="s">
        <v>511</v>
      </c>
      <c r="F116" s="242">
        <v>30</v>
      </c>
      <c r="G116" s="467"/>
      <c r="H116" s="184"/>
      <c r="I116" s="184"/>
      <c r="J116" s="184"/>
      <c r="K116" s="184"/>
      <c r="L116" s="184"/>
      <c r="M116" s="184"/>
      <c r="N116" s="184"/>
      <c r="O116" s="184"/>
      <c r="P116" s="184"/>
      <c r="Q116" s="184"/>
      <c r="R116" s="184"/>
      <c r="S116" s="184"/>
      <c r="T116" s="184"/>
      <c r="U116" s="184"/>
      <c r="V116" s="184"/>
      <c r="W116" s="184"/>
      <c r="X116" s="184"/>
      <c r="Y116" s="184"/>
      <c r="Z116" s="184"/>
      <c r="AA116" s="184"/>
      <c r="AB116" s="184"/>
      <c r="AC116" s="184"/>
      <c r="AD116" s="184"/>
      <c r="AE116" s="184"/>
      <c r="AF116" s="184"/>
      <c r="AG116" s="184"/>
      <c r="AH116" s="184"/>
      <c r="AI116" s="184"/>
      <c r="AJ116" s="184"/>
      <c r="AK116" s="184"/>
      <c r="AL116" s="184"/>
      <c r="AM116" s="184"/>
      <c r="AN116" s="184"/>
      <c r="AO116" s="184"/>
      <c r="AP116" s="184"/>
      <c r="AQ116" s="184"/>
      <c r="AR116" s="184"/>
      <c r="AS116" s="184"/>
      <c r="AT116" s="184"/>
      <c r="AU116" s="184"/>
      <c r="AV116" s="184"/>
      <c r="AW116" s="184"/>
    </row>
    <row r="117" spans="1:49" hidden="1" x14ac:dyDescent="0.25">
      <c r="A117" s="338" t="s">
        <v>448</v>
      </c>
      <c r="B117" s="340"/>
      <c r="C117" s="187"/>
      <c r="D117" s="466"/>
      <c r="E117" s="241" t="s">
        <v>512</v>
      </c>
      <c r="F117" s="242">
        <v>30</v>
      </c>
      <c r="G117" s="467"/>
      <c r="H117" s="184"/>
      <c r="I117" s="184"/>
      <c r="J117" s="184"/>
      <c r="K117" s="184"/>
      <c r="L117" s="184"/>
      <c r="M117" s="184"/>
      <c r="N117" s="184"/>
      <c r="O117" s="184"/>
      <c r="P117" s="184"/>
      <c r="Q117" s="184"/>
      <c r="R117" s="184"/>
      <c r="S117" s="184"/>
      <c r="T117" s="184"/>
      <c r="U117" s="184"/>
      <c r="V117" s="184"/>
      <c r="W117" s="184"/>
      <c r="X117" s="184"/>
      <c r="Y117" s="184"/>
      <c r="Z117" s="184"/>
      <c r="AA117" s="184"/>
      <c r="AB117" s="184"/>
      <c r="AC117" s="184"/>
      <c r="AD117" s="184"/>
      <c r="AE117" s="184"/>
      <c r="AF117" s="184"/>
      <c r="AG117" s="184"/>
      <c r="AH117" s="184"/>
      <c r="AI117" s="184"/>
      <c r="AJ117" s="184"/>
      <c r="AK117" s="184"/>
      <c r="AL117" s="184"/>
      <c r="AM117" s="184"/>
      <c r="AN117" s="184"/>
      <c r="AO117" s="184"/>
      <c r="AP117" s="184"/>
      <c r="AQ117" s="184"/>
      <c r="AR117" s="184"/>
      <c r="AS117" s="184"/>
      <c r="AT117" s="184"/>
      <c r="AU117" s="184"/>
      <c r="AV117" s="184"/>
      <c r="AW117" s="184"/>
    </row>
    <row r="118" spans="1:49" s="156" customFormat="1" hidden="1" x14ac:dyDescent="0.25">
      <c r="A118" s="341"/>
      <c r="B118" s="342"/>
      <c r="C118" s="188"/>
      <c r="D118" s="466"/>
      <c r="E118" s="241" t="s">
        <v>513</v>
      </c>
      <c r="F118" s="242">
        <v>30</v>
      </c>
      <c r="G118" s="467"/>
      <c r="H118" s="189"/>
      <c r="I118" s="189"/>
      <c r="J118" s="189"/>
      <c r="K118" s="189"/>
      <c r="L118" s="189"/>
      <c r="M118" s="189"/>
      <c r="N118" s="189"/>
      <c r="O118" s="189"/>
      <c r="P118" s="189"/>
      <c r="Q118" s="189"/>
      <c r="R118" s="189"/>
      <c r="S118" s="189"/>
      <c r="T118" s="189"/>
      <c r="U118" s="189"/>
      <c r="V118" s="189"/>
      <c r="W118" s="189"/>
      <c r="X118" s="189"/>
      <c r="Y118" s="189"/>
      <c r="Z118" s="189"/>
      <c r="AA118" s="189"/>
      <c r="AB118" s="189"/>
      <c r="AC118" s="189"/>
      <c r="AD118" s="189"/>
      <c r="AE118" s="189"/>
      <c r="AF118" s="189"/>
      <c r="AG118" s="189"/>
      <c r="AH118" s="189"/>
      <c r="AI118" s="189"/>
      <c r="AJ118" s="189"/>
      <c r="AK118" s="189"/>
      <c r="AL118" s="189"/>
      <c r="AM118" s="189"/>
      <c r="AN118" s="189"/>
      <c r="AO118" s="189"/>
      <c r="AP118" s="189"/>
      <c r="AQ118" s="189"/>
      <c r="AR118" s="189"/>
      <c r="AS118" s="189"/>
      <c r="AT118" s="189"/>
      <c r="AU118" s="189"/>
      <c r="AV118" s="189"/>
      <c r="AW118" s="189"/>
    </row>
    <row r="119" spans="1:49" ht="13.2" hidden="1" x14ac:dyDescent="0.25">
      <c r="A119" s="338" t="s">
        <v>449</v>
      </c>
      <c r="B119" s="343"/>
      <c r="C119" s="184"/>
      <c r="D119" s="184"/>
      <c r="E119" s="184"/>
      <c r="F119" s="184"/>
      <c r="G119" s="184"/>
      <c r="H119" s="184"/>
      <c r="I119" s="184"/>
      <c r="J119" s="184"/>
      <c r="K119" s="184"/>
      <c r="L119" s="184"/>
      <c r="M119" s="184"/>
      <c r="N119" s="184"/>
      <c r="O119" s="184"/>
      <c r="P119" s="184"/>
      <c r="Q119" s="184"/>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4"/>
      <c r="AR119" s="184"/>
      <c r="AS119" s="184"/>
      <c r="AT119" s="184"/>
      <c r="AU119" s="184"/>
      <c r="AV119" s="184"/>
      <c r="AW119" s="184"/>
    </row>
    <row r="120" spans="1:49" ht="13.2" hidden="1" x14ac:dyDescent="0.25">
      <c r="A120" s="338" t="s">
        <v>450</v>
      </c>
      <c r="B120" s="344"/>
      <c r="C120" s="184"/>
      <c r="D120" s="184"/>
      <c r="E120" s="184"/>
      <c r="F120" s="184"/>
      <c r="G120" s="184"/>
      <c r="H120" s="184"/>
      <c r="I120" s="184"/>
      <c r="J120" s="184"/>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4"/>
      <c r="AR120" s="184"/>
      <c r="AS120" s="184"/>
      <c r="AT120" s="184"/>
      <c r="AU120" s="184"/>
      <c r="AV120" s="184"/>
      <c r="AW120" s="184"/>
    </row>
    <row r="121" spans="1:49" ht="13.2" hidden="1" x14ac:dyDescent="0.25">
      <c r="A121" s="186"/>
      <c r="B121" s="190"/>
      <c r="C121" s="184"/>
      <c r="D121" s="184"/>
      <c r="E121" s="184"/>
      <c r="F121" s="184"/>
      <c r="G121" s="184"/>
      <c r="H121" s="184"/>
      <c r="I121" s="184"/>
      <c r="J121" s="184"/>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4"/>
      <c r="AH121" s="184"/>
      <c r="AI121" s="184"/>
      <c r="AJ121" s="184"/>
      <c r="AK121" s="184"/>
      <c r="AL121" s="184"/>
      <c r="AM121" s="184"/>
      <c r="AN121" s="184"/>
      <c r="AO121" s="184"/>
      <c r="AP121" s="184"/>
      <c r="AQ121" s="184"/>
      <c r="AR121" s="184"/>
      <c r="AS121" s="184"/>
      <c r="AT121" s="184"/>
      <c r="AU121" s="184"/>
      <c r="AV121" s="184"/>
      <c r="AW121" s="184"/>
    </row>
    <row r="122" spans="1:49" ht="13.2" hidden="1" x14ac:dyDescent="0.25">
      <c r="A122" s="338" t="s">
        <v>451</v>
      </c>
      <c r="B122" s="345"/>
      <c r="C122" s="184"/>
      <c r="D122" s="184"/>
      <c r="E122" s="184"/>
      <c r="F122" s="184"/>
      <c r="G122" s="184"/>
      <c r="H122" s="184"/>
      <c r="I122" s="184"/>
      <c r="J122" s="184"/>
      <c r="K122" s="184"/>
      <c r="L122" s="184"/>
      <c r="M122" s="184"/>
      <c r="N122" s="184"/>
      <c r="O122" s="184"/>
      <c r="P122" s="184"/>
      <c r="Q122" s="184"/>
      <c r="R122" s="184"/>
      <c r="S122" s="184"/>
      <c r="T122" s="184"/>
      <c r="U122" s="184"/>
      <c r="V122" s="184"/>
      <c r="W122" s="184"/>
      <c r="X122" s="184"/>
      <c r="Y122" s="184"/>
      <c r="Z122" s="184"/>
      <c r="AA122" s="184"/>
      <c r="AB122" s="184"/>
      <c r="AC122" s="184"/>
      <c r="AD122" s="184"/>
      <c r="AE122" s="184"/>
      <c r="AF122" s="184"/>
      <c r="AG122" s="184"/>
      <c r="AH122" s="184"/>
      <c r="AI122" s="184"/>
      <c r="AJ122" s="184"/>
      <c r="AK122" s="184"/>
      <c r="AL122" s="184"/>
      <c r="AM122" s="184"/>
      <c r="AN122" s="184"/>
      <c r="AO122" s="184"/>
      <c r="AP122" s="184"/>
      <c r="AQ122" s="184"/>
      <c r="AR122" s="184"/>
      <c r="AS122" s="184"/>
      <c r="AT122" s="184"/>
      <c r="AU122" s="184"/>
      <c r="AV122" s="184"/>
      <c r="AW122" s="184"/>
    </row>
    <row r="123" spans="1:49" hidden="1" x14ac:dyDescent="0.25">
      <c r="A123" s="346"/>
      <c r="B123" s="347"/>
      <c r="C123" s="184"/>
      <c r="D123" s="184"/>
      <c r="E123" s="184"/>
      <c r="F123" s="184"/>
      <c r="G123" s="184"/>
      <c r="H123" s="184"/>
      <c r="I123" s="184"/>
      <c r="J123" s="184"/>
      <c r="K123" s="184"/>
      <c r="L123" s="184"/>
      <c r="M123" s="184"/>
      <c r="N123" s="184"/>
      <c r="O123" s="184"/>
      <c r="P123" s="184"/>
      <c r="Q123" s="184"/>
      <c r="R123" s="184"/>
      <c r="S123" s="184"/>
      <c r="T123" s="184"/>
      <c r="U123" s="184"/>
      <c r="V123" s="184"/>
      <c r="W123" s="184"/>
      <c r="X123" s="184"/>
      <c r="Y123" s="184"/>
      <c r="Z123" s="184"/>
      <c r="AA123" s="184"/>
      <c r="AB123" s="184"/>
      <c r="AC123" s="184"/>
      <c r="AD123" s="184"/>
      <c r="AE123" s="184"/>
      <c r="AF123" s="184"/>
      <c r="AG123" s="184"/>
      <c r="AH123" s="184"/>
      <c r="AI123" s="184"/>
      <c r="AJ123" s="184"/>
      <c r="AK123" s="184"/>
      <c r="AL123" s="184"/>
      <c r="AM123" s="184"/>
      <c r="AN123" s="184"/>
      <c r="AO123" s="184"/>
      <c r="AP123" s="184"/>
      <c r="AQ123" s="184"/>
      <c r="AR123" s="184"/>
      <c r="AS123" s="184"/>
      <c r="AT123" s="184"/>
      <c r="AU123" s="184"/>
      <c r="AV123" s="184"/>
      <c r="AW123" s="184"/>
    </row>
    <row r="124" spans="1:49" ht="13.2" hidden="1" x14ac:dyDescent="0.25">
      <c r="A124" s="348"/>
      <c r="B124" s="349"/>
      <c r="C124" s="189"/>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4"/>
      <c r="AD124" s="184"/>
      <c r="AE124" s="184"/>
      <c r="AF124" s="184"/>
      <c r="AG124" s="184"/>
      <c r="AH124" s="184"/>
      <c r="AI124" s="184"/>
      <c r="AJ124" s="184"/>
      <c r="AK124" s="184"/>
      <c r="AL124" s="184"/>
      <c r="AM124" s="184"/>
      <c r="AN124" s="184"/>
      <c r="AO124" s="184"/>
      <c r="AP124" s="184"/>
      <c r="AQ124" s="184"/>
      <c r="AR124" s="184"/>
      <c r="AS124" s="184"/>
      <c r="AT124" s="184"/>
      <c r="AU124" s="184"/>
      <c r="AV124" s="184"/>
      <c r="AW124" s="184"/>
    </row>
    <row r="125" spans="1:49" ht="13.2" hidden="1" x14ac:dyDescent="0.25">
      <c r="A125" s="184"/>
      <c r="B125" s="184"/>
      <c r="C125" s="184"/>
      <c r="D125" s="184"/>
      <c r="E125" s="184"/>
      <c r="F125" s="184"/>
      <c r="G125" s="184"/>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c r="AK125" s="184"/>
      <c r="AL125" s="184"/>
      <c r="AM125" s="184"/>
      <c r="AN125" s="184"/>
      <c r="AO125" s="184"/>
      <c r="AP125" s="184"/>
      <c r="AQ125" s="184"/>
      <c r="AR125" s="184"/>
      <c r="AS125" s="184"/>
      <c r="AT125" s="184"/>
      <c r="AU125" s="184"/>
      <c r="AV125" s="184"/>
      <c r="AW125" s="184"/>
    </row>
    <row r="126" spans="1:49" ht="13.2" hidden="1" x14ac:dyDescent="0.25">
      <c r="A126" s="186"/>
      <c r="B126" s="184"/>
      <c r="C126" s="184"/>
      <c r="D126" s="184"/>
      <c r="E126" s="184"/>
      <c r="F126" s="184"/>
      <c r="G126" s="184"/>
      <c r="H126" s="184"/>
      <c r="I126" s="184"/>
      <c r="J126" s="184"/>
      <c r="K126" s="184"/>
      <c r="L126" s="184"/>
      <c r="M126" s="184"/>
      <c r="N126" s="184"/>
      <c r="O126" s="184"/>
      <c r="P126" s="184"/>
      <c r="Q126" s="184"/>
      <c r="R126" s="184"/>
      <c r="S126" s="184"/>
      <c r="T126" s="184"/>
      <c r="U126" s="184"/>
      <c r="V126" s="184"/>
      <c r="W126" s="184"/>
      <c r="X126" s="184"/>
      <c r="Y126" s="184"/>
      <c r="Z126" s="184"/>
      <c r="AA126" s="184"/>
      <c r="AB126" s="184"/>
      <c r="AC126" s="184"/>
      <c r="AD126" s="184"/>
      <c r="AE126" s="184"/>
      <c r="AF126" s="184"/>
      <c r="AG126" s="184"/>
      <c r="AL126" s="184"/>
      <c r="AM126" s="184"/>
      <c r="AN126" s="184"/>
      <c r="AO126" s="184"/>
      <c r="AP126" s="184"/>
      <c r="AQ126" s="184"/>
      <c r="AR126" s="184"/>
      <c r="AS126" s="184"/>
      <c r="AT126" s="184"/>
      <c r="AU126" s="184"/>
      <c r="AV126" s="184"/>
      <c r="AW126" s="184"/>
    </row>
    <row r="127" spans="1:49" hidden="1" x14ac:dyDescent="0.25">
      <c r="A127" s="338" t="s">
        <v>452</v>
      </c>
      <c r="C127" s="189"/>
      <c r="D127" s="189"/>
      <c r="E127" s="189"/>
      <c r="F127" s="189"/>
      <c r="G127" s="189"/>
      <c r="H127" s="189"/>
      <c r="I127" s="189"/>
      <c r="J127" s="189"/>
      <c r="K127" s="189"/>
      <c r="L127" s="189"/>
      <c r="M127" s="189"/>
      <c r="N127" s="189"/>
      <c r="O127" s="189"/>
      <c r="P127" s="189"/>
      <c r="Q127" s="189"/>
      <c r="R127" s="189"/>
      <c r="S127" s="189"/>
      <c r="T127" s="189"/>
      <c r="U127" s="189"/>
      <c r="V127" s="189"/>
      <c r="W127" s="189"/>
      <c r="X127" s="189"/>
      <c r="Y127" s="189"/>
      <c r="Z127" s="189"/>
      <c r="AA127" s="189"/>
      <c r="AB127" s="189"/>
      <c r="AC127" s="189"/>
      <c r="AD127" s="189"/>
      <c r="AE127" s="189"/>
      <c r="AF127" s="189"/>
      <c r="AG127" s="189"/>
      <c r="AL127" s="189"/>
      <c r="AM127" s="189"/>
      <c r="AN127" s="189"/>
      <c r="AO127" s="189"/>
      <c r="AP127" s="189"/>
      <c r="AQ127" s="189"/>
      <c r="AR127" s="189"/>
      <c r="AS127" s="189"/>
      <c r="AT127" s="189"/>
      <c r="AU127" s="189"/>
      <c r="AV127" s="189"/>
      <c r="AW127" s="189"/>
    </row>
    <row r="128" spans="1:49" ht="13.2" hidden="1" x14ac:dyDescent="0.25">
      <c r="A128" s="338"/>
      <c r="B128" s="350">
        <v>2022</v>
      </c>
      <c r="C128" s="350">
        <f t="shared" ref="C128:AG128" si="38">B128+1</f>
        <v>2023</v>
      </c>
      <c r="D128" s="350">
        <f t="shared" si="38"/>
        <v>2024</v>
      </c>
      <c r="E128" s="350">
        <f t="shared" si="38"/>
        <v>2025</v>
      </c>
      <c r="F128" s="350">
        <f t="shared" si="38"/>
        <v>2026</v>
      </c>
      <c r="G128" s="350">
        <f t="shared" si="38"/>
        <v>2027</v>
      </c>
      <c r="H128" s="350">
        <f t="shared" si="38"/>
        <v>2028</v>
      </c>
      <c r="I128" s="350">
        <f t="shared" si="38"/>
        <v>2029</v>
      </c>
      <c r="J128" s="350">
        <f t="shared" si="38"/>
        <v>2030</v>
      </c>
      <c r="K128" s="350">
        <f t="shared" si="38"/>
        <v>2031</v>
      </c>
      <c r="L128" s="350">
        <f t="shared" si="38"/>
        <v>2032</v>
      </c>
      <c r="M128" s="350">
        <f t="shared" si="38"/>
        <v>2033</v>
      </c>
      <c r="N128" s="350">
        <f t="shared" si="38"/>
        <v>2034</v>
      </c>
      <c r="O128" s="350">
        <f t="shared" si="38"/>
        <v>2035</v>
      </c>
      <c r="P128" s="350">
        <f t="shared" si="38"/>
        <v>2036</v>
      </c>
      <c r="Q128" s="350">
        <f t="shared" si="38"/>
        <v>2037</v>
      </c>
      <c r="R128" s="350">
        <f t="shared" si="38"/>
        <v>2038</v>
      </c>
      <c r="S128" s="350">
        <f t="shared" si="38"/>
        <v>2039</v>
      </c>
      <c r="T128" s="350">
        <f t="shared" si="38"/>
        <v>2040</v>
      </c>
      <c r="U128" s="350">
        <f t="shared" si="38"/>
        <v>2041</v>
      </c>
      <c r="V128" s="350">
        <f t="shared" si="38"/>
        <v>2042</v>
      </c>
      <c r="W128" s="350">
        <f t="shared" si="38"/>
        <v>2043</v>
      </c>
      <c r="X128" s="350">
        <f t="shared" si="38"/>
        <v>2044</v>
      </c>
      <c r="Y128" s="350">
        <f t="shared" si="38"/>
        <v>2045</v>
      </c>
      <c r="Z128" s="350">
        <f t="shared" si="38"/>
        <v>2046</v>
      </c>
      <c r="AA128" s="350">
        <f t="shared" si="38"/>
        <v>2047</v>
      </c>
      <c r="AB128" s="350">
        <f t="shared" si="38"/>
        <v>2048</v>
      </c>
      <c r="AC128" s="350">
        <f t="shared" si="38"/>
        <v>2049</v>
      </c>
      <c r="AD128" s="350">
        <f t="shared" si="38"/>
        <v>2050</v>
      </c>
      <c r="AE128" s="350">
        <f t="shared" si="38"/>
        <v>2051</v>
      </c>
      <c r="AF128" s="350">
        <f t="shared" si="38"/>
        <v>2052</v>
      </c>
      <c r="AG128" s="350">
        <f t="shared" si="38"/>
        <v>2053</v>
      </c>
    </row>
    <row r="129" spans="1:49" ht="13.2" hidden="1" x14ac:dyDescent="0.25">
      <c r="A129" s="338" t="s">
        <v>453</v>
      </c>
      <c r="B129" s="352">
        <v>5.1003564654479999E-2</v>
      </c>
      <c r="C129" s="352">
        <v>4.9001762230179997E-2</v>
      </c>
      <c r="D129" s="352">
        <v>4.7000273037249997E-2</v>
      </c>
      <c r="E129" s="352">
        <f t="shared" ref="E129:F129" si="39">D129</f>
        <v>4.7000273037249997E-2</v>
      </c>
      <c r="F129" s="352">
        <f t="shared" si="39"/>
        <v>4.7000273037249997E-2</v>
      </c>
      <c r="G129" s="352">
        <f>F129</f>
        <v>4.7000273037249997E-2</v>
      </c>
      <c r="H129" s="352">
        <f t="shared" ref="H129:AG129" si="40">G129</f>
        <v>4.7000273037249997E-2</v>
      </c>
      <c r="I129" s="352">
        <f t="shared" si="40"/>
        <v>4.7000273037249997E-2</v>
      </c>
      <c r="J129" s="352">
        <f t="shared" si="40"/>
        <v>4.7000273037249997E-2</v>
      </c>
      <c r="K129" s="352">
        <f t="shared" si="40"/>
        <v>4.7000273037249997E-2</v>
      </c>
      <c r="L129" s="352">
        <f t="shared" si="40"/>
        <v>4.7000273037249997E-2</v>
      </c>
      <c r="M129" s="352">
        <f t="shared" si="40"/>
        <v>4.7000273037249997E-2</v>
      </c>
      <c r="N129" s="352">
        <f t="shared" si="40"/>
        <v>4.7000273037249997E-2</v>
      </c>
      <c r="O129" s="352">
        <f t="shared" si="40"/>
        <v>4.7000273037249997E-2</v>
      </c>
      <c r="P129" s="352">
        <f t="shared" si="40"/>
        <v>4.7000273037249997E-2</v>
      </c>
      <c r="Q129" s="352">
        <f t="shared" si="40"/>
        <v>4.7000273037249997E-2</v>
      </c>
      <c r="R129" s="352">
        <f t="shared" si="40"/>
        <v>4.7000273037249997E-2</v>
      </c>
      <c r="S129" s="352">
        <f t="shared" si="40"/>
        <v>4.7000273037249997E-2</v>
      </c>
      <c r="T129" s="352">
        <f t="shared" si="40"/>
        <v>4.7000273037249997E-2</v>
      </c>
      <c r="U129" s="352">
        <f t="shared" si="40"/>
        <v>4.7000273037249997E-2</v>
      </c>
      <c r="V129" s="352">
        <f t="shared" si="40"/>
        <v>4.7000273037249997E-2</v>
      </c>
      <c r="W129" s="352">
        <f t="shared" si="40"/>
        <v>4.7000273037249997E-2</v>
      </c>
      <c r="X129" s="352">
        <f t="shared" si="40"/>
        <v>4.7000273037249997E-2</v>
      </c>
      <c r="Y129" s="352">
        <f t="shared" si="40"/>
        <v>4.7000273037249997E-2</v>
      </c>
      <c r="Z129" s="352">
        <f t="shared" si="40"/>
        <v>4.7000273037249997E-2</v>
      </c>
      <c r="AA129" s="352">
        <f t="shared" si="40"/>
        <v>4.7000273037249997E-2</v>
      </c>
      <c r="AB129" s="352">
        <f t="shared" si="40"/>
        <v>4.7000273037249997E-2</v>
      </c>
      <c r="AC129" s="352">
        <f t="shared" si="40"/>
        <v>4.7000273037249997E-2</v>
      </c>
      <c r="AD129" s="352">
        <f t="shared" si="40"/>
        <v>4.7000273037249997E-2</v>
      </c>
      <c r="AE129" s="352">
        <f t="shared" si="40"/>
        <v>4.7000273037249997E-2</v>
      </c>
      <c r="AF129" s="352">
        <f t="shared" si="40"/>
        <v>4.7000273037249997E-2</v>
      </c>
      <c r="AG129" s="352">
        <f t="shared" si="40"/>
        <v>4.7000273037249997E-2</v>
      </c>
    </row>
    <row r="130" spans="1:49" s="156" customFormat="1" ht="13.8" hidden="1" x14ac:dyDescent="0.25">
      <c r="A130" s="338" t="s">
        <v>454</v>
      </c>
      <c r="B130" s="353">
        <f>B129</f>
        <v>5.1003564654479999E-2</v>
      </c>
      <c r="C130" s="353">
        <f>(1+B130)*(1+C129)-1</f>
        <v>0.10250459143275026</v>
      </c>
      <c r="D130" s="353">
        <f>(1+C130)*(1+D129)-1</f>
        <v>0.1543226082549114</v>
      </c>
      <c r="E130" s="353">
        <f t="shared" ref="E130:AG130" si="41">(1+D130)*(1+E129)-1</f>
        <v>0.20857608601596289</v>
      </c>
      <c r="F130" s="353">
        <f>(1+E130)*(1+F129)-1</f>
        <v>0.26537949204500411</v>
      </c>
      <c r="G130" s="353">
        <f t="shared" si="41"/>
        <v>0.324852673666856</v>
      </c>
      <c r="H130" s="353">
        <f t="shared" si="41"/>
        <v>0.38712111106332903</v>
      </c>
      <c r="I130" s="353">
        <f t="shared" si="41"/>
        <v>0.45231618201903911</v>
      </c>
      <c r="J130" s="353">
        <f t="shared" si="41"/>
        <v>0.52057543911035054</v>
      </c>
      <c r="K130" s="353">
        <f t="shared" si="41"/>
        <v>0.59204289992227332</v>
      </c>
      <c r="L130" s="353">
        <f t="shared" si="41"/>
        <v>0.66686935090563559</v>
      </c>
      <c r="M130" s="353">
        <f t="shared" si="41"/>
        <v>0.74521266551562437</v>
      </c>
      <c r="N130" s="353">
        <f t="shared" si="41"/>
        <v>0.82723813730292561</v>
      </c>
      <c r="O130" s="353">
        <f t="shared" si="41"/>
        <v>0.91311882866023941</v>
      </c>
      <c r="P130" s="353">
        <f t="shared" si="41"/>
        <v>1.0030359359599745</v>
      </c>
      <c r="Q130" s="353">
        <f t="shared" si="41"/>
        <v>1.0971791718535169</v>
      </c>
      <c r="R130" s="353">
        <f t="shared" si="41"/>
        <v>1.1957471655386662</v>
      </c>
      <c r="S130" s="353">
        <f t="shared" si="41"/>
        <v>1.2989478818397515</v>
      </c>
      <c r="T130" s="353">
        <f t="shared" si="41"/>
        <v>1.4069990599846274</v>
      </c>
      <c r="U130" s="353">
        <f t="shared" si="41"/>
        <v>1.5201286730043093</v>
      </c>
      <c r="V130" s="353">
        <f t="shared" si="41"/>
        <v>1.6385754087245146</v>
      </c>
      <c r="W130" s="353">
        <f t="shared" si="41"/>
        <v>1.7625891733639403</v>
      </c>
      <c r="X130" s="353">
        <f t="shared" si="41"/>
        <v>1.8924316188017967</v>
      </c>
      <c r="Y130" s="353">
        <f t="shared" si="41"/>
        <v>2.0283766946270565</v>
      </c>
      <c r="Z130" s="353">
        <f t="shared" si="41"/>
        <v>2.170711226134173</v>
      </c>
      <c r="AA130" s="353">
        <f t="shared" si="41"/>
        <v>2.3197355194847531</v>
      </c>
      <c r="AB130" s="353">
        <f t="shared" si="41"/>
        <v>2.4757639953119939</v>
      </c>
      <c r="AC130" s="353">
        <f t="shared" si="41"/>
        <v>2.639125852104701</v>
      </c>
      <c r="AD130" s="353">
        <f t="shared" si="41"/>
        <v>2.8101657607705373</v>
      </c>
      <c r="AE130" s="353">
        <f t="shared" si="41"/>
        <v>2.9892445918439341</v>
      </c>
      <c r="AF130" s="353">
        <f t="shared" si="41"/>
        <v>3.1767401768729719</v>
      </c>
      <c r="AG130" s="353">
        <f t="shared" si="41"/>
        <v>3.3730481055916535</v>
      </c>
    </row>
    <row r="131" spans="1:49" s="156" customFormat="1" hidden="1" x14ac:dyDescent="0.25">
      <c r="A131" s="191"/>
      <c r="B131" s="354"/>
      <c r="C131" s="355"/>
      <c r="D131" s="355"/>
      <c r="E131" s="355"/>
      <c r="F131" s="355"/>
      <c r="G131" s="355"/>
      <c r="H131" s="355"/>
      <c r="I131" s="355"/>
      <c r="J131" s="355"/>
      <c r="K131" s="355"/>
      <c r="L131" s="355"/>
      <c r="M131" s="355"/>
      <c r="N131" s="355"/>
      <c r="O131" s="355"/>
      <c r="P131" s="355"/>
      <c r="Q131" s="355"/>
      <c r="R131" s="355"/>
      <c r="S131" s="355"/>
      <c r="T131" s="355"/>
      <c r="U131" s="355"/>
      <c r="V131" s="355"/>
      <c r="W131" s="355"/>
      <c r="X131" s="355"/>
      <c r="Y131" s="355"/>
      <c r="Z131" s="355"/>
      <c r="AA131" s="355"/>
      <c r="AB131" s="355"/>
      <c r="AC131" s="355"/>
      <c r="AD131" s="355"/>
      <c r="AE131" s="355"/>
      <c r="AF131" s="355"/>
      <c r="AG131" s="355"/>
    </row>
    <row r="132" spans="1:49" ht="13.2" hidden="1" x14ac:dyDescent="0.25">
      <c r="A132" s="186"/>
      <c r="B132" s="351">
        <v>2022</v>
      </c>
      <c r="C132" s="351">
        <f>B132+1</f>
        <v>2023</v>
      </c>
      <c r="D132" s="351">
        <f t="shared" ref="D132:S133" si="42">C132+1</f>
        <v>2024</v>
      </c>
      <c r="E132" s="351">
        <f t="shared" si="42"/>
        <v>2025</v>
      </c>
      <c r="F132" s="351">
        <f t="shared" si="42"/>
        <v>2026</v>
      </c>
      <c r="G132" s="351">
        <f t="shared" si="42"/>
        <v>2027</v>
      </c>
      <c r="H132" s="351">
        <f t="shared" si="42"/>
        <v>2028</v>
      </c>
      <c r="I132" s="351">
        <f t="shared" si="42"/>
        <v>2029</v>
      </c>
      <c r="J132" s="351">
        <f t="shared" si="42"/>
        <v>2030</v>
      </c>
      <c r="K132" s="351">
        <f t="shared" si="42"/>
        <v>2031</v>
      </c>
      <c r="L132" s="351">
        <f t="shared" si="42"/>
        <v>2032</v>
      </c>
      <c r="M132" s="351">
        <f t="shared" si="42"/>
        <v>2033</v>
      </c>
      <c r="N132" s="351">
        <f t="shared" si="42"/>
        <v>2034</v>
      </c>
      <c r="O132" s="351">
        <f t="shared" si="42"/>
        <v>2035</v>
      </c>
      <c r="P132" s="351">
        <f t="shared" si="42"/>
        <v>2036</v>
      </c>
      <c r="Q132" s="351">
        <f t="shared" si="42"/>
        <v>2037</v>
      </c>
      <c r="R132" s="351">
        <f t="shared" si="42"/>
        <v>2038</v>
      </c>
      <c r="S132" s="351">
        <f t="shared" si="42"/>
        <v>2039</v>
      </c>
      <c r="T132" s="351">
        <f t="shared" ref="T132:AG133" si="43">S132+1</f>
        <v>2040</v>
      </c>
      <c r="U132" s="351">
        <f t="shared" si="43"/>
        <v>2041</v>
      </c>
      <c r="V132" s="351">
        <f t="shared" si="43"/>
        <v>2042</v>
      </c>
      <c r="W132" s="351">
        <f t="shared" si="43"/>
        <v>2043</v>
      </c>
      <c r="X132" s="351">
        <f t="shared" si="43"/>
        <v>2044</v>
      </c>
      <c r="Y132" s="351">
        <f t="shared" si="43"/>
        <v>2045</v>
      </c>
      <c r="Z132" s="351">
        <f t="shared" si="43"/>
        <v>2046</v>
      </c>
      <c r="AA132" s="351">
        <f t="shared" si="43"/>
        <v>2047</v>
      </c>
      <c r="AB132" s="351">
        <f t="shared" si="43"/>
        <v>2048</v>
      </c>
      <c r="AC132" s="351">
        <f t="shared" si="43"/>
        <v>2049</v>
      </c>
      <c r="AD132" s="351">
        <f t="shared" si="43"/>
        <v>2050</v>
      </c>
      <c r="AE132" s="351">
        <f t="shared" si="43"/>
        <v>2051</v>
      </c>
      <c r="AF132" s="351">
        <f t="shared" si="43"/>
        <v>2052</v>
      </c>
      <c r="AG132" s="351">
        <f t="shared" si="43"/>
        <v>2053</v>
      </c>
      <c r="AH132" s="184"/>
      <c r="AI132" s="184"/>
      <c r="AJ132" s="184"/>
      <c r="AK132" s="184"/>
      <c r="AL132" s="184"/>
      <c r="AM132" s="184"/>
      <c r="AN132" s="184"/>
      <c r="AO132" s="184"/>
      <c r="AP132" s="184"/>
      <c r="AQ132" s="184"/>
      <c r="AR132" s="184"/>
      <c r="AS132" s="184"/>
      <c r="AT132" s="184"/>
      <c r="AU132" s="184"/>
      <c r="AV132" s="184"/>
      <c r="AW132" s="184"/>
    </row>
    <row r="133" spans="1:49" hidden="1" x14ac:dyDescent="0.25">
      <c r="A133" s="186"/>
      <c r="B133" s="356">
        <v>1</v>
      </c>
      <c r="C133" s="356">
        <f t="shared" ref="C133" si="44">B133+1</f>
        <v>2</v>
      </c>
      <c r="D133" s="356">
        <f t="shared" si="42"/>
        <v>3</v>
      </c>
      <c r="E133" s="356">
        <f>D133+1</f>
        <v>4</v>
      </c>
      <c r="F133" s="356">
        <f t="shared" si="42"/>
        <v>5</v>
      </c>
      <c r="G133" s="356">
        <f t="shared" si="42"/>
        <v>6</v>
      </c>
      <c r="H133" s="356">
        <f t="shared" si="42"/>
        <v>7</v>
      </c>
      <c r="I133" s="356">
        <f t="shared" si="42"/>
        <v>8</v>
      </c>
      <c r="J133" s="356">
        <f t="shared" si="42"/>
        <v>9</v>
      </c>
      <c r="K133" s="356">
        <f t="shared" si="42"/>
        <v>10</v>
      </c>
      <c r="L133" s="356">
        <f t="shared" si="42"/>
        <v>11</v>
      </c>
      <c r="M133" s="356">
        <f t="shared" si="42"/>
        <v>12</v>
      </c>
      <c r="N133" s="356">
        <f t="shared" si="42"/>
        <v>13</v>
      </c>
      <c r="O133" s="356">
        <f t="shared" si="42"/>
        <v>14</v>
      </c>
      <c r="P133" s="356">
        <f t="shared" si="42"/>
        <v>15</v>
      </c>
      <c r="Q133" s="356">
        <f t="shared" si="42"/>
        <v>16</v>
      </c>
      <c r="R133" s="356">
        <f t="shared" si="42"/>
        <v>17</v>
      </c>
      <c r="S133" s="356">
        <f t="shared" si="42"/>
        <v>18</v>
      </c>
      <c r="T133" s="356">
        <f t="shared" si="43"/>
        <v>19</v>
      </c>
      <c r="U133" s="356">
        <f t="shared" si="43"/>
        <v>20</v>
      </c>
      <c r="V133" s="356">
        <f t="shared" si="43"/>
        <v>21</v>
      </c>
      <c r="W133" s="356">
        <f t="shared" si="43"/>
        <v>22</v>
      </c>
      <c r="X133" s="356">
        <f t="shared" si="43"/>
        <v>23</v>
      </c>
      <c r="Y133" s="356">
        <f t="shared" si="43"/>
        <v>24</v>
      </c>
      <c r="Z133" s="356">
        <f t="shared" si="43"/>
        <v>25</v>
      </c>
      <c r="AA133" s="356">
        <f t="shared" si="43"/>
        <v>26</v>
      </c>
      <c r="AB133" s="356">
        <f t="shared" si="43"/>
        <v>27</v>
      </c>
      <c r="AC133" s="356">
        <f t="shared" si="43"/>
        <v>28</v>
      </c>
      <c r="AD133" s="356">
        <f t="shared" si="43"/>
        <v>29</v>
      </c>
      <c r="AE133" s="356">
        <f t="shared" si="43"/>
        <v>30</v>
      </c>
      <c r="AF133" s="356">
        <f t="shared" si="43"/>
        <v>31</v>
      </c>
      <c r="AG133" s="356">
        <f t="shared" si="43"/>
        <v>32</v>
      </c>
      <c r="AH133" s="184"/>
      <c r="AI133" s="184"/>
      <c r="AJ133" s="184"/>
      <c r="AK133" s="184"/>
      <c r="AL133" s="184"/>
      <c r="AM133" s="184"/>
      <c r="AN133" s="184"/>
      <c r="AO133" s="184"/>
      <c r="AP133" s="184"/>
      <c r="AQ133" s="184"/>
      <c r="AR133" s="184"/>
      <c r="AS133" s="184"/>
      <c r="AT133" s="184"/>
      <c r="AU133" s="184"/>
      <c r="AV133" s="184"/>
      <c r="AW133" s="184"/>
    </row>
    <row r="134" spans="1:49" ht="13.8" hidden="1" x14ac:dyDescent="0.25">
      <c r="A134" s="186"/>
      <c r="B134" s="357">
        <v>0.5</v>
      </c>
      <c r="C134" s="357">
        <f>AVERAGE(B133:C133)</f>
        <v>1.5</v>
      </c>
      <c r="D134" s="357">
        <f>AVERAGE(C133:D133)</f>
        <v>2.5</v>
      </c>
      <c r="E134" s="357">
        <f>AVERAGE(D133:E133)</f>
        <v>3.5</v>
      </c>
      <c r="F134" s="357">
        <f t="shared" ref="F134:AG134" si="45">AVERAGE(E133:F133)</f>
        <v>4.5</v>
      </c>
      <c r="G134" s="357">
        <f t="shared" si="45"/>
        <v>5.5</v>
      </c>
      <c r="H134" s="357">
        <f t="shared" si="45"/>
        <v>6.5</v>
      </c>
      <c r="I134" s="357">
        <f t="shared" si="45"/>
        <v>7.5</v>
      </c>
      <c r="J134" s="357">
        <f t="shared" si="45"/>
        <v>8.5</v>
      </c>
      <c r="K134" s="357">
        <f t="shared" si="45"/>
        <v>9.5</v>
      </c>
      <c r="L134" s="357">
        <f t="shared" si="45"/>
        <v>10.5</v>
      </c>
      <c r="M134" s="357">
        <f t="shared" si="45"/>
        <v>11.5</v>
      </c>
      <c r="N134" s="357">
        <f t="shared" si="45"/>
        <v>12.5</v>
      </c>
      <c r="O134" s="357">
        <f t="shared" si="45"/>
        <v>13.5</v>
      </c>
      <c r="P134" s="357">
        <f t="shared" si="45"/>
        <v>14.5</v>
      </c>
      <c r="Q134" s="357">
        <f t="shared" si="45"/>
        <v>15.5</v>
      </c>
      <c r="R134" s="357">
        <f t="shared" si="45"/>
        <v>16.5</v>
      </c>
      <c r="S134" s="357">
        <f t="shared" si="45"/>
        <v>17.5</v>
      </c>
      <c r="T134" s="357">
        <f t="shared" si="45"/>
        <v>18.5</v>
      </c>
      <c r="U134" s="357">
        <f t="shared" si="45"/>
        <v>19.5</v>
      </c>
      <c r="V134" s="357">
        <f t="shared" si="45"/>
        <v>20.5</v>
      </c>
      <c r="W134" s="357">
        <f t="shared" si="45"/>
        <v>21.5</v>
      </c>
      <c r="X134" s="357">
        <f t="shared" si="45"/>
        <v>22.5</v>
      </c>
      <c r="Y134" s="357">
        <f t="shared" si="45"/>
        <v>23.5</v>
      </c>
      <c r="Z134" s="357">
        <f t="shared" si="45"/>
        <v>24.5</v>
      </c>
      <c r="AA134" s="357">
        <f t="shared" si="45"/>
        <v>25.5</v>
      </c>
      <c r="AB134" s="357">
        <f t="shared" si="45"/>
        <v>26.5</v>
      </c>
      <c r="AC134" s="357">
        <f t="shared" si="45"/>
        <v>27.5</v>
      </c>
      <c r="AD134" s="357">
        <f t="shared" si="45"/>
        <v>28.5</v>
      </c>
      <c r="AE134" s="357">
        <f t="shared" si="45"/>
        <v>29.5</v>
      </c>
      <c r="AF134" s="357">
        <f t="shared" si="45"/>
        <v>30.5</v>
      </c>
      <c r="AG134" s="357">
        <f t="shared" si="45"/>
        <v>31.5</v>
      </c>
      <c r="AH134" s="184"/>
      <c r="AI134" s="184"/>
      <c r="AJ134" s="184"/>
      <c r="AK134" s="184"/>
      <c r="AL134" s="184"/>
      <c r="AM134" s="184"/>
      <c r="AN134" s="184"/>
      <c r="AO134" s="184"/>
      <c r="AP134" s="184"/>
      <c r="AQ134" s="184"/>
      <c r="AR134" s="184"/>
      <c r="AS134" s="184"/>
      <c r="AT134" s="184"/>
      <c r="AU134" s="184"/>
      <c r="AV134" s="184"/>
      <c r="AW134" s="184"/>
    </row>
    <row r="135" spans="1:49" ht="13.2" x14ac:dyDescent="0.25">
      <c r="A135" s="186"/>
      <c r="B135" s="184"/>
      <c r="C135" s="184"/>
      <c r="D135" s="184"/>
      <c r="E135" s="184"/>
      <c r="F135" s="184"/>
      <c r="G135" s="184"/>
      <c r="H135" s="184"/>
      <c r="I135" s="184"/>
      <c r="J135" s="184"/>
      <c r="K135" s="184"/>
      <c r="L135" s="184"/>
      <c r="M135" s="184"/>
      <c r="N135" s="184"/>
      <c r="O135" s="184"/>
      <c r="P135" s="184"/>
      <c r="Q135" s="184"/>
      <c r="R135" s="184"/>
      <c r="S135" s="184"/>
      <c r="T135" s="184"/>
      <c r="U135" s="184"/>
      <c r="V135" s="184"/>
      <c r="W135" s="184"/>
      <c r="X135" s="184"/>
      <c r="Y135" s="184"/>
      <c r="Z135" s="184"/>
      <c r="AA135" s="184"/>
      <c r="AB135" s="184"/>
      <c r="AC135" s="184"/>
      <c r="AD135" s="184"/>
      <c r="AE135" s="184"/>
      <c r="AF135" s="184"/>
      <c r="AG135" s="184"/>
      <c r="AH135" s="184"/>
      <c r="AI135" s="184"/>
      <c r="AJ135" s="184"/>
      <c r="AK135" s="184"/>
      <c r="AL135" s="184"/>
      <c r="AM135" s="184"/>
      <c r="AN135" s="184"/>
      <c r="AO135" s="184"/>
      <c r="AP135" s="184"/>
      <c r="AQ135" s="184"/>
      <c r="AR135" s="184"/>
      <c r="AS135" s="184"/>
      <c r="AT135" s="184"/>
      <c r="AU135" s="184"/>
      <c r="AV135" s="184"/>
      <c r="AW135" s="184"/>
    </row>
    <row r="136" spans="1:49" ht="13.2" x14ac:dyDescent="0.25">
      <c r="A136" s="186"/>
      <c r="B136" s="184"/>
      <c r="C136" s="184"/>
      <c r="D136" s="184"/>
      <c r="E136" s="184"/>
      <c r="F136" s="184"/>
      <c r="G136" s="184"/>
      <c r="H136" s="184"/>
      <c r="I136" s="184"/>
      <c r="J136" s="184"/>
      <c r="K136" s="184"/>
      <c r="L136" s="184"/>
      <c r="M136" s="184"/>
      <c r="N136" s="184"/>
      <c r="O136" s="184"/>
      <c r="P136" s="184"/>
      <c r="Q136" s="184"/>
      <c r="R136" s="184"/>
      <c r="S136" s="184"/>
      <c r="T136" s="184"/>
      <c r="U136" s="184"/>
      <c r="V136" s="184"/>
      <c r="W136" s="184"/>
      <c r="X136" s="184"/>
      <c r="Y136" s="184"/>
      <c r="Z136" s="184"/>
      <c r="AA136" s="184"/>
      <c r="AB136" s="184"/>
      <c r="AC136" s="184"/>
      <c r="AD136" s="184"/>
      <c r="AE136" s="184"/>
      <c r="AF136" s="184"/>
      <c r="AG136" s="184"/>
      <c r="AH136" s="184"/>
      <c r="AI136" s="184"/>
      <c r="AJ136" s="184"/>
      <c r="AK136" s="184"/>
      <c r="AL136" s="184"/>
      <c r="AM136" s="184"/>
      <c r="AN136" s="184"/>
      <c r="AO136" s="184"/>
      <c r="AP136" s="184"/>
      <c r="AQ136" s="184"/>
      <c r="AR136" s="184"/>
      <c r="AS136" s="184"/>
      <c r="AT136" s="184"/>
      <c r="AU136" s="184"/>
      <c r="AV136" s="184"/>
      <c r="AW136" s="184"/>
    </row>
    <row r="137" spans="1:49" ht="13.2" x14ac:dyDescent="0.25">
      <c r="A137" s="186"/>
      <c r="B137" s="184"/>
      <c r="C137" s="184"/>
      <c r="D137" s="184"/>
      <c r="E137" s="184"/>
      <c r="F137" s="184"/>
      <c r="G137" s="184"/>
      <c r="H137" s="184"/>
      <c r="I137" s="184"/>
      <c r="J137" s="184"/>
      <c r="K137" s="184"/>
      <c r="L137" s="184"/>
      <c r="M137" s="184"/>
      <c r="N137" s="184"/>
      <c r="O137" s="184"/>
      <c r="P137" s="184"/>
      <c r="Q137" s="184"/>
      <c r="R137" s="184"/>
      <c r="S137" s="184"/>
      <c r="T137" s="184"/>
      <c r="U137" s="184"/>
      <c r="V137" s="184"/>
      <c r="W137" s="184"/>
      <c r="X137" s="184"/>
      <c r="Y137" s="184"/>
      <c r="Z137" s="184"/>
      <c r="AA137" s="184"/>
      <c r="AB137" s="184"/>
      <c r="AC137" s="184"/>
      <c r="AD137" s="184"/>
      <c r="AE137" s="184"/>
      <c r="AF137" s="184"/>
      <c r="AG137" s="184"/>
      <c r="AH137" s="184"/>
      <c r="AI137" s="184"/>
      <c r="AJ137" s="184"/>
      <c r="AK137" s="184"/>
      <c r="AL137" s="184"/>
      <c r="AM137" s="184"/>
      <c r="AN137" s="184"/>
      <c r="AO137" s="184"/>
      <c r="AP137" s="184"/>
      <c r="AQ137" s="184"/>
      <c r="AR137" s="184"/>
      <c r="AS137" s="184"/>
      <c r="AT137" s="184"/>
      <c r="AU137" s="184"/>
      <c r="AV137" s="184"/>
      <c r="AW137" s="184"/>
    </row>
    <row r="138" spans="1:49" ht="13.2" x14ac:dyDescent="0.25">
      <c r="A138" s="186"/>
      <c r="B138" s="184"/>
      <c r="C138" s="184"/>
      <c r="D138" s="184"/>
      <c r="E138" s="184"/>
      <c r="F138" s="184"/>
      <c r="G138" s="184"/>
      <c r="H138" s="184"/>
      <c r="I138" s="184"/>
      <c r="J138" s="184"/>
      <c r="K138" s="184"/>
      <c r="L138" s="184"/>
      <c r="M138" s="184"/>
      <c r="N138" s="184"/>
      <c r="O138" s="184"/>
      <c r="P138" s="184"/>
      <c r="Q138" s="184"/>
      <c r="R138" s="184"/>
      <c r="S138" s="184"/>
      <c r="T138" s="184"/>
      <c r="U138" s="184"/>
      <c r="V138" s="184"/>
      <c r="W138" s="184"/>
      <c r="X138" s="184"/>
      <c r="Y138" s="184"/>
      <c r="Z138" s="184"/>
      <c r="AA138" s="184"/>
      <c r="AB138" s="184"/>
      <c r="AC138" s="184"/>
      <c r="AD138" s="184"/>
      <c r="AE138" s="184"/>
      <c r="AF138" s="184"/>
      <c r="AG138" s="184"/>
      <c r="AH138" s="184"/>
      <c r="AI138" s="184"/>
      <c r="AJ138" s="184"/>
      <c r="AK138" s="184"/>
      <c r="AL138" s="184"/>
      <c r="AM138" s="184"/>
      <c r="AN138" s="184"/>
      <c r="AO138" s="184"/>
      <c r="AP138" s="184"/>
      <c r="AQ138" s="184"/>
      <c r="AR138" s="184"/>
      <c r="AS138" s="184"/>
      <c r="AT138" s="184"/>
      <c r="AU138" s="184"/>
      <c r="AV138" s="184"/>
      <c r="AW138" s="184"/>
    </row>
    <row r="139" spans="1:49" ht="13.2" x14ac:dyDescent="0.25">
      <c r="A139" s="186"/>
      <c r="B139" s="184"/>
      <c r="C139" s="184"/>
      <c r="D139" s="184"/>
      <c r="E139" s="184"/>
      <c r="F139" s="184"/>
      <c r="G139" s="184"/>
      <c r="H139" s="184"/>
      <c r="I139" s="184"/>
      <c r="J139" s="184"/>
      <c r="K139" s="184"/>
      <c r="L139" s="184"/>
      <c r="M139" s="184"/>
      <c r="N139" s="184"/>
      <c r="O139" s="184"/>
      <c r="P139" s="184"/>
      <c r="Q139" s="184"/>
      <c r="R139" s="184"/>
      <c r="S139" s="184"/>
      <c r="T139" s="184"/>
      <c r="U139" s="184"/>
      <c r="V139" s="184"/>
      <c r="W139" s="184"/>
      <c r="X139" s="184"/>
      <c r="Y139" s="184"/>
      <c r="Z139" s="184"/>
      <c r="AA139" s="184"/>
      <c r="AB139" s="184"/>
      <c r="AC139" s="184"/>
      <c r="AD139" s="184"/>
      <c r="AE139" s="184"/>
      <c r="AF139" s="184"/>
      <c r="AG139" s="184"/>
      <c r="AH139" s="184"/>
      <c r="AI139" s="184"/>
      <c r="AJ139" s="184"/>
      <c r="AK139" s="184"/>
      <c r="AL139" s="184"/>
      <c r="AM139" s="184"/>
      <c r="AN139" s="184"/>
      <c r="AO139" s="184"/>
      <c r="AP139" s="184"/>
      <c r="AQ139" s="184"/>
      <c r="AR139" s="184"/>
      <c r="AS139" s="184"/>
      <c r="AT139" s="184"/>
      <c r="AU139" s="184"/>
      <c r="AV139" s="184"/>
      <c r="AW139" s="184"/>
    </row>
    <row r="140" spans="1:49" ht="13.2" x14ac:dyDescent="0.25">
      <c r="A140" s="186"/>
      <c r="B140" s="184"/>
      <c r="C140" s="184"/>
      <c r="D140" s="184"/>
      <c r="E140" s="184"/>
      <c r="F140" s="184"/>
      <c r="G140" s="184"/>
      <c r="H140" s="184"/>
      <c r="I140" s="184"/>
      <c r="J140" s="184"/>
      <c r="K140" s="184"/>
      <c r="L140" s="184"/>
      <c r="M140" s="184"/>
      <c r="N140" s="184"/>
      <c r="O140" s="184"/>
      <c r="P140" s="184"/>
      <c r="Q140" s="184"/>
      <c r="R140" s="184"/>
      <c r="S140" s="184"/>
      <c r="T140" s="184"/>
      <c r="U140" s="184"/>
      <c r="V140" s="184"/>
      <c r="W140" s="184"/>
      <c r="X140" s="184"/>
      <c r="Y140" s="184"/>
      <c r="Z140" s="184"/>
      <c r="AA140" s="184"/>
      <c r="AB140" s="184"/>
      <c r="AC140" s="184"/>
      <c r="AD140" s="184"/>
      <c r="AE140" s="184"/>
      <c r="AF140" s="184"/>
      <c r="AG140" s="184"/>
      <c r="AH140" s="184"/>
      <c r="AI140" s="184"/>
      <c r="AJ140" s="184"/>
      <c r="AK140" s="184"/>
      <c r="AL140" s="184"/>
      <c r="AM140" s="184"/>
      <c r="AN140" s="184"/>
      <c r="AO140" s="184"/>
      <c r="AP140" s="184"/>
      <c r="AQ140" s="184"/>
      <c r="AR140" s="184"/>
      <c r="AS140" s="184"/>
      <c r="AT140" s="184"/>
      <c r="AU140" s="184"/>
      <c r="AV140" s="184"/>
      <c r="AW140" s="184"/>
    </row>
    <row r="141" spans="1:49" ht="13.2" x14ac:dyDescent="0.25">
      <c r="A141" s="186"/>
      <c r="B141" s="184"/>
      <c r="C141" s="184"/>
      <c r="D141" s="184"/>
      <c r="E141" s="184"/>
      <c r="F141" s="184"/>
      <c r="G141" s="184"/>
      <c r="H141" s="184"/>
      <c r="I141" s="184"/>
      <c r="J141" s="184"/>
      <c r="K141" s="184"/>
      <c r="L141" s="184"/>
      <c r="M141" s="184"/>
      <c r="N141" s="184"/>
      <c r="O141" s="184"/>
      <c r="P141" s="184"/>
      <c r="Q141" s="184"/>
      <c r="R141" s="184"/>
      <c r="S141" s="184"/>
      <c r="T141" s="184"/>
      <c r="U141" s="184"/>
      <c r="V141" s="184"/>
      <c r="W141" s="184"/>
      <c r="X141" s="184"/>
      <c r="Y141" s="184"/>
      <c r="Z141" s="184"/>
      <c r="AA141" s="184"/>
      <c r="AB141" s="184"/>
      <c r="AC141" s="184"/>
      <c r="AD141" s="184"/>
      <c r="AE141" s="184"/>
      <c r="AF141" s="184"/>
      <c r="AG141" s="184"/>
      <c r="AH141" s="184"/>
      <c r="AI141" s="184"/>
      <c r="AJ141" s="184"/>
      <c r="AK141" s="184"/>
      <c r="AL141" s="184"/>
      <c r="AM141" s="184"/>
      <c r="AN141" s="184"/>
      <c r="AO141" s="184"/>
      <c r="AP141" s="184"/>
      <c r="AQ141" s="184"/>
      <c r="AR141" s="184"/>
      <c r="AS141" s="184"/>
      <c r="AT141" s="184"/>
      <c r="AU141" s="184"/>
      <c r="AV141" s="184"/>
      <c r="AW141" s="184"/>
    </row>
    <row r="142" spans="1:49" ht="13.2" x14ac:dyDescent="0.25">
      <c r="A142" s="186"/>
      <c r="B142" s="184"/>
      <c r="C142" s="184"/>
      <c r="D142" s="184"/>
      <c r="E142" s="184"/>
      <c r="F142" s="184"/>
      <c r="G142" s="184"/>
      <c r="H142" s="184"/>
      <c r="I142" s="184"/>
      <c r="J142" s="184"/>
      <c r="K142" s="184"/>
      <c r="L142" s="184"/>
      <c r="M142" s="184"/>
      <c r="N142" s="184"/>
      <c r="O142" s="184"/>
      <c r="P142" s="184"/>
      <c r="Q142" s="184"/>
      <c r="R142" s="184"/>
      <c r="S142" s="184"/>
      <c r="T142" s="184"/>
      <c r="U142" s="184"/>
      <c r="V142" s="184"/>
      <c r="W142" s="184"/>
      <c r="X142" s="184"/>
      <c r="Y142" s="184"/>
      <c r="Z142" s="184"/>
      <c r="AA142" s="184"/>
      <c r="AB142" s="184"/>
      <c r="AC142" s="184"/>
      <c r="AD142" s="184"/>
      <c r="AE142" s="184"/>
      <c r="AF142" s="184"/>
      <c r="AG142" s="184"/>
      <c r="AH142" s="184"/>
      <c r="AI142" s="184"/>
      <c r="AJ142" s="184"/>
      <c r="AK142" s="184"/>
      <c r="AL142" s="184"/>
      <c r="AM142" s="184"/>
      <c r="AN142" s="184"/>
      <c r="AO142" s="184"/>
      <c r="AP142" s="184"/>
      <c r="AQ142" s="184"/>
      <c r="AR142" s="184"/>
      <c r="AS142" s="184"/>
      <c r="AT142" s="184"/>
      <c r="AU142" s="184"/>
      <c r="AV142" s="184"/>
      <c r="AW142" s="184"/>
    </row>
    <row r="143" spans="1:49" ht="13.2" x14ac:dyDescent="0.25">
      <c r="A143" s="186"/>
      <c r="B143" s="184"/>
      <c r="C143" s="184"/>
      <c r="D143" s="184"/>
      <c r="E143" s="184"/>
      <c r="F143" s="184"/>
      <c r="G143" s="184"/>
      <c r="H143" s="184"/>
      <c r="I143" s="184"/>
      <c r="J143" s="184"/>
      <c r="K143" s="184"/>
      <c r="L143" s="184"/>
      <c r="M143" s="184"/>
      <c r="N143" s="184"/>
      <c r="O143" s="184"/>
      <c r="P143" s="184"/>
      <c r="Q143" s="184"/>
      <c r="R143" s="184"/>
      <c r="S143" s="184"/>
      <c r="T143" s="184"/>
      <c r="U143" s="184"/>
      <c r="V143" s="184"/>
      <c r="W143" s="184"/>
      <c r="X143" s="184"/>
      <c r="Y143" s="184"/>
      <c r="Z143" s="184"/>
      <c r="AA143" s="184"/>
      <c r="AB143" s="184"/>
      <c r="AC143" s="184"/>
      <c r="AD143" s="184"/>
      <c r="AE143" s="184"/>
      <c r="AF143" s="184"/>
      <c r="AG143" s="184"/>
      <c r="AH143" s="184"/>
      <c r="AI143" s="184"/>
      <c r="AJ143" s="184"/>
      <c r="AK143" s="184"/>
      <c r="AL143" s="184"/>
      <c r="AM143" s="184"/>
      <c r="AN143" s="184"/>
      <c r="AO143" s="184"/>
      <c r="AP143" s="184"/>
      <c r="AQ143" s="184"/>
      <c r="AR143" s="184"/>
      <c r="AS143" s="184"/>
      <c r="AT143" s="184"/>
      <c r="AU143" s="184"/>
      <c r="AV143" s="184"/>
      <c r="AW143" s="184"/>
    </row>
    <row r="144" spans="1:49" ht="13.2" x14ac:dyDescent="0.25">
      <c r="A144" s="186"/>
      <c r="B144" s="184"/>
      <c r="C144" s="184"/>
      <c r="D144" s="184"/>
      <c r="E144" s="184"/>
      <c r="F144" s="184"/>
      <c r="G144" s="184"/>
      <c r="H144" s="184"/>
      <c r="I144" s="184"/>
      <c r="J144" s="184"/>
      <c r="K144" s="184"/>
      <c r="L144" s="184"/>
      <c r="M144" s="184"/>
      <c r="N144" s="184"/>
      <c r="O144" s="184"/>
      <c r="P144" s="184"/>
      <c r="Q144" s="184"/>
      <c r="R144" s="184"/>
      <c r="S144" s="184"/>
      <c r="T144" s="184"/>
      <c r="U144" s="184"/>
      <c r="V144" s="184"/>
      <c r="W144" s="184"/>
      <c r="X144" s="184"/>
      <c r="Y144" s="184"/>
      <c r="Z144" s="184"/>
      <c r="AA144" s="184"/>
      <c r="AB144" s="184"/>
      <c r="AC144" s="184"/>
      <c r="AD144" s="184"/>
      <c r="AE144" s="184"/>
      <c r="AF144" s="184"/>
      <c r="AG144" s="184"/>
      <c r="AH144" s="184"/>
      <c r="AI144" s="184"/>
      <c r="AJ144" s="184"/>
      <c r="AK144" s="184"/>
      <c r="AL144" s="184"/>
      <c r="AM144" s="184"/>
      <c r="AN144" s="184"/>
      <c r="AO144" s="184"/>
      <c r="AP144" s="184"/>
      <c r="AQ144" s="184"/>
      <c r="AR144" s="184"/>
      <c r="AS144" s="184"/>
      <c r="AT144" s="184"/>
      <c r="AU144" s="184"/>
      <c r="AV144" s="184"/>
      <c r="AW144" s="184"/>
    </row>
    <row r="145" spans="1:49" ht="13.2" x14ac:dyDescent="0.25">
      <c r="A145" s="186"/>
      <c r="B145" s="184"/>
      <c r="C145" s="184"/>
      <c r="D145" s="184"/>
      <c r="E145" s="184"/>
      <c r="F145" s="184"/>
      <c r="G145" s="184"/>
      <c r="H145" s="184"/>
      <c r="I145" s="184"/>
      <c r="J145" s="184"/>
      <c r="K145" s="184"/>
      <c r="L145" s="184"/>
      <c r="M145" s="184"/>
      <c r="N145" s="184"/>
      <c r="O145" s="184"/>
      <c r="P145" s="184"/>
      <c r="Q145" s="184"/>
      <c r="R145" s="184"/>
      <c r="S145" s="184"/>
      <c r="T145" s="184"/>
      <c r="U145" s="184"/>
      <c r="V145" s="184"/>
      <c r="W145" s="184"/>
      <c r="X145" s="184"/>
      <c r="Y145" s="184"/>
      <c r="Z145" s="184"/>
      <c r="AA145" s="184"/>
      <c r="AB145" s="184"/>
      <c r="AC145" s="184"/>
      <c r="AD145" s="184"/>
      <c r="AE145" s="184"/>
      <c r="AF145" s="184"/>
      <c r="AG145" s="184"/>
      <c r="AH145" s="184"/>
      <c r="AI145" s="184"/>
      <c r="AJ145" s="184"/>
      <c r="AK145" s="184"/>
      <c r="AL145" s="184"/>
      <c r="AM145" s="184"/>
      <c r="AN145" s="184"/>
      <c r="AO145" s="184"/>
      <c r="AP145" s="184"/>
      <c r="AQ145" s="184"/>
      <c r="AR145" s="184"/>
      <c r="AS145" s="184"/>
      <c r="AT145" s="184"/>
      <c r="AU145" s="184"/>
      <c r="AV145" s="184"/>
      <c r="AW145" s="184"/>
    </row>
    <row r="146" spans="1:49" ht="13.2" x14ac:dyDescent="0.25">
      <c r="A146" s="186"/>
      <c r="B146" s="184"/>
      <c r="C146" s="184"/>
      <c r="D146" s="184"/>
      <c r="E146" s="184"/>
      <c r="F146" s="184"/>
      <c r="G146" s="184"/>
      <c r="H146" s="184"/>
      <c r="I146" s="184"/>
      <c r="J146" s="184"/>
      <c r="K146" s="184"/>
      <c r="L146" s="184"/>
      <c r="M146" s="184"/>
      <c r="N146" s="184"/>
      <c r="O146" s="184"/>
      <c r="P146" s="184"/>
      <c r="Q146" s="184"/>
      <c r="R146" s="184"/>
      <c r="S146" s="184"/>
      <c r="T146" s="184"/>
      <c r="U146" s="184"/>
      <c r="V146" s="184"/>
      <c r="W146" s="184"/>
      <c r="X146" s="184"/>
      <c r="Y146" s="184"/>
      <c r="Z146" s="184"/>
      <c r="AA146" s="184"/>
      <c r="AB146" s="184"/>
      <c r="AC146" s="184"/>
      <c r="AD146" s="184"/>
      <c r="AE146" s="184"/>
      <c r="AF146" s="184"/>
      <c r="AG146" s="184"/>
      <c r="AH146" s="184"/>
      <c r="AI146" s="184"/>
      <c r="AJ146" s="184"/>
      <c r="AK146" s="184"/>
      <c r="AL146" s="184"/>
      <c r="AM146" s="184"/>
      <c r="AN146" s="184"/>
      <c r="AO146" s="184"/>
      <c r="AP146" s="184"/>
      <c r="AQ146" s="184"/>
      <c r="AR146" s="184"/>
      <c r="AS146" s="184"/>
      <c r="AT146" s="184"/>
      <c r="AU146" s="184"/>
      <c r="AV146" s="184"/>
      <c r="AW146" s="184"/>
    </row>
    <row r="147" spans="1:49" ht="13.2" x14ac:dyDescent="0.25">
      <c r="A147" s="186"/>
      <c r="B147" s="184"/>
      <c r="C147" s="184"/>
      <c r="D147" s="184"/>
      <c r="E147" s="184"/>
      <c r="F147" s="184"/>
      <c r="G147" s="184"/>
      <c r="H147" s="184"/>
      <c r="I147" s="184"/>
      <c r="J147" s="184"/>
      <c r="K147" s="184"/>
      <c r="L147" s="184"/>
      <c r="M147" s="184"/>
      <c r="N147" s="184"/>
      <c r="O147" s="184"/>
      <c r="P147" s="184"/>
      <c r="Q147" s="184"/>
      <c r="R147" s="184"/>
      <c r="S147" s="184"/>
      <c r="T147" s="184"/>
      <c r="U147" s="184"/>
      <c r="V147" s="184"/>
      <c r="W147" s="184"/>
      <c r="X147" s="184"/>
      <c r="Y147" s="184"/>
      <c r="Z147" s="184"/>
      <c r="AA147" s="184"/>
      <c r="AB147" s="184"/>
      <c r="AC147" s="184"/>
      <c r="AD147" s="184"/>
      <c r="AE147" s="184"/>
      <c r="AF147" s="184"/>
      <c r="AG147" s="184"/>
      <c r="AH147" s="184"/>
      <c r="AI147" s="184"/>
      <c r="AJ147" s="184"/>
      <c r="AK147" s="184"/>
      <c r="AL147" s="184"/>
      <c r="AM147" s="184"/>
      <c r="AN147" s="184"/>
      <c r="AO147" s="184"/>
      <c r="AP147" s="184"/>
      <c r="AQ147" s="184"/>
      <c r="AR147" s="184"/>
      <c r="AS147" s="184"/>
      <c r="AT147" s="184"/>
      <c r="AU147" s="184"/>
      <c r="AV147" s="184"/>
      <c r="AW147" s="184"/>
    </row>
    <row r="148" spans="1:49" ht="13.2" x14ac:dyDescent="0.25">
      <c r="A148" s="186"/>
      <c r="B148" s="184"/>
      <c r="C148" s="184"/>
      <c r="D148" s="184"/>
      <c r="E148" s="184"/>
      <c r="F148" s="184"/>
      <c r="G148" s="184"/>
      <c r="H148" s="184"/>
      <c r="I148" s="184"/>
      <c r="J148" s="184"/>
      <c r="K148" s="184"/>
      <c r="L148" s="184"/>
      <c r="M148" s="184"/>
      <c r="N148" s="184"/>
      <c r="O148" s="184"/>
      <c r="P148" s="184"/>
      <c r="Q148" s="184"/>
      <c r="R148" s="184"/>
      <c r="S148" s="184"/>
      <c r="T148" s="184"/>
      <c r="U148" s="184"/>
      <c r="V148" s="184"/>
      <c r="W148" s="184"/>
      <c r="X148" s="184"/>
      <c r="Y148" s="184"/>
      <c r="Z148" s="184"/>
      <c r="AA148" s="184"/>
      <c r="AB148" s="184"/>
      <c r="AC148" s="184"/>
      <c r="AD148" s="184"/>
      <c r="AE148" s="184"/>
      <c r="AF148" s="184"/>
      <c r="AG148" s="184"/>
      <c r="AH148" s="184"/>
      <c r="AI148" s="184"/>
      <c r="AJ148" s="184"/>
      <c r="AK148" s="184"/>
      <c r="AL148" s="184"/>
      <c r="AM148" s="184"/>
      <c r="AN148" s="184"/>
      <c r="AO148" s="184"/>
      <c r="AP148" s="184"/>
      <c r="AQ148" s="184"/>
      <c r="AR148" s="184"/>
      <c r="AS148" s="184"/>
      <c r="AT148" s="184"/>
      <c r="AU148" s="184"/>
      <c r="AV148" s="184"/>
      <c r="AW148" s="184"/>
    </row>
    <row r="149" spans="1:49" ht="13.2" x14ac:dyDescent="0.25">
      <c r="A149" s="185"/>
      <c r="B149" s="183"/>
      <c r="C149" s="183"/>
      <c r="D149" s="183"/>
      <c r="E149" s="183"/>
      <c r="F149" s="183"/>
      <c r="G149" s="183"/>
      <c r="H149" s="183"/>
      <c r="I149" s="183"/>
      <c r="J149" s="183"/>
      <c r="K149" s="183"/>
      <c r="L149" s="183"/>
      <c r="M149" s="183"/>
      <c r="N149" s="183"/>
      <c r="O149" s="183"/>
      <c r="P149" s="183"/>
      <c r="Q149" s="183"/>
      <c r="R149" s="183"/>
      <c r="S149" s="183"/>
      <c r="T149" s="183"/>
      <c r="U149" s="183"/>
      <c r="V149" s="183"/>
      <c r="W149" s="183"/>
      <c r="X149" s="183"/>
      <c r="Y149" s="183"/>
      <c r="Z149" s="183"/>
      <c r="AA149" s="183"/>
      <c r="AB149" s="183"/>
      <c r="AC149" s="183"/>
      <c r="AD149" s="183"/>
      <c r="AE149" s="183"/>
      <c r="AF149" s="183"/>
      <c r="AG149" s="183"/>
      <c r="AH149" s="183"/>
      <c r="AI149" s="183"/>
      <c r="AJ149" s="183"/>
      <c r="AK149" s="183"/>
      <c r="AL149" s="183"/>
      <c r="AM149" s="183"/>
      <c r="AN149" s="183"/>
      <c r="AO149" s="183"/>
      <c r="AP149" s="183"/>
      <c r="AQ149" s="183"/>
      <c r="AR149" s="183"/>
      <c r="AS149" s="183"/>
      <c r="AT149" s="183"/>
      <c r="AU149" s="183"/>
      <c r="AV149" s="183"/>
      <c r="AW149" s="183"/>
    </row>
    <row r="150" spans="1:49" ht="13.2" x14ac:dyDescent="0.25">
      <c r="A150" s="185"/>
      <c r="B150" s="183"/>
      <c r="C150" s="183"/>
      <c r="D150" s="183"/>
      <c r="E150" s="183"/>
      <c r="F150" s="183"/>
      <c r="G150" s="183"/>
      <c r="H150" s="183"/>
      <c r="I150" s="183"/>
      <c r="J150" s="183"/>
      <c r="K150" s="183"/>
      <c r="L150" s="183"/>
      <c r="M150" s="183"/>
      <c r="N150" s="183"/>
      <c r="O150" s="183"/>
      <c r="P150" s="183"/>
      <c r="Q150" s="183"/>
      <c r="R150" s="183"/>
      <c r="S150" s="183"/>
      <c r="T150" s="183"/>
      <c r="U150" s="183"/>
      <c r="V150" s="183"/>
      <c r="W150" s="183"/>
      <c r="X150" s="183"/>
      <c r="Y150" s="183"/>
      <c r="Z150" s="183"/>
      <c r="AA150" s="183"/>
      <c r="AB150" s="183"/>
      <c r="AC150" s="183"/>
      <c r="AD150" s="183"/>
      <c r="AE150" s="183"/>
      <c r="AF150" s="183"/>
      <c r="AG150" s="183"/>
      <c r="AH150" s="183"/>
      <c r="AI150" s="183"/>
      <c r="AJ150" s="183"/>
      <c r="AK150" s="183"/>
      <c r="AL150" s="183"/>
      <c r="AM150" s="183"/>
      <c r="AN150" s="183"/>
      <c r="AO150" s="183"/>
      <c r="AP150" s="183"/>
      <c r="AQ150" s="183"/>
      <c r="AR150" s="183"/>
      <c r="AS150" s="183"/>
      <c r="AT150" s="183"/>
      <c r="AU150" s="183"/>
      <c r="AV150" s="183"/>
      <c r="AW150" s="183"/>
    </row>
    <row r="151" spans="1:49" ht="13.2" x14ac:dyDescent="0.25">
      <c r="A151" s="185"/>
      <c r="B151" s="183"/>
      <c r="C151" s="183"/>
      <c r="D151" s="183"/>
      <c r="E151" s="183"/>
      <c r="F151" s="183"/>
      <c r="G151" s="183"/>
      <c r="H151" s="183"/>
      <c r="I151" s="183"/>
      <c r="J151" s="183"/>
      <c r="K151" s="183"/>
      <c r="L151" s="183"/>
      <c r="M151" s="183"/>
      <c r="N151" s="183"/>
      <c r="O151" s="183"/>
      <c r="P151" s="183"/>
      <c r="Q151" s="183"/>
      <c r="R151" s="183"/>
      <c r="S151" s="183"/>
      <c r="T151" s="183"/>
      <c r="U151" s="183"/>
      <c r="V151" s="183"/>
      <c r="W151" s="183"/>
      <c r="X151" s="183"/>
      <c r="Y151" s="183"/>
      <c r="Z151" s="183"/>
      <c r="AA151" s="183"/>
      <c r="AB151" s="183"/>
      <c r="AC151" s="183"/>
      <c r="AD151" s="183"/>
      <c r="AE151" s="183"/>
      <c r="AF151" s="183"/>
      <c r="AG151" s="183"/>
      <c r="AH151" s="183"/>
      <c r="AI151" s="183"/>
      <c r="AJ151" s="183"/>
      <c r="AK151" s="183"/>
      <c r="AL151" s="183"/>
      <c r="AM151" s="183"/>
      <c r="AN151" s="183"/>
      <c r="AO151" s="183"/>
      <c r="AP151" s="183"/>
      <c r="AQ151" s="183"/>
      <c r="AR151" s="183"/>
      <c r="AS151" s="183"/>
      <c r="AT151" s="183"/>
      <c r="AU151" s="183"/>
      <c r="AV151" s="183"/>
      <c r="AW151" s="183"/>
    </row>
    <row r="152" spans="1:49" ht="13.2" x14ac:dyDescent="0.25">
      <c r="A152" s="185"/>
      <c r="B152" s="183"/>
      <c r="C152" s="183"/>
      <c r="D152" s="183"/>
      <c r="E152" s="183"/>
      <c r="F152" s="183"/>
      <c r="G152" s="183"/>
      <c r="H152" s="183"/>
      <c r="I152" s="183"/>
      <c r="J152" s="183"/>
      <c r="K152" s="183"/>
      <c r="L152" s="183"/>
      <c r="M152" s="183"/>
      <c r="N152" s="183"/>
      <c r="O152" s="183"/>
      <c r="P152" s="183"/>
      <c r="Q152" s="183"/>
      <c r="R152" s="183"/>
      <c r="S152" s="183"/>
      <c r="T152" s="183"/>
      <c r="U152" s="183"/>
      <c r="V152" s="183"/>
      <c r="W152" s="183"/>
      <c r="X152" s="183"/>
      <c r="Y152" s="183"/>
      <c r="Z152" s="183"/>
      <c r="AA152" s="183"/>
      <c r="AB152" s="183"/>
      <c r="AC152" s="183"/>
      <c r="AD152" s="183"/>
      <c r="AE152" s="183"/>
      <c r="AF152" s="183"/>
      <c r="AG152" s="183"/>
      <c r="AH152" s="183"/>
      <c r="AI152" s="183"/>
      <c r="AJ152" s="183"/>
      <c r="AK152" s="183"/>
      <c r="AL152" s="183"/>
      <c r="AM152" s="183"/>
      <c r="AN152" s="183"/>
      <c r="AO152" s="183"/>
      <c r="AP152" s="183"/>
      <c r="AQ152" s="183"/>
      <c r="AR152" s="183"/>
      <c r="AS152" s="183"/>
      <c r="AT152" s="183"/>
      <c r="AU152" s="183"/>
      <c r="AV152" s="183"/>
      <c r="AW152" s="183"/>
    </row>
    <row r="153" spans="1:49" ht="13.2" x14ac:dyDescent="0.25">
      <c r="A153" s="185"/>
      <c r="B153" s="183"/>
      <c r="C153" s="183"/>
      <c r="D153" s="183"/>
      <c r="E153" s="183"/>
      <c r="F153" s="183"/>
      <c r="G153" s="183"/>
      <c r="H153" s="183"/>
      <c r="I153" s="183"/>
      <c r="J153" s="183"/>
      <c r="K153" s="183"/>
      <c r="L153" s="183"/>
      <c r="M153" s="183"/>
      <c r="N153" s="183"/>
      <c r="O153" s="183"/>
      <c r="P153" s="183"/>
      <c r="Q153" s="183"/>
      <c r="R153" s="183"/>
      <c r="S153" s="183"/>
      <c r="T153" s="183"/>
      <c r="U153" s="183"/>
      <c r="V153" s="183"/>
      <c r="W153" s="183"/>
      <c r="X153" s="183"/>
      <c r="Y153" s="183"/>
      <c r="Z153" s="183"/>
      <c r="AA153" s="183"/>
      <c r="AB153" s="183"/>
      <c r="AC153" s="183"/>
      <c r="AD153" s="183"/>
      <c r="AE153" s="183"/>
      <c r="AF153" s="183"/>
      <c r="AG153" s="183"/>
      <c r="AH153" s="183"/>
      <c r="AI153" s="183"/>
      <c r="AJ153" s="183"/>
      <c r="AK153" s="183"/>
      <c r="AL153" s="183"/>
      <c r="AM153" s="183"/>
      <c r="AN153" s="183"/>
      <c r="AO153" s="183"/>
      <c r="AP153" s="183"/>
      <c r="AQ153" s="183"/>
      <c r="AR153" s="183"/>
      <c r="AS153" s="183"/>
      <c r="AT153" s="183"/>
      <c r="AU153" s="183"/>
      <c r="AV153" s="183"/>
      <c r="AW153" s="183"/>
    </row>
    <row r="154" spans="1:49" ht="13.2" x14ac:dyDescent="0.25">
      <c r="A154" s="185"/>
      <c r="B154" s="183"/>
      <c r="C154" s="183"/>
      <c r="D154" s="183"/>
      <c r="E154" s="183"/>
      <c r="F154" s="183"/>
      <c r="G154" s="183"/>
      <c r="H154" s="183"/>
      <c r="I154" s="183"/>
      <c r="J154" s="183"/>
      <c r="K154" s="183"/>
      <c r="L154" s="183"/>
      <c r="M154" s="183"/>
      <c r="N154" s="183"/>
      <c r="O154" s="183"/>
      <c r="P154" s="183"/>
      <c r="Q154" s="183"/>
      <c r="R154" s="183"/>
      <c r="S154" s="183"/>
      <c r="T154" s="183"/>
      <c r="U154" s="183"/>
      <c r="V154" s="183"/>
      <c r="W154" s="183"/>
      <c r="X154" s="183"/>
      <c r="Y154" s="183"/>
      <c r="Z154" s="183"/>
      <c r="AA154" s="183"/>
      <c r="AB154" s="183"/>
      <c r="AC154" s="183"/>
      <c r="AD154" s="183"/>
      <c r="AE154" s="183"/>
      <c r="AF154" s="183"/>
      <c r="AG154" s="183"/>
      <c r="AH154" s="183"/>
      <c r="AI154" s="183"/>
      <c r="AJ154" s="183"/>
      <c r="AK154" s="183"/>
      <c r="AL154" s="183"/>
      <c r="AM154" s="183"/>
      <c r="AN154" s="183"/>
      <c r="AO154" s="183"/>
      <c r="AP154" s="183"/>
      <c r="AQ154" s="183"/>
      <c r="AR154" s="183"/>
      <c r="AS154" s="183"/>
      <c r="AT154" s="183"/>
      <c r="AU154" s="183"/>
      <c r="AV154" s="183"/>
      <c r="AW154" s="183"/>
    </row>
    <row r="155" spans="1:49" ht="13.2" x14ac:dyDescent="0.25">
      <c r="A155" s="185"/>
      <c r="B155" s="183"/>
      <c r="C155" s="183"/>
      <c r="D155" s="183"/>
      <c r="E155" s="183"/>
      <c r="F155" s="183"/>
      <c r="G155" s="183"/>
      <c r="H155" s="183"/>
      <c r="I155" s="183"/>
      <c r="J155" s="183"/>
      <c r="K155" s="183"/>
      <c r="L155" s="183"/>
      <c r="M155" s="183"/>
      <c r="N155" s="183"/>
      <c r="O155" s="183"/>
      <c r="P155" s="183"/>
      <c r="Q155" s="183"/>
      <c r="R155" s="183"/>
      <c r="S155" s="183"/>
      <c r="T155" s="183"/>
      <c r="U155" s="183"/>
      <c r="V155" s="183"/>
      <c r="W155" s="183"/>
      <c r="X155" s="183"/>
      <c r="Y155" s="183"/>
      <c r="Z155" s="183"/>
      <c r="AA155" s="183"/>
      <c r="AB155" s="183"/>
      <c r="AC155" s="183"/>
      <c r="AD155" s="183"/>
      <c r="AE155" s="183"/>
      <c r="AF155" s="183"/>
      <c r="AG155" s="183"/>
      <c r="AH155" s="183"/>
      <c r="AI155" s="183"/>
      <c r="AJ155" s="183"/>
      <c r="AK155" s="183"/>
      <c r="AL155" s="183"/>
      <c r="AM155" s="183"/>
      <c r="AN155" s="183"/>
      <c r="AO155" s="183"/>
      <c r="AP155" s="183"/>
      <c r="AQ155" s="183"/>
      <c r="AR155" s="183"/>
      <c r="AS155" s="183"/>
      <c r="AT155" s="183"/>
      <c r="AU155" s="183"/>
      <c r="AV155" s="183"/>
      <c r="AW155" s="183"/>
    </row>
    <row r="156" spans="1:49" ht="13.2" x14ac:dyDescent="0.25">
      <c r="A156" s="185"/>
      <c r="B156" s="183"/>
      <c r="C156" s="183"/>
      <c r="D156" s="183"/>
      <c r="E156" s="183"/>
      <c r="F156" s="183"/>
      <c r="G156" s="183"/>
      <c r="H156" s="183"/>
      <c r="I156" s="183"/>
      <c r="J156" s="183"/>
      <c r="K156" s="183"/>
      <c r="L156" s="183"/>
      <c r="M156" s="183"/>
      <c r="N156" s="183"/>
      <c r="O156" s="183"/>
      <c r="P156" s="183"/>
      <c r="Q156" s="183"/>
      <c r="R156" s="183"/>
      <c r="S156" s="183"/>
      <c r="T156" s="183"/>
      <c r="U156" s="183"/>
      <c r="V156" s="183"/>
      <c r="W156" s="183"/>
      <c r="X156" s="183"/>
      <c r="Y156" s="183"/>
      <c r="Z156" s="183"/>
      <c r="AA156" s="183"/>
      <c r="AB156" s="183"/>
      <c r="AC156" s="183"/>
      <c r="AD156" s="183"/>
      <c r="AE156" s="183"/>
      <c r="AF156" s="183"/>
      <c r="AG156" s="183"/>
      <c r="AH156" s="183"/>
      <c r="AI156" s="183"/>
      <c r="AJ156" s="183"/>
      <c r="AK156" s="183"/>
      <c r="AL156" s="183"/>
      <c r="AM156" s="183"/>
      <c r="AN156" s="183"/>
      <c r="AO156" s="183"/>
      <c r="AP156" s="183"/>
      <c r="AQ156" s="183"/>
      <c r="AR156" s="183"/>
      <c r="AS156" s="183"/>
      <c r="AT156" s="183"/>
      <c r="AU156" s="183"/>
      <c r="AV156" s="183"/>
      <c r="AW156" s="183"/>
    </row>
    <row r="157" spans="1:49" ht="13.2" x14ac:dyDescent="0.25">
      <c r="A157" s="185"/>
      <c r="B157" s="183"/>
      <c r="C157" s="183"/>
      <c r="D157" s="183"/>
      <c r="E157" s="183"/>
      <c r="F157" s="183"/>
      <c r="G157" s="183"/>
      <c r="H157" s="183"/>
      <c r="I157" s="183"/>
      <c r="J157" s="183"/>
      <c r="K157" s="183"/>
      <c r="L157" s="183"/>
      <c r="M157" s="183"/>
      <c r="N157" s="183"/>
      <c r="O157" s="183"/>
      <c r="P157" s="183"/>
      <c r="Q157" s="183"/>
      <c r="R157" s="183"/>
      <c r="S157" s="183"/>
      <c r="T157" s="183"/>
      <c r="U157" s="183"/>
      <c r="V157" s="183"/>
      <c r="W157" s="183"/>
      <c r="X157" s="183"/>
      <c r="Y157" s="183"/>
      <c r="Z157" s="183"/>
      <c r="AA157" s="183"/>
      <c r="AB157" s="183"/>
      <c r="AC157" s="183"/>
      <c r="AD157" s="183"/>
      <c r="AE157" s="183"/>
      <c r="AF157" s="183"/>
      <c r="AG157" s="183"/>
      <c r="AH157" s="183"/>
      <c r="AI157" s="183"/>
      <c r="AJ157" s="183"/>
      <c r="AK157" s="183"/>
      <c r="AL157" s="183"/>
      <c r="AM157" s="183"/>
      <c r="AN157" s="183"/>
      <c r="AO157" s="183"/>
      <c r="AP157" s="183"/>
      <c r="AQ157" s="183"/>
      <c r="AR157" s="183"/>
      <c r="AS157" s="183"/>
      <c r="AT157" s="183"/>
      <c r="AU157" s="183"/>
      <c r="AV157" s="183"/>
      <c r="AW157" s="183"/>
    </row>
    <row r="158" spans="1:49" ht="13.2" x14ac:dyDescent="0.25">
      <c r="A158" s="185"/>
      <c r="B158" s="183"/>
      <c r="C158" s="183"/>
      <c r="D158" s="183"/>
      <c r="E158" s="183"/>
      <c r="F158" s="183"/>
      <c r="G158" s="183"/>
      <c r="H158" s="183"/>
      <c r="I158" s="183"/>
      <c r="J158" s="183"/>
      <c r="K158" s="183"/>
      <c r="L158" s="183"/>
      <c r="M158" s="183"/>
      <c r="N158" s="183"/>
      <c r="O158" s="183"/>
      <c r="P158" s="183"/>
      <c r="Q158" s="183"/>
      <c r="R158" s="183"/>
      <c r="S158" s="183"/>
      <c r="T158" s="183"/>
      <c r="U158" s="183"/>
      <c r="V158" s="183"/>
      <c r="W158" s="183"/>
      <c r="X158" s="183"/>
      <c r="Y158" s="183"/>
      <c r="Z158" s="183"/>
      <c r="AA158" s="183"/>
      <c r="AB158" s="183"/>
      <c r="AC158" s="183"/>
      <c r="AD158" s="183"/>
      <c r="AE158" s="183"/>
      <c r="AF158" s="183"/>
      <c r="AG158" s="183"/>
      <c r="AH158" s="183"/>
      <c r="AI158" s="183"/>
      <c r="AJ158" s="183"/>
      <c r="AK158" s="183"/>
      <c r="AL158" s="183"/>
      <c r="AM158" s="183"/>
      <c r="AN158" s="183"/>
      <c r="AO158" s="183"/>
      <c r="AP158" s="183"/>
      <c r="AQ158" s="183"/>
      <c r="AR158" s="183"/>
      <c r="AS158" s="183"/>
      <c r="AT158" s="183"/>
      <c r="AU158" s="183"/>
      <c r="AV158" s="183"/>
      <c r="AW158" s="183"/>
    </row>
    <row r="159" spans="1:49" ht="13.2" x14ac:dyDescent="0.25">
      <c r="A159" s="185"/>
      <c r="B159" s="183"/>
      <c r="C159" s="183"/>
      <c r="D159" s="183"/>
      <c r="E159" s="183"/>
      <c r="F159" s="183"/>
      <c r="G159" s="183"/>
      <c r="H159" s="183"/>
      <c r="I159" s="183"/>
      <c r="J159" s="183"/>
      <c r="K159" s="183"/>
      <c r="L159" s="183"/>
      <c r="M159" s="183"/>
      <c r="N159" s="183"/>
      <c r="O159" s="183"/>
      <c r="P159" s="183"/>
      <c r="Q159" s="183"/>
      <c r="R159" s="183"/>
      <c r="S159" s="183"/>
      <c r="T159" s="183"/>
      <c r="U159" s="183"/>
      <c r="V159" s="183"/>
      <c r="W159" s="183"/>
      <c r="X159" s="183"/>
      <c r="Y159" s="183"/>
      <c r="Z159" s="183"/>
      <c r="AA159" s="183"/>
      <c r="AB159" s="183"/>
      <c r="AC159" s="183"/>
      <c r="AD159" s="183"/>
      <c r="AE159" s="183"/>
      <c r="AF159" s="183"/>
      <c r="AG159" s="183"/>
      <c r="AH159" s="183"/>
      <c r="AI159" s="183"/>
      <c r="AJ159" s="183"/>
      <c r="AK159" s="183"/>
      <c r="AL159" s="183"/>
      <c r="AM159" s="183"/>
      <c r="AN159" s="183"/>
      <c r="AO159" s="183"/>
      <c r="AP159" s="183"/>
      <c r="AQ159" s="183"/>
      <c r="AR159" s="183"/>
      <c r="AS159" s="183"/>
      <c r="AT159" s="183"/>
      <c r="AU159" s="183"/>
      <c r="AV159" s="183"/>
      <c r="AW159" s="183"/>
    </row>
    <row r="160" spans="1:49" ht="13.2" x14ac:dyDescent="0.25">
      <c r="A160" s="185"/>
      <c r="B160" s="183"/>
      <c r="C160" s="183"/>
      <c r="D160" s="183"/>
      <c r="E160" s="183"/>
      <c r="F160" s="183"/>
      <c r="G160" s="183"/>
      <c r="H160" s="183"/>
      <c r="I160" s="183"/>
      <c r="J160" s="183"/>
      <c r="K160" s="183"/>
      <c r="L160" s="183"/>
      <c r="M160" s="183"/>
      <c r="N160" s="183"/>
      <c r="O160" s="183"/>
      <c r="P160" s="183"/>
      <c r="Q160" s="183"/>
      <c r="R160" s="183"/>
      <c r="S160" s="183"/>
      <c r="T160" s="183"/>
      <c r="U160" s="183"/>
      <c r="V160" s="183"/>
      <c r="W160" s="183"/>
      <c r="X160" s="183"/>
      <c r="Y160" s="183"/>
      <c r="Z160" s="183"/>
      <c r="AA160" s="183"/>
      <c r="AB160" s="183"/>
      <c r="AC160" s="183"/>
      <c r="AD160" s="183"/>
      <c r="AE160" s="183"/>
      <c r="AF160" s="183"/>
      <c r="AG160" s="183"/>
      <c r="AH160" s="183"/>
      <c r="AI160" s="183"/>
      <c r="AJ160" s="183"/>
      <c r="AK160" s="183"/>
      <c r="AL160" s="183"/>
      <c r="AM160" s="183"/>
      <c r="AN160" s="183"/>
      <c r="AO160" s="183"/>
      <c r="AP160" s="183"/>
      <c r="AQ160" s="183"/>
      <c r="AR160" s="183"/>
      <c r="AS160" s="183"/>
      <c r="AT160" s="183"/>
      <c r="AU160" s="183"/>
      <c r="AV160" s="183"/>
      <c r="AW160" s="183"/>
    </row>
    <row r="161" spans="1:49" ht="13.2" x14ac:dyDescent="0.25">
      <c r="A161" s="185"/>
      <c r="B161" s="183"/>
      <c r="C161" s="183"/>
      <c r="D161" s="183"/>
      <c r="E161" s="183"/>
      <c r="F161" s="183"/>
      <c r="G161" s="183"/>
      <c r="H161" s="183"/>
      <c r="I161" s="183"/>
      <c r="J161" s="183"/>
      <c r="K161" s="183"/>
      <c r="L161" s="183"/>
      <c r="M161" s="183"/>
      <c r="N161" s="183"/>
      <c r="O161" s="183"/>
      <c r="P161" s="183"/>
      <c r="Q161" s="183"/>
      <c r="R161" s="183"/>
      <c r="S161" s="183"/>
      <c r="T161" s="183"/>
      <c r="U161" s="183"/>
      <c r="V161" s="183"/>
      <c r="W161" s="183"/>
      <c r="X161" s="183"/>
      <c r="Y161" s="183"/>
      <c r="Z161" s="183"/>
      <c r="AA161" s="183"/>
      <c r="AB161" s="183"/>
      <c r="AC161" s="183"/>
      <c r="AD161" s="183"/>
      <c r="AE161" s="183"/>
      <c r="AF161" s="183"/>
      <c r="AG161" s="183"/>
      <c r="AH161" s="183"/>
      <c r="AI161" s="183"/>
      <c r="AJ161" s="183"/>
      <c r="AK161" s="183"/>
      <c r="AL161" s="183"/>
      <c r="AM161" s="183"/>
      <c r="AN161" s="183"/>
      <c r="AO161" s="183"/>
      <c r="AP161" s="183"/>
      <c r="AQ161" s="183"/>
      <c r="AR161" s="183"/>
      <c r="AS161" s="183"/>
      <c r="AT161" s="183"/>
      <c r="AU161" s="183"/>
      <c r="AV161" s="183"/>
      <c r="AW161" s="183"/>
    </row>
    <row r="162" spans="1:49" ht="13.2" x14ac:dyDescent="0.25">
      <c r="A162" s="185"/>
      <c r="B162" s="183"/>
      <c r="C162" s="183"/>
      <c r="D162" s="183"/>
      <c r="E162" s="183"/>
      <c r="F162" s="183"/>
      <c r="G162" s="183"/>
      <c r="H162" s="183"/>
      <c r="I162" s="183"/>
      <c r="J162" s="183"/>
      <c r="K162" s="183"/>
      <c r="L162" s="183"/>
      <c r="M162" s="183"/>
      <c r="N162" s="183"/>
      <c r="O162" s="183"/>
      <c r="P162" s="183"/>
      <c r="Q162" s="183"/>
      <c r="R162" s="183"/>
      <c r="S162" s="183"/>
      <c r="T162" s="183"/>
      <c r="U162" s="183"/>
      <c r="V162" s="183"/>
      <c r="W162" s="183"/>
      <c r="X162" s="183"/>
      <c r="Y162" s="183"/>
      <c r="Z162" s="183"/>
      <c r="AA162" s="183"/>
      <c r="AB162" s="183"/>
      <c r="AC162" s="183"/>
      <c r="AD162" s="183"/>
      <c r="AE162" s="183"/>
      <c r="AF162" s="183"/>
      <c r="AG162" s="183"/>
      <c r="AH162" s="183"/>
      <c r="AI162" s="183"/>
      <c r="AJ162" s="183"/>
      <c r="AK162" s="183"/>
      <c r="AL162" s="183"/>
      <c r="AM162" s="183"/>
      <c r="AN162" s="183"/>
      <c r="AO162" s="183"/>
      <c r="AP162" s="183"/>
      <c r="AQ162" s="183"/>
      <c r="AR162" s="183"/>
      <c r="AS162" s="183"/>
      <c r="AT162" s="183"/>
      <c r="AU162" s="183"/>
      <c r="AV162" s="183"/>
      <c r="AW162" s="183"/>
    </row>
    <row r="163" spans="1:49" ht="13.2" x14ac:dyDescent="0.25">
      <c r="A163" s="185"/>
      <c r="B163" s="183"/>
      <c r="C163" s="183"/>
      <c r="D163" s="183"/>
      <c r="E163" s="183"/>
      <c r="F163" s="183"/>
      <c r="G163" s="183"/>
      <c r="H163" s="183"/>
      <c r="I163" s="183"/>
      <c r="J163" s="183"/>
      <c r="K163" s="183"/>
      <c r="L163" s="183"/>
      <c r="M163" s="183"/>
      <c r="N163" s="183"/>
      <c r="O163" s="183"/>
      <c r="P163" s="183"/>
      <c r="Q163" s="183"/>
      <c r="R163" s="183"/>
      <c r="S163" s="183"/>
      <c r="T163" s="183"/>
      <c r="U163" s="183"/>
      <c r="V163" s="183"/>
      <c r="W163" s="183"/>
      <c r="X163" s="183"/>
      <c r="Y163" s="183"/>
      <c r="Z163" s="183"/>
      <c r="AA163" s="183"/>
      <c r="AB163" s="183"/>
      <c r="AC163" s="183"/>
      <c r="AD163" s="183"/>
      <c r="AE163" s="183"/>
      <c r="AF163" s="183"/>
      <c r="AG163" s="183"/>
      <c r="AH163" s="183"/>
      <c r="AI163" s="183"/>
      <c r="AJ163" s="183"/>
      <c r="AK163" s="183"/>
      <c r="AL163" s="183"/>
      <c r="AM163" s="183"/>
      <c r="AN163" s="183"/>
      <c r="AO163" s="183"/>
      <c r="AP163" s="183"/>
      <c r="AQ163" s="183"/>
      <c r="AR163" s="183"/>
      <c r="AS163" s="183"/>
      <c r="AT163" s="183"/>
      <c r="AU163" s="183"/>
      <c r="AV163" s="183"/>
      <c r="AW163" s="183"/>
    </row>
    <row r="164" spans="1:49" ht="13.2" x14ac:dyDescent="0.25">
      <c r="A164" s="185"/>
      <c r="B164" s="183"/>
      <c r="C164" s="183"/>
      <c r="D164" s="183"/>
      <c r="E164" s="183"/>
      <c r="F164" s="183"/>
      <c r="G164" s="183"/>
      <c r="H164" s="183"/>
      <c r="I164" s="183"/>
      <c r="J164" s="183"/>
      <c r="K164" s="183"/>
      <c r="L164" s="183"/>
      <c r="M164" s="183"/>
      <c r="N164" s="183"/>
      <c r="O164" s="183"/>
      <c r="P164" s="183"/>
      <c r="Q164" s="183"/>
      <c r="R164" s="183"/>
      <c r="S164" s="183"/>
      <c r="T164" s="183"/>
      <c r="U164" s="183"/>
      <c r="V164" s="183"/>
      <c r="W164" s="183"/>
      <c r="X164" s="183"/>
      <c r="Y164" s="183"/>
      <c r="Z164" s="183"/>
      <c r="AA164" s="183"/>
      <c r="AB164" s="183"/>
      <c r="AC164" s="183"/>
      <c r="AD164" s="183"/>
      <c r="AE164" s="183"/>
      <c r="AF164" s="183"/>
      <c r="AG164" s="183"/>
      <c r="AH164" s="183"/>
      <c r="AI164" s="183"/>
      <c r="AJ164" s="183"/>
      <c r="AK164" s="183"/>
      <c r="AL164" s="183"/>
      <c r="AM164" s="183"/>
      <c r="AN164" s="183"/>
      <c r="AO164" s="183"/>
      <c r="AP164" s="183"/>
      <c r="AQ164" s="183"/>
      <c r="AR164" s="183"/>
      <c r="AS164" s="183"/>
      <c r="AT164" s="183"/>
      <c r="AU164" s="183"/>
      <c r="AV164" s="183"/>
      <c r="AW164" s="183"/>
    </row>
    <row r="165" spans="1:49" ht="13.2" x14ac:dyDescent="0.25">
      <c r="A165" s="185"/>
      <c r="B165" s="183"/>
      <c r="C165" s="183"/>
      <c r="D165" s="183"/>
      <c r="E165" s="183"/>
      <c r="F165" s="183"/>
      <c r="G165" s="183"/>
      <c r="H165" s="183"/>
      <c r="I165" s="183"/>
      <c r="J165" s="183"/>
      <c r="K165" s="183"/>
      <c r="L165" s="183"/>
      <c r="M165" s="183"/>
      <c r="N165" s="183"/>
      <c r="O165" s="183"/>
      <c r="P165" s="183"/>
      <c r="Q165" s="183"/>
      <c r="R165" s="183"/>
      <c r="S165" s="183"/>
      <c r="T165" s="183"/>
      <c r="U165" s="183"/>
      <c r="V165" s="183"/>
      <c r="W165" s="183"/>
      <c r="X165" s="183"/>
      <c r="Y165" s="183"/>
      <c r="Z165" s="183"/>
      <c r="AA165" s="183"/>
      <c r="AB165" s="183"/>
      <c r="AC165" s="183"/>
      <c r="AD165" s="183"/>
      <c r="AE165" s="183"/>
      <c r="AF165" s="183"/>
      <c r="AG165" s="183"/>
      <c r="AH165" s="183"/>
      <c r="AI165" s="183"/>
      <c r="AJ165" s="183"/>
      <c r="AK165" s="183"/>
      <c r="AL165" s="183"/>
      <c r="AM165" s="183"/>
      <c r="AN165" s="183"/>
      <c r="AO165" s="183"/>
      <c r="AP165" s="183"/>
      <c r="AQ165" s="183"/>
      <c r="AR165" s="183"/>
      <c r="AS165" s="183"/>
      <c r="AT165" s="183"/>
      <c r="AU165" s="183"/>
      <c r="AV165" s="183"/>
      <c r="AW165" s="183"/>
    </row>
    <row r="166" spans="1:49" ht="13.2" x14ac:dyDescent="0.25">
      <c r="A166" s="185"/>
      <c r="B166" s="183"/>
      <c r="C166" s="183"/>
      <c r="D166" s="183"/>
      <c r="E166" s="183"/>
      <c r="F166" s="183"/>
      <c r="G166" s="183"/>
      <c r="H166" s="183"/>
      <c r="I166" s="183"/>
      <c r="J166" s="183"/>
      <c r="K166" s="183"/>
      <c r="L166" s="183"/>
      <c r="M166" s="183"/>
      <c r="N166" s="183"/>
      <c r="O166" s="183"/>
      <c r="P166" s="183"/>
      <c r="Q166" s="183"/>
      <c r="R166" s="183"/>
      <c r="S166" s="183"/>
      <c r="T166" s="183"/>
      <c r="U166" s="183"/>
      <c r="V166" s="183"/>
      <c r="W166" s="183"/>
      <c r="X166" s="183"/>
      <c r="Y166" s="183"/>
      <c r="Z166" s="183"/>
      <c r="AA166" s="183"/>
      <c r="AB166" s="183"/>
      <c r="AC166" s="183"/>
      <c r="AD166" s="183"/>
      <c r="AE166" s="183"/>
      <c r="AF166" s="183"/>
      <c r="AG166" s="183"/>
      <c r="AH166" s="183"/>
      <c r="AI166" s="183"/>
      <c r="AJ166" s="183"/>
      <c r="AK166" s="183"/>
      <c r="AL166" s="183"/>
      <c r="AM166" s="183"/>
      <c r="AN166" s="183"/>
      <c r="AO166" s="183"/>
      <c r="AP166" s="183"/>
      <c r="AQ166" s="183"/>
      <c r="AR166" s="183"/>
      <c r="AS166" s="183"/>
      <c r="AT166" s="183"/>
      <c r="AU166" s="183"/>
      <c r="AV166" s="183"/>
      <c r="AW166" s="183"/>
    </row>
    <row r="167" spans="1:49" ht="13.2" x14ac:dyDescent="0.25">
      <c r="A167" s="185"/>
      <c r="B167" s="183"/>
      <c r="C167" s="183"/>
      <c r="D167" s="183"/>
      <c r="E167" s="183"/>
      <c r="F167" s="183"/>
      <c r="G167" s="183"/>
      <c r="H167" s="183"/>
      <c r="I167" s="183"/>
      <c r="J167" s="183"/>
      <c r="K167" s="183"/>
      <c r="L167" s="183"/>
      <c r="M167" s="183"/>
      <c r="N167" s="183"/>
      <c r="O167" s="183"/>
      <c r="P167" s="183"/>
      <c r="Q167" s="183"/>
      <c r="R167" s="183"/>
      <c r="S167" s="183"/>
      <c r="T167" s="183"/>
      <c r="U167" s="183"/>
      <c r="V167" s="183"/>
      <c r="W167" s="183"/>
      <c r="X167" s="183"/>
      <c r="Y167" s="183"/>
      <c r="Z167" s="183"/>
      <c r="AA167" s="183"/>
      <c r="AB167" s="183"/>
      <c r="AC167" s="183"/>
      <c r="AD167" s="183"/>
      <c r="AE167" s="183"/>
      <c r="AF167" s="183"/>
      <c r="AG167" s="183"/>
      <c r="AH167" s="183"/>
      <c r="AI167" s="183"/>
      <c r="AJ167" s="183"/>
      <c r="AK167" s="183"/>
      <c r="AL167" s="183"/>
      <c r="AM167" s="183"/>
      <c r="AN167" s="183"/>
      <c r="AO167" s="183"/>
      <c r="AP167" s="183"/>
      <c r="AQ167" s="183"/>
      <c r="AR167" s="183"/>
      <c r="AS167" s="183"/>
      <c r="AT167" s="183"/>
      <c r="AU167" s="183"/>
      <c r="AV167" s="183"/>
      <c r="AW167" s="183"/>
    </row>
    <row r="168" spans="1:49" ht="13.2" x14ac:dyDescent="0.25">
      <c r="A168" s="185"/>
      <c r="B168" s="183"/>
      <c r="C168" s="183"/>
      <c r="D168" s="183"/>
      <c r="E168" s="183"/>
      <c r="F168" s="183"/>
      <c r="G168" s="183"/>
      <c r="H168" s="183"/>
      <c r="I168" s="183"/>
      <c r="J168" s="183"/>
      <c r="K168" s="183"/>
      <c r="L168" s="183"/>
      <c r="M168" s="183"/>
      <c r="N168" s="183"/>
      <c r="O168" s="183"/>
      <c r="P168" s="183"/>
      <c r="Q168" s="183"/>
      <c r="R168" s="183"/>
      <c r="S168" s="183"/>
      <c r="T168" s="183"/>
      <c r="U168" s="183"/>
      <c r="V168" s="183"/>
      <c r="W168" s="183"/>
      <c r="X168" s="183"/>
      <c r="Y168" s="183"/>
      <c r="Z168" s="183"/>
      <c r="AA168" s="183"/>
      <c r="AB168" s="183"/>
      <c r="AC168" s="183"/>
      <c r="AD168" s="183"/>
      <c r="AE168" s="183"/>
      <c r="AF168" s="183"/>
      <c r="AG168" s="183"/>
      <c r="AH168" s="183"/>
      <c r="AI168" s="183"/>
      <c r="AJ168" s="183"/>
      <c r="AK168" s="183"/>
      <c r="AL168" s="183"/>
      <c r="AM168" s="183"/>
      <c r="AN168" s="183"/>
      <c r="AO168" s="183"/>
      <c r="AP168" s="183"/>
      <c r="AQ168" s="183"/>
      <c r="AR168" s="183"/>
      <c r="AS168" s="183"/>
      <c r="AT168" s="183"/>
      <c r="AU168" s="183"/>
      <c r="AV168" s="183"/>
      <c r="AW168" s="183"/>
    </row>
    <row r="169" spans="1:49" ht="13.2" x14ac:dyDescent="0.25">
      <c r="A169" s="185"/>
      <c r="B169" s="183"/>
      <c r="C169" s="183"/>
      <c r="D169" s="183"/>
      <c r="E169" s="183"/>
      <c r="F169" s="183"/>
      <c r="G169" s="183"/>
      <c r="H169" s="183"/>
      <c r="I169" s="183"/>
      <c r="J169" s="183"/>
      <c r="K169" s="183"/>
      <c r="L169" s="183"/>
      <c r="M169" s="183"/>
      <c r="N169" s="183"/>
      <c r="O169" s="183"/>
      <c r="P169" s="183"/>
      <c r="Q169" s="183"/>
      <c r="R169" s="183"/>
      <c r="S169" s="183"/>
      <c r="T169" s="183"/>
      <c r="U169" s="183"/>
      <c r="V169" s="183"/>
      <c r="W169" s="183"/>
      <c r="X169" s="183"/>
      <c r="Y169" s="183"/>
      <c r="Z169" s="183"/>
      <c r="AA169" s="183"/>
      <c r="AB169" s="183"/>
      <c r="AC169" s="183"/>
      <c r="AD169" s="183"/>
      <c r="AE169" s="183"/>
      <c r="AF169" s="183"/>
      <c r="AG169" s="183"/>
      <c r="AH169" s="183"/>
      <c r="AI169" s="183"/>
      <c r="AJ169" s="183"/>
      <c r="AK169" s="183"/>
      <c r="AL169" s="183"/>
      <c r="AM169" s="183"/>
      <c r="AN169" s="183"/>
      <c r="AO169" s="183"/>
      <c r="AP169" s="183"/>
      <c r="AQ169" s="183"/>
      <c r="AR169" s="183"/>
      <c r="AS169" s="183"/>
      <c r="AT169" s="183"/>
      <c r="AU169" s="183"/>
      <c r="AV169" s="183"/>
      <c r="AW169" s="183"/>
    </row>
    <row r="170" spans="1:49" ht="13.2" x14ac:dyDescent="0.25">
      <c r="A170" s="185"/>
      <c r="B170" s="183"/>
      <c r="C170" s="183"/>
      <c r="D170" s="183"/>
      <c r="E170" s="183"/>
      <c r="F170" s="183"/>
      <c r="G170" s="183"/>
      <c r="H170" s="183"/>
      <c r="I170" s="183"/>
      <c r="J170" s="183"/>
      <c r="K170" s="183"/>
      <c r="L170" s="183"/>
      <c r="M170" s="183"/>
      <c r="N170" s="183"/>
      <c r="O170" s="183"/>
      <c r="P170" s="183"/>
      <c r="Q170" s="183"/>
      <c r="R170" s="183"/>
      <c r="S170" s="183"/>
      <c r="T170" s="183"/>
      <c r="U170" s="183"/>
      <c r="V170" s="183"/>
      <c r="W170" s="183"/>
      <c r="X170" s="183"/>
      <c r="Y170" s="183"/>
      <c r="Z170" s="183"/>
      <c r="AA170" s="183"/>
      <c r="AB170" s="183"/>
      <c r="AC170" s="183"/>
      <c r="AD170" s="183"/>
      <c r="AE170" s="183"/>
      <c r="AF170" s="183"/>
      <c r="AG170" s="183"/>
      <c r="AH170" s="183"/>
      <c r="AI170" s="183"/>
      <c r="AJ170" s="183"/>
      <c r="AK170" s="183"/>
      <c r="AL170" s="183"/>
      <c r="AM170" s="183"/>
      <c r="AN170" s="183"/>
      <c r="AO170" s="183"/>
      <c r="AP170" s="183"/>
      <c r="AQ170" s="183"/>
      <c r="AR170" s="183"/>
      <c r="AS170" s="183"/>
      <c r="AT170" s="183"/>
      <c r="AU170" s="183"/>
      <c r="AV170" s="183"/>
      <c r="AW170" s="183"/>
    </row>
    <row r="171" spans="1:49" ht="13.2" x14ac:dyDescent="0.25">
      <c r="A171" s="185"/>
      <c r="B171" s="183"/>
      <c r="C171" s="183"/>
      <c r="D171" s="183"/>
      <c r="E171" s="183"/>
      <c r="F171" s="183"/>
      <c r="G171" s="183"/>
      <c r="H171" s="183"/>
      <c r="I171" s="183"/>
      <c r="J171" s="183"/>
      <c r="K171" s="183"/>
      <c r="L171" s="183"/>
      <c r="M171" s="183"/>
      <c r="N171" s="183"/>
      <c r="O171" s="183"/>
      <c r="P171" s="183"/>
      <c r="Q171" s="183"/>
      <c r="R171" s="183"/>
      <c r="S171" s="183"/>
      <c r="T171" s="183"/>
      <c r="U171" s="183"/>
      <c r="V171" s="183"/>
      <c r="W171" s="183"/>
      <c r="X171" s="183"/>
      <c r="Y171" s="183"/>
      <c r="Z171" s="183"/>
      <c r="AA171" s="183"/>
      <c r="AB171" s="183"/>
      <c r="AC171" s="183"/>
      <c r="AD171" s="183"/>
      <c r="AE171" s="183"/>
      <c r="AF171" s="183"/>
      <c r="AG171" s="183"/>
      <c r="AH171" s="183"/>
      <c r="AI171" s="183"/>
      <c r="AJ171" s="183"/>
      <c r="AK171" s="183"/>
      <c r="AL171" s="183"/>
      <c r="AM171" s="183"/>
      <c r="AN171" s="183"/>
      <c r="AO171" s="183"/>
      <c r="AP171" s="183"/>
      <c r="AQ171" s="183"/>
      <c r="AR171" s="183"/>
      <c r="AS171" s="183"/>
      <c r="AT171" s="183"/>
      <c r="AU171" s="183"/>
      <c r="AV171" s="183"/>
      <c r="AW171" s="183"/>
    </row>
    <row r="172" spans="1:49" ht="13.2" x14ac:dyDescent="0.25">
      <c r="A172" s="185"/>
      <c r="B172" s="183"/>
      <c r="C172" s="183"/>
      <c r="D172" s="183"/>
      <c r="E172" s="183"/>
      <c r="F172" s="183"/>
      <c r="G172" s="183"/>
      <c r="H172" s="183"/>
      <c r="I172" s="183"/>
      <c r="J172" s="183"/>
      <c r="K172" s="183"/>
      <c r="L172" s="183"/>
      <c r="M172" s="183"/>
      <c r="N172" s="183"/>
      <c r="O172" s="183"/>
      <c r="P172" s="183"/>
      <c r="Q172" s="183"/>
      <c r="R172" s="183"/>
      <c r="S172" s="183"/>
      <c r="T172" s="183"/>
      <c r="U172" s="183"/>
      <c r="V172" s="183"/>
      <c r="W172" s="183"/>
      <c r="X172" s="183"/>
      <c r="Y172" s="183"/>
      <c r="Z172" s="183"/>
      <c r="AA172" s="183"/>
      <c r="AB172" s="183"/>
      <c r="AC172" s="183"/>
      <c r="AD172" s="183"/>
      <c r="AE172" s="183"/>
      <c r="AF172" s="183"/>
      <c r="AG172" s="183"/>
      <c r="AH172" s="183"/>
      <c r="AI172" s="183"/>
      <c r="AJ172" s="183"/>
      <c r="AK172" s="183"/>
      <c r="AL172" s="183"/>
      <c r="AM172" s="183"/>
      <c r="AN172" s="183"/>
      <c r="AO172" s="183"/>
      <c r="AP172" s="183"/>
      <c r="AQ172" s="183"/>
      <c r="AR172" s="183"/>
      <c r="AS172" s="183"/>
      <c r="AT172" s="183"/>
      <c r="AU172" s="183"/>
      <c r="AV172" s="183"/>
      <c r="AW172" s="183"/>
    </row>
    <row r="173" spans="1:49" ht="13.2" x14ac:dyDescent="0.25">
      <c r="A173" s="185"/>
      <c r="B173" s="183"/>
      <c r="C173" s="183"/>
      <c r="D173" s="183"/>
      <c r="E173" s="183"/>
      <c r="F173" s="183"/>
      <c r="G173" s="183"/>
      <c r="H173" s="183"/>
      <c r="I173" s="183"/>
      <c r="J173" s="183"/>
      <c r="K173" s="183"/>
      <c r="L173" s="183"/>
      <c r="M173" s="183"/>
      <c r="N173" s="183"/>
      <c r="O173" s="183"/>
      <c r="P173" s="183"/>
      <c r="Q173" s="183"/>
      <c r="R173" s="183"/>
      <c r="S173" s="183"/>
      <c r="T173" s="183"/>
      <c r="U173" s="183"/>
      <c r="V173" s="183"/>
      <c r="W173" s="183"/>
      <c r="X173" s="183"/>
      <c r="Y173" s="183"/>
      <c r="Z173" s="183"/>
      <c r="AA173" s="183"/>
      <c r="AB173" s="183"/>
      <c r="AC173" s="183"/>
      <c r="AD173" s="183"/>
      <c r="AE173" s="183"/>
      <c r="AF173" s="183"/>
      <c r="AG173" s="183"/>
      <c r="AH173" s="183"/>
      <c r="AI173" s="183"/>
      <c r="AJ173" s="183"/>
      <c r="AK173" s="183"/>
      <c r="AL173" s="183"/>
      <c r="AM173" s="183"/>
      <c r="AN173" s="183"/>
      <c r="AO173" s="183"/>
      <c r="AP173" s="183"/>
      <c r="AQ173" s="183"/>
      <c r="AR173" s="183"/>
      <c r="AS173" s="183"/>
      <c r="AT173" s="183"/>
      <c r="AU173" s="183"/>
      <c r="AV173" s="183"/>
      <c r="AW173" s="183"/>
    </row>
    <row r="174" spans="1:49" ht="13.2" x14ac:dyDescent="0.25">
      <c r="A174" s="185"/>
      <c r="B174" s="183"/>
      <c r="C174" s="183"/>
      <c r="D174" s="183"/>
      <c r="E174" s="183"/>
      <c r="F174" s="183"/>
      <c r="G174" s="183"/>
      <c r="H174" s="183"/>
      <c r="I174" s="183"/>
      <c r="J174" s="183"/>
      <c r="K174" s="183"/>
      <c r="L174" s="183"/>
      <c r="M174" s="183"/>
      <c r="N174" s="183"/>
      <c r="O174" s="183"/>
      <c r="P174" s="183"/>
      <c r="Q174" s="183"/>
      <c r="R174" s="183"/>
      <c r="S174" s="183"/>
      <c r="T174" s="183"/>
      <c r="U174" s="183"/>
      <c r="V174" s="183"/>
      <c r="W174" s="183"/>
      <c r="X174" s="183"/>
      <c r="Y174" s="183"/>
      <c r="Z174" s="183"/>
      <c r="AA174" s="183"/>
      <c r="AB174" s="183"/>
      <c r="AC174" s="183"/>
      <c r="AD174" s="183"/>
      <c r="AE174" s="183"/>
      <c r="AF174" s="183"/>
      <c r="AG174" s="183"/>
      <c r="AH174" s="183"/>
      <c r="AI174" s="183"/>
      <c r="AJ174" s="183"/>
      <c r="AK174" s="183"/>
      <c r="AL174" s="183"/>
      <c r="AM174" s="183"/>
      <c r="AN174" s="183"/>
      <c r="AO174" s="183"/>
      <c r="AP174" s="183"/>
      <c r="AQ174" s="183"/>
      <c r="AR174" s="183"/>
      <c r="AS174" s="183"/>
      <c r="AT174" s="183"/>
      <c r="AU174" s="183"/>
      <c r="AV174" s="183"/>
      <c r="AW174" s="183"/>
    </row>
    <row r="175" spans="1:49" ht="13.2" x14ac:dyDescent="0.25">
      <c r="A175" s="185"/>
      <c r="B175" s="183"/>
      <c r="C175" s="183"/>
      <c r="D175" s="183"/>
      <c r="E175" s="183"/>
      <c r="F175" s="183"/>
      <c r="G175" s="183"/>
      <c r="H175" s="183"/>
      <c r="I175" s="183"/>
      <c r="J175" s="183"/>
      <c r="K175" s="183"/>
      <c r="L175" s="183"/>
      <c r="M175" s="183"/>
      <c r="N175" s="183"/>
      <c r="O175" s="183"/>
      <c r="P175" s="183"/>
      <c r="Q175" s="183"/>
      <c r="R175" s="183"/>
      <c r="S175" s="183"/>
      <c r="T175" s="183"/>
      <c r="U175" s="183"/>
      <c r="V175" s="183"/>
      <c r="W175" s="183"/>
      <c r="X175" s="183"/>
      <c r="Y175" s="183"/>
      <c r="Z175" s="183"/>
      <c r="AA175" s="183"/>
      <c r="AB175" s="183"/>
      <c r="AC175" s="183"/>
      <c r="AD175" s="183"/>
      <c r="AE175" s="183"/>
      <c r="AF175" s="183"/>
      <c r="AG175" s="183"/>
      <c r="AH175" s="183"/>
      <c r="AI175" s="183"/>
      <c r="AJ175" s="183"/>
      <c r="AK175" s="183"/>
      <c r="AL175" s="183"/>
      <c r="AM175" s="183"/>
      <c r="AN175" s="183"/>
      <c r="AO175" s="183"/>
      <c r="AP175" s="183"/>
      <c r="AQ175" s="183"/>
      <c r="AR175" s="183"/>
      <c r="AS175" s="183"/>
      <c r="AT175" s="183"/>
      <c r="AU175" s="183"/>
      <c r="AV175" s="183"/>
      <c r="AW175" s="183"/>
    </row>
    <row r="176" spans="1:49" ht="13.2" x14ac:dyDescent="0.25">
      <c r="A176" s="185"/>
      <c r="B176" s="183"/>
      <c r="C176" s="183"/>
      <c r="D176" s="183"/>
      <c r="E176" s="183"/>
      <c r="F176" s="183"/>
      <c r="G176" s="183"/>
      <c r="H176" s="183"/>
      <c r="I176" s="183"/>
      <c r="J176" s="183"/>
      <c r="K176" s="183"/>
      <c r="L176" s="183"/>
      <c r="M176" s="183"/>
      <c r="N176" s="183"/>
      <c r="O176" s="183"/>
      <c r="P176" s="183"/>
      <c r="Q176" s="183"/>
      <c r="R176" s="183"/>
      <c r="S176" s="183"/>
      <c r="T176" s="183"/>
      <c r="U176" s="183"/>
      <c r="V176" s="183"/>
      <c r="W176" s="183"/>
      <c r="X176" s="183"/>
      <c r="Y176" s="183"/>
      <c r="Z176" s="183"/>
      <c r="AA176" s="183"/>
      <c r="AB176" s="183"/>
      <c r="AC176" s="183"/>
      <c r="AD176" s="183"/>
      <c r="AE176" s="183"/>
      <c r="AF176" s="183"/>
      <c r="AG176" s="183"/>
      <c r="AH176" s="183"/>
      <c r="AI176" s="183"/>
      <c r="AJ176" s="183"/>
      <c r="AK176" s="183"/>
      <c r="AL176" s="183"/>
      <c r="AM176" s="183"/>
      <c r="AN176" s="183"/>
      <c r="AO176" s="183"/>
      <c r="AP176" s="183"/>
      <c r="AQ176" s="183"/>
      <c r="AR176" s="183"/>
      <c r="AS176" s="183"/>
      <c r="AT176" s="183"/>
      <c r="AU176" s="183"/>
      <c r="AV176" s="183"/>
      <c r="AW176" s="183"/>
    </row>
    <row r="177" spans="1:49" ht="13.2" x14ac:dyDescent="0.25">
      <c r="A177" s="185"/>
      <c r="B177" s="183"/>
      <c r="C177" s="183"/>
      <c r="D177" s="183"/>
      <c r="E177" s="183"/>
      <c r="F177" s="183"/>
      <c r="G177" s="183"/>
      <c r="H177" s="183"/>
      <c r="I177" s="183"/>
      <c r="J177" s="183"/>
      <c r="K177" s="183"/>
      <c r="L177" s="183"/>
      <c r="M177" s="183"/>
      <c r="N177" s="183"/>
      <c r="O177" s="183"/>
      <c r="P177" s="183"/>
      <c r="Q177" s="183"/>
      <c r="R177" s="183"/>
      <c r="S177" s="183"/>
      <c r="T177" s="183"/>
      <c r="U177" s="183"/>
      <c r="V177" s="183"/>
      <c r="W177" s="183"/>
      <c r="X177" s="183"/>
      <c r="Y177" s="183"/>
      <c r="Z177" s="183"/>
      <c r="AA177" s="183"/>
      <c r="AB177" s="183"/>
      <c r="AC177" s="183"/>
      <c r="AD177" s="183"/>
      <c r="AE177" s="183"/>
      <c r="AF177" s="183"/>
      <c r="AG177" s="183"/>
      <c r="AH177" s="183"/>
      <c r="AI177" s="183"/>
      <c r="AJ177" s="183"/>
      <c r="AK177" s="183"/>
      <c r="AL177" s="183"/>
      <c r="AM177" s="183"/>
      <c r="AN177" s="183"/>
      <c r="AO177" s="183"/>
      <c r="AP177" s="183"/>
      <c r="AQ177" s="183"/>
      <c r="AR177" s="183"/>
      <c r="AS177" s="183"/>
      <c r="AT177" s="183"/>
      <c r="AU177" s="183"/>
      <c r="AV177" s="183"/>
      <c r="AW177" s="183"/>
    </row>
    <row r="178" spans="1:49" ht="13.2" x14ac:dyDescent="0.25">
      <c r="A178" s="185"/>
      <c r="B178" s="183"/>
      <c r="C178" s="183"/>
      <c r="D178" s="183"/>
      <c r="E178" s="183"/>
      <c r="F178" s="183"/>
      <c r="G178" s="183"/>
      <c r="H178" s="183"/>
      <c r="I178" s="183"/>
      <c r="J178" s="183"/>
      <c r="K178" s="183"/>
      <c r="L178" s="183"/>
      <c r="M178" s="183"/>
      <c r="N178" s="183"/>
      <c r="O178" s="183"/>
      <c r="P178" s="183"/>
      <c r="Q178" s="183"/>
      <c r="R178" s="183"/>
      <c r="S178" s="183"/>
      <c r="T178" s="183"/>
      <c r="U178" s="183"/>
      <c r="V178" s="183"/>
      <c r="W178" s="183"/>
      <c r="X178" s="183"/>
      <c r="Y178" s="183"/>
      <c r="Z178" s="183"/>
      <c r="AA178" s="183"/>
      <c r="AB178" s="183"/>
      <c r="AC178" s="183"/>
      <c r="AD178" s="183"/>
      <c r="AE178" s="183"/>
      <c r="AF178" s="183"/>
      <c r="AG178" s="183"/>
      <c r="AH178" s="183"/>
      <c r="AI178" s="183"/>
      <c r="AJ178" s="183"/>
      <c r="AK178" s="183"/>
      <c r="AL178" s="183"/>
      <c r="AM178" s="183"/>
      <c r="AN178" s="183"/>
      <c r="AO178" s="183"/>
      <c r="AP178" s="183"/>
      <c r="AQ178" s="183"/>
      <c r="AR178" s="183"/>
      <c r="AS178" s="183"/>
      <c r="AT178" s="183"/>
      <c r="AU178" s="183"/>
      <c r="AV178" s="183"/>
      <c r="AW178" s="183"/>
    </row>
    <row r="179" spans="1:49" ht="13.2" x14ac:dyDescent="0.25">
      <c r="A179" s="185"/>
      <c r="B179" s="183"/>
      <c r="C179" s="183"/>
      <c r="D179" s="183"/>
      <c r="E179" s="183"/>
      <c r="F179" s="183"/>
      <c r="G179" s="183"/>
      <c r="H179" s="183"/>
      <c r="I179" s="183"/>
      <c r="J179" s="183"/>
      <c r="K179" s="183"/>
      <c r="L179" s="183"/>
      <c r="M179" s="183"/>
      <c r="N179" s="183"/>
      <c r="O179" s="183"/>
      <c r="P179" s="183"/>
      <c r="Q179" s="183"/>
      <c r="R179" s="183"/>
      <c r="S179" s="183"/>
      <c r="T179" s="183"/>
      <c r="U179" s="183"/>
      <c r="V179" s="183"/>
      <c r="W179" s="183"/>
      <c r="X179" s="183"/>
      <c r="Y179" s="183"/>
      <c r="Z179" s="183"/>
      <c r="AA179" s="183"/>
      <c r="AB179" s="183"/>
      <c r="AC179" s="183"/>
      <c r="AD179" s="183"/>
      <c r="AE179" s="183"/>
      <c r="AF179" s="183"/>
      <c r="AG179" s="183"/>
      <c r="AH179" s="183"/>
      <c r="AI179" s="183"/>
      <c r="AJ179" s="183"/>
      <c r="AK179" s="183"/>
      <c r="AL179" s="183"/>
      <c r="AM179" s="183"/>
      <c r="AN179" s="183"/>
      <c r="AO179" s="183"/>
      <c r="AP179" s="183"/>
      <c r="AQ179" s="183"/>
      <c r="AR179" s="183"/>
      <c r="AS179" s="183"/>
      <c r="AT179" s="183"/>
      <c r="AU179" s="183"/>
      <c r="AV179" s="183"/>
      <c r="AW179" s="183"/>
    </row>
    <row r="180" spans="1:49" ht="13.2" x14ac:dyDescent="0.25">
      <c r="A180" s="185"/>
      <c r="B180" s="183"/>
      <c r="C180" s="183"/>
      <c r="D180" s="183"/>
      <c r="E180" s="183"/>
      <c r="F180" s="183"/>
      <c r="G180" s="183"/>
      <c r="H180" s="183"/>
      <c r="I180" s="183"/>
      <c r="J180" s="183"/>
      <c r="K180" s="183"/>
      <c r="L180" s="183"/>
      <c r="M180" s="183"/>
      <c r="N180" s="183"/>
      <c r="O180" s="183"/>
      <c r="P180" s="183"/>
      <c r="Q180" s="183"/>
      <c r="R180" s="183"/>
      <c r="S180" s="183"/>
      <c r="T180" s="183"/>
      <c r="U180" s="183"/>
      <c r="V180" s="183"/>
      <c r="W180" s="183"/>
      <c r="X180" s="183"/>
      <c r="Y180" s="183"/>
      <c r="Z180" s="183"/>
      <c r="AA180" s="183"/>
      <c r="AB180" s="183"/>
      <c r="AC180" s="183"/>
      <c r="AD180" s="183"/>
      <c r="AE180" s="183"/>
      <c r="AF180" s="183"/>
      <c r="AG180" s="183"/>
      <c r="AH180" s="183"/>
      <c r="AI180" s="183"/>
      <c r="AJ180" s="183"/>
      <c r="AK180" s="183"/>
      <c r="AL180" s="183"/>
      <c r="AM180" s="183"/>
      <c r="AN180" s="183"/>
      <c r="AO180" s="183"/>
      <c r="AP180" s="183"/>
      <c r="AQ180" s="183"/>
      <c r="AR180" s="183"/>
      <c r="AS180" s="183"/>
      <c r="AT180" s="183"/>
      <c r="AU180" s="183"/>
      <c r="AV180" s="183"/>
      <c r="AW180" s="183"/>
    </row>
    <row r="181" spans="1:49" ht="13.2" x14ac:dyDescent="0.25">
      <c r="A181" s="185"/>
      <c r="B181" s="183"/>
      <c r="C181" s="183"/>
      <c r="D181" s="183"/>
      <c r="E181" s="183"/>
      <c r="F181" s="183"/>
      <c r="G181" s="183"/>
      <c r="H181" s="183"/>
      <c r="I181" s="183"/>
      <c r="J181" s="183"/>
      <c r="K181" s="183"/>
      <c r="L181" s="183"/>
      <c r="M181" s="183"/>
      <c r="N181" s="183"/>
      <c r="O181" s="183"/>
      <c r="P181" s="183"/>
      <c r="Q181" s="183"/>
      <c r="R181" s="183"/>
      <c r="S181" s="183"/>
      <c r="T181" s="183"/>
      <c r="U181" s="183"/>
      <c r="V181" s="183"/>
      <c r="W181" s="183"/>
      <c r="X181" s="183"/>
      <c r="Y181" s="183"/>
      <c r="Z181" s="183"/>
      <c r="AA181" s="183"/>
      <c r="AB181" s="183"/>
      <c r="AC181" s="183"/>
      <c r="AD181" s="183"/>
      <c r="AE181" s="183"/>
      <c r="AF181" s="183"/>
      <c r="AG181" s="183"/>
      <c r="AH181" s="183"/>
      <c r="AI181" s="183"/>
      <c r="AJ181" s="183"/>
      <c r="AK181" s="183"/>
      <c r="AL181" s="183"/>
      <c r="AM181" s="183"/>
      <c r="AN181" s="183"/>
      <c r="AO181" s="183"/>
      <c r="AP181" s="183"/>
      <c r="AQ181" s="183"/>
      <c r="AR181" s="183"/>
      <c r="AS181" s="183"/>
      <c r="AT181" s="183"/>
      <c r="AU181" s="183"/>
      <c r="AV181" s="183"/>
      <c r="AW181" s="183"/>
    </row>
    <row r="182" spans="1:49" ht="13.2" x14ac:dyDescent="0.25">
      <c r="A182" s="185"/>
      <c r="B182" s="183"/>
      <c r="C182" s="183"/>
      <c r="D182" s="183"/>
      <c r="E182" s="183"/>
      <c r="F182" s="183"/>
      <c r="G182" s="183"/>
      <c r="H182" s="183"/>
      <c r="I182" s="183"/>
      <c r="J182" s="183"/>
      <c r="K182" s="183"/>
      <c r="L182" s="183"/>
      <c r="M182" s="183"/>
      <c r="N182" s="183"/>
      <c r="O182" s="183"/>
      <c r="P182" s="183"/>
      <c r="Q182" s="183"/>
      <c r="R182" s="183"/>
      <c r="S182" s="183"/>
      <c r="T182" s="183"/>
      <c r="U182" s="183"/>
      <c r="V182" s="183"/>
      <c r="W182" s="183"/>
      <c r="X182" s="183"/>
      <c r="Y182" s="183"/>
      <c r="Z182" s="183"/>
      <c r="AA182" s="183"/>
      <c r="AB182" s="183"/>
      <c r="AC182" s="183"/>
      <c r="AD182" s="183"/>
      <c r="AE182" s="183"/>
      <c r="AF182" s="183"/>
      <c r="AG182" s="183"/>
      <c r="AH182" s="183"/>
      <c r="AI182" s="183"/>
      <c r="AJ182" s="183"/>
      <c r="AK182" s="183"/>
      <c r="AL182" s="183"/>
      <c r="AM182" s="183"/>
      <c r="AN182" s="183"/>
      <c r="AO182" s="183"/>
      <c r="AP182" s="183"/>
      <c r="AQ182" s="183"/>
      <c r="AR182" s="183"/>
      <c r="AS182" s="183"/>
      <c r="AT182" s="183"/>
      <c r="AU182" s="183"/>
      <c r="AV182" s="183"/>
      <c r="AW182" s="183"/>
    </row>
    <row r="183" spans="1:49" ht="13.2" x14ac:dyDescent="0.25">
      <c r="A183" s="185"/>
      <c r="B183" s="183"/>
      <c r="C183" s="183"/>
      <c r="D183" s="183"/>
      <c r="E183" s="183"/>
      <c r="F183" s="183"/>
      <c r="G183" s="183"/>
      <c r="H183" s="183"/>
      <c r="I183" s="183"/>
      <c r="J183" s="183"/>
      <c r="K183" s="183"/>
      <c r="L183" s="183"/>
      <c r="M183" s="183"/>
      <c r="N183" s="183"/>
      <c r="O183" s="183"/>
      <c r="P183" s="183"/>
      <c r="Q183" s="183"/>
      <c r="R183" s="183"/>
      <c r="S183" s="183"/>
      <c r="T183" s="183"/>
      <c r="U183" s="183"/>
      <c r="V183" s="183"/>
      <c r="W183" s="183"/>
      <c r="X183" s="183"/>
      <c r="Y183" s="183"/>
      <c r="Z183" s="183"/>
      <c r="AA183" s="183"/>
      <c r="AB183" s="183"/>
      <c r="AC183" s="183"/>
      <c r="AD183" s="183"/>
      <c r="AE183" s="183"/>
      <c r="AF183" s="183"/>
      <c r="AG183" s="183"/>
      <c r="AH183" s="183"/>
      <c r="AI183" s="183"/>
      <c r="AJ183" s="183"/>
      <c r="AK183" s="183"/>
      <c r="AL183" s="183"/>
      <c r="AM183" s="183"/>
      <c r="AN183" s="183"/>
      <c r="AO183" s="183"/>
      <c r="AP183" s="183"/>
      <c r="AQ183" s="183"/>
      <c r="AR183" s="183"/>
      <c r="AS183" s="183"/>
      <c r="AT183" s="183"/>
      <c r="AU183" s="183"/>
      <c r="AV183" s="183"/>
      <c r="AW183" s="183"/>
    </row>
    <row r="184" spans="1:49" ht="13.2" x14ac:dyDescent="0.25">
      <c r="A184" s="185"/>
      <c r="B184" s="183"/>
      <c r="C184" s="183"/>
      <c r="D184" s="183"/>
      <c r="E184" s="183"/>
      <c r="F184" s="183"/>
      <c r="G184" s="183"/>
      <c r="H184" s="183"/>
      <c r="I184" s="183"/>
      <c r="J184" s="183"/>
      <c r="K184" s="183"/>
      <c r="L184" s="183"/>
      <c r="M184" s="183"/>
      <c r="N184" s="183"/>
      <c r="O184" s="183"/>
      <c r="P184" s="183"/>
      <c r="Q184" s="183"/>
      <c r="R184" s="183"/>
      <c r="S184" s="183"/>
      <c r="T184" s="183"/>
      <c r="U184" s="183"/>
      <c r="V184" s="183"/>
      <c r="W184" s="183"/>
      <c r="X184" s="183"/>
      <c r="Y184" s="183"/>
      <c r="Z184" s="183"/>
      <c r="AA184" s="183"/>
      <c r="AB184" s="183"/>
      <c r="AC184" s="183"/>
      <c r="AD184" s="183"/>
      <c r="AE184" s="183"/>
      <c r="AF184" s="183"/>
      <c r="AG184" s="183"/>
      <c r="AH184" s="183"/>
      <c r="AI184" s="183"/>
      <c r="AJ184" s="183"/>
      <c r="AK184" s="183"/>
      <c r="AL184" s="183"/>
      <c r="AM184" s="183"/>
      <c r="AN184" s="183"/>
      <c r="AO184" s="183"/>
      <c r="AP184" s="183"/>
      <c r="AQ184" s="183"/>
      <c r="AR184" s="183"/>
      <c r="AS184" s="183"/>
      <c r="AT184" s="183"/>
      <c r="AU184" s="183"/>
      <c r="AV184" s="183"/>
      <c r="AW184" s="183"/>
    </row>
    <row r="185" spans="1:49" ht="13.2" x14ac:dyDescent="0.25">
      <c r="A185" s="185"/>
      <c r="B185" s="183"/>
      <c r="C185" s="183"/>
      <c r="D185" s="183"/>
      <c r="E185" s="183"/>
      <c r="F185" s="183"/>
      <c r="G185" s="183"/>
      <c r="H185" s="183"/>
      <c r="I185" s="183"/>
      <c r="J185" s="183"/>
      <c r="K185" s="183"/>
      <c r="L185" s="183"/>
      <c r="M185" s="183"/>
      <c r="N185" s="183"/>
      <c r="O185" s="183"/>
      <c r="P185" s="183"/>
      <c r="Q185" s="183"/>
      <c r="R185" s="183"/>
      <c r="S185" s="183"/>
      <c r="T185" s="183"/>
      <c r="U185" s="183"/>
      <c r="V185" s="183"/>
      <c r="W185" s="183"/>
      <c r="X185" s="183"/>
      <c r="Y185" s="183"/>
      <c r="Z185" s="183"/>
      <c r="AA185" s="183"/>
      <c r="AB185" s="183"/>
      <c r="AC185" s="183"/>
      <c r="AD185" s="183"/>
      <c r="AE185" s="183"/>
      <c r="AF185" s="183"/>
      <c r="AG185" s="183"/>
      <c r="AH185" s="183"/>
      <c r="AI185" s="183"/>
      <c r="AJ185" s="183"/>
      <c r="AK185" s="183"/>
      <c r="AL185" s="183"/>
      <c r="AM185" s="183"/>
      <c r="AN185" s="183"/>
      <c r="AO185" s="183"/>
      <c r="AP185" s="183"/>
      <c r="AQ185" s="183"/>
      <c r="AR185" s="183"/>
      <c r="AS185" s="183"/>
      <c r="AT185" s="183"/>
      <c r="AU185" s="183"/>
      <c r="AV185" s="183"/>
      <c r="AW185" s="183"/>
    </row>
    <row r="186" spans="1:49" ht="13.2" x14ac:dyDescent="0.25">
      <c r="A186" s="185"/>
      <c r="B186" s="183"/>
      <c r="C186" s="183"/>
      <c r="D186" s="183"/>
      <c r="E186" s="183"/>
      <c r="F186" s="183"/>
      <c r="G186" s="183"/>
      <c r="H186" s="183"/>
      <c r="I186" s="183"/>
      <c r="J186" s="183"/>
      <c r="K186" s="183"/>
      <c r="L186" s="183"/>
      <c r="M186" s="183"/>
      <c r="N186" s="183"/>
      <c r="O186" s="183"/>
      <c r="P186" s="183"/>
      <c r="Q186" s="183"/>
      <c r="R186" s="183"/>
      <c r="S186" s="183"/>
      <c r="T186" s="183"/>
      <c r="U186" s="183"/>
      <c r="V186" s="183"/>
      <c r="W186" s="183"/>
      <c r="X186" s="183"/>
      <c r="Y186" s="183"/>
      <c r="Z186" s="183"/>
      <c r="AA186" s="183"/>
      <c r="AB186" s="183"/>
      <c r="AC186" s="183"/>
      <c r="AD186" s="183"/>
      <c r="AE186" s="183"/>
      <c r="AF186" s="183"/>
      <c r="AG186" s="183"/>
      <c r="AH186" s="183"/>
      <c r="AI186" s="183"/>
      <c r="AJ186" s="183"/>
      <c r="AK186" s="183"/>
      <c r="AL186" s="183"/>
      <c r="AM186" s="183"/>
      <c r="AN186" s="183"/>
      <c r="AO186" s="183"/>
      <c r="AP186" s="183"/>
      <c r="AQ186" s="183"/>
      <c r="AR186" s="183"/>
      <c r="AS186" s="183"/>
      <c r="AT186" s="183"/>
      <c r="AU186" s="183"/>
      <c r="AV186" s="183"/>
      <c r="AW186" s="183"/>
    </row>
    <row r="187" spans="1:49" ht="13.2" x14ac:dyDescent="0.25">
      <c r="A187" s="185"/>
      <c r="B187" s="183"/>
      <c r="C187" s="183"/>
      <c r="D187" s="183"/>
      <c r="E187" s="183"/>
      <c r="F187" s="183"/>
      <c r="G187" s="183"/>
      <c r="H187" s="183"/>
      <c r="I187" s="183"/>
      <c r="J187" s="183"/>
      <c r="K187" s="183"/>
      <c r="L187" s="183"/>
      <c r="M187" s="183"/>
      <c r="N187" s="183"/>
      <c r="O187" s="183"/>
      <c r="P187" s="183"/>
      <c r="Q187" s="183"/>
      <c r="R187" s="183"/>
      <c r="S187" s="183"/>
      <c r="T187" s="183"/>
      <c r="U187" s="183"/>
      <c r="V187" s="183"/>
      <c r="W187" s="183"/>
      <c r="X187" s="183"/>
      <c r="Y187" s="183"/>
      <c r="Z187" s="183"/>
      <c r="AA187" s="183"/>
      <c r="AB187" s="183"/>
      <c r="AC187" s="183"/>
      <c r="AD187" s="183"/>
      <c r="AE187" s="183"/>
      <c r="AF187" s="183"/>
      <c r="AG187" s="183"/>
      <c r="AH187" s="183"/>
      <c r="AI187" s="183"/>
      <c r="AJ187" s="183"/>
      <c r="AK187" s="183"/>
      <c r="AL187" s="183"/>
      <c r="AM187" s="183"/>
      <c r="AN187" s="183"/>
      <c r="AO187" s="183"/>
      <c r="AP187" s="183"/>
      <c r="AQ187" s="183"/>
      <c r="AR187" s="183"/>
      <c r="AS187" s="183"/>
      <c r="AT187" s="183"/>
      <c r="AU187" s="183"/>
      <c r="AV187" s="183"/>
      <c r="AW187" s="183"/>
    </row>
    <row r="188" spans="1:49" ht="13.2" x14ac:dyDescent="0.25">
      <c r="A188" s="185"/>
      <c r="B188" s="183"/>
      <c r="C188" s="183"/>
      <c r="D188" s="183"/>
      <c r="E188" s="183"/>
      <c r="F188" s="183"/>
      <c r="G188" s="183"/>
      <c r="H188" s="183"/>
      <c r="I188" s="183"/>
      <c r="J188" s="183"/>
      <c r="K188" s="183"/>
      <c r="L188" s="183"/>
      <c r="M188" s="183"/>
      <c r="N188" s="183"/>
      <c r="O188" s="183"/>
      <c r="P188" s="183"/>
      <c r="Q188" s="183"/>
      <c r="R188" s="183"/>
      <c r="S188" s="183"/>
      <c r="T188" s="183"/>
      <c r="U188" s="183"/>
      <c r="V188" s="183"/>
      <c r="W188" s="183"/>
      <c r="X188" s="183"/>
      <c r="Y188" s="183"/>
      <c r="Z188" s="183"/>
      <c r="AA188" s="183"/>
      <c r="AB188" s="183"/>
      <c r="AC188" s="183"/>
      <c r="AD188" s="183"/>
      <c r="AE188" s="183"/>
      <c r="AF188" s="183"/>
      <c r="AG188" s="183"/>
      <c r="AH188" s="183"/>
      <c r="AI188" s="183"/>
      <c r="AJ188" s="183"/>
      <c r="AK188" s="183"/>
      <c r="AL188" s="183"/>
      <c r="AM188" s="183"/>
      <c r="AN188" s="183"/>
      <c r="AO188" s="183"/>
      <c r="AP188" s="183"/>
      <c r="AQ188" s="183"/>
      <c r="AR188" s="183"/>
      <c r="AS188" s="183"/>
      <c r="AT188" s="183"/>
      <c r="AU188" s="183"/>
      <c r="AV188" s="183"/>
      <c r="AW188" s="183"/>
    </row>
    <row r="189" spans="1:49" ht="13.2" x14ac:dyDescent="0.25">
      <c r="A189" s="185"/>
      <c r="B189" s="183"/>
      <c r="C189" s="183"/>
      <c r="D189" s="183"/>
      <c r="E189" s="183"/>
      <c r="F189" s="183"/>
      <c r="G189" s="183"/>
      <c r="H189" s="183"/>
      <c r="I189" s="183"/>
      <c r="J189" s="183"/>
      <c r="K189" s="183"/>
      <c r="L189" s="183"/>
      <c r="M189" s="183"/>
      <c r="N189" s="183"/>
      <c r="O189" s="183"/>
      <c r="P189" s="183"/>
      <c r="Q189" s="183"/>
      <c r="R189" s="183"/>
      <c r="S189" s="183"/>
      <c r="T189" s="183"/>
      <c r="U189" s="183"/>
      <c r="V189" s="183"/>
      <c r="W189" s="183"/>
      <c r="X189" s="183"/>
      <c r="Y189" s="183"/>
      <c r="Z189" s="183"/>
      <c r="AA189" s="183"/>
      <c r="AB189" s="183"/>
      <c r="AC189" s="183"/>
      <c r="AD189" s="183"/>
      <c r="AE189" s="183"/>
      <c r="AF189" s="183"/>
      <c r="AG189" s="183"/>
      <c r="AH189" s="183"/>
      <c r="AI189" s="183"/>
      <c r="AJ189" s="183"/>
      <c r="AK189" s="183"/>
      <c r="AL189" s="183"/>
      <c r="AM189" s="183"/>
      <c r="AN189" s="183"/>
      <c r="AO189" s="183"/>
      <c r="AP189" s="183"/>
      <c r="AQ189" s="183"/>
      <c r="AR189" s="183"/>
      <c r="AS189" s="183"/>
      <c r="AT189" s="183"/>
      <c r="AU189" s="183"/>
      <c r="AV189" s="183"/>
      <c r="AW189" s="183"/>
    </row>
    <row r="190" spans="1:49" ht="13.2" x14ac:dyDescent="0.25">
      <c r="A190" s="185"/>
      <c r="B190" s="183"/>
      <c r="C190" s="183"/>
      <c r="D190" s="183"/>
      <c r="E190" s="183"/>
      <c r="F190" s="183"/>
      <c r="G190" s="183"/>
      <c r="H190" s="183"/>
      <c r="I190" s="183"/>
      <c r="J190" s="183"/>
      <c r="K190" s="183"/>
      <c r="L190" s="183"/>
      <c r="M190" s="183"/>
      <c r="N190" s="183"/>
      <c r="O190" s="183"/>
      <c r="P190" s="183"/>
      <c r="Q190" s="183"/>
      <c r="R190" s="183"/>
      <c r="S190" s="183"/>
      <c r="T190" s="183"/>
      <c r="U190" s="183"/>
      <c r="V190" s="183"/>
      <c r="W190" s="183"/>
      <c r="X190" s="183"/>
      <c r="Y190" s="183"/>
      <c r="Z190" s="183"/>
      <c r="AA190" s="183"/>
      <c r="AB190" s="183"/>
      <c r="AC190" s="183"/>
      <c r="AD190" s="183"/>
      <c r="AE190" s="183"/>
      <c r="AF190" s="183"/>
      <c r="AG190" s="183"/>
      <c r="AH190" s="183"/>
      <c r="AI190" s="183"/>
      <c r="AJ190" s="183"/>
      <c r="AK190" s="183"/>
      <c r="AL190" s="183"/>
      <c r="AM190" s="183"/>
      <c r="AN190" s="183"/>
      <c r="AO190" s="183"/>
      <c r="AP190" s="183"/>
      <c r="AQ190" s="183"/>
      <c r="AR190" s="183"/>
      <c r="AS190" s="183"/>
      <c r="AT190" s="183"/>
      <c r="AU190" s="183"/>
      <c r="AV190" s="183"/>
      <c r="AW190" s="183"/>
    </row>
    <row r="191" spans="1:49" ht="13.2" x14ac:dyDescent="0.25">
      <c r="A191" s="185"/>
      <c r="B191" s="183"/>
      <c r="C191" s="183"/>
      <c r="D191" s="183"/>
      <c r="E191" s="183"/>
      <c r="F191" s="183"/>
      <c r="G191" s="183"/>
      <c r="H191" s="183"/>
      <c r="I191" s="183"/>
      <c r="J191" s="183"/>
      <c r="K191" s="183"/>
      <c r="L191" s="183"/>
      <c r="M191" s="183"/>
      <c r="N191" s="183"/>
      <c r="O191" s="183"/>
      <c r="P191" s="183"/>
      <c r="Q191" s="183"/>
      <c r="R191" s="183"/>
      <c r="S191" s="183"/>
      <c r="T191" s="183"/>
      <c r="U191" s="183"/>
      <c r="V191" s="183"/>
      <c r="W191" s="183"/>
      <c r="X191" s="183"/>
      <c r="Y191" s="183"/>
      <c r="Z191" s="183"/>
      <c r="AA191" s="183"/>
      <c r="AB191" s="183"/>
      <c r="AC191" s="183"/>
      <c r="AD191" s="183"/>
      <c r="AE191" s="183"/>
      <c r="AF191" s="183"/>
      <c r="AG191" s="183"/>
      <c r="AH191" s="183"/>
      <c r="AI191" s="183"/>
      <c r="AJ191" s="183"/>
      <c r="AK191" s="183"/>
      <c r="AL191" s="183"/>
      <c r="AM191" s="183"/>
      <c r="AN191" s="183"/>
      <c r="AO191" s="183"/>
      <c r="AP191" s="183"/>
      <c r="AQ191" s="183"/>
      <c r="AR191" s="183"/>
      <c r="AS191" s="183"/>
      <c r="AT191" s="183"/>
      <c r="AU191" s="183"/>
      <c r="AV191" s="183"/>
      <c r="AW191" s="183"/>
    </row>
    <row r="192" spans="1:49" ht="13.2" x14ac:dyDescent="0.25">
      <c r="A192" s="185"/>
      <c r="B192" s="183"/>
      <c r="C192" s="183"/>
      <c r="D192" s="183"/>
      <c r="E192" s="183"/>
      <c r="F192" s="183"/>
      <c r="G192" s="183"/>
      <c r="H192" s="183"/>
      <c r="I192" s="183"/>
      <c r="J192" s="183"/>
      <c r="K192" s="183"/>
      <c r="L192" s="183"/>
      <c r="M192" s="183"/>
      <c r="N192" s="183"/>
      <c r="O192" s="183"/>
      <c r="P192" s="183"/>
      <c r="Q192" s="183"/>
      <c r="R192" s="183"/>
      <c r="S192" s="183"/>
      <c r="T192" s="183"/>
      <c r="U192" s="183"/>
      <c r="V192" s="183"/>
      <c r="W192" s="183"/>
      <c r="X192" s="183"/>
      <c r="Y192" s="183"/>
      <c r="Z192" s="183"/>
      <c r="AA192" s="183"/>
      <c r="AB192" s="183"/>
      <c r="AC192" s="183"/>
      <c r="AD192" s="183"/>
      <c r="AE192" s="183"/>
      <c r="AF192" s="183"/>
      <c r="AG192" s="183"/>
      <c r="AH192" s="183"/>
      <c r="AI192" s="183"/>
      <c r="AJ192" s="183"/>
      <c r="AK192" s="183"/>
      <c r="AL192" s="183"/>
      <c r="AM192" s="183"/>
      <c r="AN192" s="183"/>
      <c r="AO192" s="183"/>
      <c r="AP192" s="183"/>
      <c r="AQ192" s="183"/>
      <c r="AR192" s="183"/>
      <c r="AS192" s="183"/>
      <c r="AT192" s="183"/>
      <c r="AU192" s="183"/>
      <c r="AV192" s="183"/>
      <c r="AW192" s="183"/>
    </row>
    <row r="193" spans="1:49" ht="13.2" x14ac:dyDescent="0.25">
      <c r="A193" s="185"/>
      <c r="B193" s="183"/>
      <c r="C193" s="183"/>
      <c r="D193" s="183"/>
      <c r="E193" s="183"/>
      <c r="F193" s="183"/>
      <c r="G193" s="183"/>
      <c r="H193" s="183"/>
      <c r="I193" s="183"/>
      <c r="J193" s="183"/>
      <c r="K193" s="183"/>
      <c r="L193" s="183"/>
      <c r="M193" s="183"/>
      <c r="N193" s="183"/>
      <c r="O193" s="183"/>
      <c r="P193" s="183"/>
      <c r="Q193" s="183"/>
      <c r="R193" s="183"/>
      <c r="S193" s="183"/>
      <c r="T193" s="183"/>
      <c r="U193" s="183"/>
      <c r="V193" s="183"/>
      <c r="W193" s="183"/>
      <c r="X193" s="183"/>
      <c r="Y193" s="183"/>
      <c r="Z193" s="183"/>
      <c r="AA193" s="183"/>
      <c r="AB193" s="183"/>
      <c r="AC193" s="183"/>
      <c r="AD193" s="183"/>
      <c r="AE193" s="183"/>
      <c r="AF193" s="183"/>
      <c r="AG193" s="183"/>
      <c r="AH193" s="183"/>
      <c r="AI193" s="183"/>
      <c r="AJ193" s="183"/>
      <c r="AK193" s="183"/>
      <c r="AL193" s="183"/>
      <c r="AM193" s="183"/>
      <c r="AN193" s="183"/>
      <c r="AO193" s="183"/>
      <c r="AP193" s="183"/>
      <c r="AQ193" s="183"/>
      <c r="AR193" s="183"/>
      <c r="AS193" s="183"/>
      <c r="AT193" s="183"/>
      <c r="AU193" s="183"/>
      <c r="AV193" s="183"/>
      <c r="AW193" s="183"/>
    </row>
    <row r="194" spans="1:49" ht="13.2" x14ac:dyDescent="0.25">
      <c r="A194" s="185"/>
      <c r="B194" s="183"/>
      <c r="C194" s="183"/>
      <c r="D194" s="183"/>
      <c r="E194" s="183"/>
      <c r="F194" s="183"/>
      <c r="G194" s="183"/>
      <c r="H194" s="183"/>
      <c r="I194" s="183"/>
      <c r="J194" s="183"/>
      <c r="K194" s="183"/>
      <c r="L194" s="183"/>
      <c r="M194" s="183"/>
      <c r="N194" s="183"/>
      <c r="O194" s="183"/>
      <c r="P194" s="183"/>
      <c r="Q194" s="183"/>
      <c r="R194" s="183"/>
      <c r="S194" s="183"/>
      <c r="T194" s="183"/>
      <c r="U194" s="183"/>
      <c r="V194" s="183"/>
      <c r="W194" s="183"/>
      <c r="X194" s="183"/>
      <c r="Y194" s="183"/>
      <c r="Z194" s="183"/>
      <c r="AA194" s="183"/>
      <c r="AB194" s="183"/>
      <c r="AC194" s="183"/>
      <c r="AD194" s="183"/>
      <c r="AE194" s="183"/>
      <c r="AF194" s="183"/>
      <c r="AG194" s="183"/>
      <c r="AH194" s="183"/>
      <c r="AI194" s="183"/>
      <c r="AJ194" s="183"/>
      <c r="AK194" s="183"/>
      <c r="AL194" s="183"/>
      <c r="AM194" s="183"/>
      <c r="AN194" s="183"/>
      <c r="AO194" s="183"/>
      <c r="AP194" s="183"/>
      <c r="AQ194" s="183"/>
      <c r="AR194" s="183"/>
      <c r="AS194" s="183"/>
      <c r="AT194" s="183"/>
      <c r="AU194" s="183"/>
      <c r="AV194" s="183"/>
      <c r="AW194" s="183"/>
    </row>
    <row r="195" spans="1:49" ht="13.2" x14ac:dyDescent="0.25">
      <c r="A195" s="185"/>
      <c r="B195" s="183"/>
      <c r="C195" s="183"/>
      <c r="D195" s="183"/>
      <c r="E195" s="183"/>
      <c r="F195" s="183"/>
      <c r="G195" s="183"/>
      <c r="H195" s="183"/>
      <c r="I195" s="183"/>
      <c r="J195" s="183"/>
      <c r="K195" s="183"/>
      <c r="L195" s="183"/>
      <c r="M195" s="183"/>
      <c r="N195" s="183"/>
      <c r="O195" s="183"/>
      <c r="P195" s="183"/>
      <c r="Q195" s="183"/>
      <c r="R195" s="183"/>
      <c r="S195" s="183"/>
      <c r="T195" s="183"/>
      <c r="U195" s="183"/>
      <c r="V195" s="183"/>
      <c r="W195" s="183"/>
      <c r="X195" s="183"/>
      <c r="Y195" s="183"/>
      <c r="Z195" s="183"/>
      <c r="AA195" s="183"/>
      <c r="AB195" s="183"/>
      <c r="AC195" s="183"/>
      <c r="AD195" s="183"/>
      <c r="AE195" s="183"/>
      <c r="AF195" s="183"/>
      <c r="AG195" s="183"/>
      <c r="AH195" s="183"/>
      <c r="AI195" s="183"/>
      <c r="AJ195" s="183"/>
      <c r="AK195" s="183"/>
      <c r="AL195" s="183"/>
      <c r="AM195" s="183"/>
      <c r="AN195" s="183"/>
      <c r="AO195" s="183"/>
      <c r="AP195" s="183"/>
      <c r="AQ195" s="183"/>
      <c r="AR195" s="183"/>
      <c r="AS195" s="183"/>
      <c r="AT195" s="183"/>
      <c r="AU195" s="183"/>
      <c r="AV195" s="183"/>
      <c r="AW195" s="183"/>
    </row>
    <row r="196" spans="1:49" ht="13.2" x14ac:dyDescent="0.25">
      <c r="A196" s="185"/>
      <c r="B196" s="183"/>
      <c r="C196" s="183"/>
      <c r="D196" s="183"/>
      <c r="E196" s="183"/>
      <c r="F196" s="183"/>
      <c r="G196" s="183"/>
      <c r="H196" s="183"/>
      <c r="I196" s="183"/>
      <c r="J196" s="183"/>
      <c r="K196" s="183"/>
      <c r="L196" s="183"/>
      <c r="M196" s="183"/>
      <c r="N196" s="183"/>
      <c r="O196" s="183"/>
      <c r="P196" s="183"/>
      <c r="Q196" s="183"/>
      <c r="R196" s="183"/>
      <c r="S196" s="183"/>
      <c r="T196" s="183"/>
      <c r="U196" s="183"/>
      <c r="V196" s="183"/>
      <c r="W196" s="183"/>
      <c r="X196" s="183"/>
      <c r="Y196" s="183"/>
      <c r="Z196" s="183"/>
      <c r="AA196" s="183"/>
      <c r="AB196" s="183"/>
      <c r="AC196" s="183"/>
      <c r="AD196" s="183"/>
      <c r="AE196" s="183"/>
      <c r="AF196" s="183"/>
      <c r="AG196" s="183"/>
      <c r="AH196" s="183"/>
      <c r="AI196" s="183"/>
      <c r="AJ196" s="183"/>
      <c r="AK196" s="183"/>
      <c r="AL196" s="183"/>
      <c r="AM196" s="183"/>
      <c r="AN196" s="183"/>
      <c r="AO196" s="183"/>
      <c r="AP196" s="183"/>
      <c r="AQ196" s="183"/>
      <c r="AR196" s="183"/>
      <c r="AS196" s="183"/>
      <c r="AT196" s="183"/>
      <c r="AU196" s="183"/>
      <c r="AV196" s="183"/>
      <c r="AW196" s="183"/>
    </row>
    <row r="197" spans="1:49" ht="13.2" x14ac:dyDescent="0.25">
      <c r="A197" s="185"/>
      <c r="B197" s="183"/>
      <c r="C197" s="183"/>
      <c r="D197" s="183"/>
      <c r="E197" s="183"/>
      <c r="F197" s="183"/>
      <c r="G197" s="183"/>
      <c r="H197" s="183"/>
      <c r="I197" s="183"/>
      <c r="J197" s="183"/>
      <c r="K197" s="183"/>
      <c r="L197" s="183"/>
      <c r="M197" s="183"/>
      <c r="N197" s="183"/>
      <c r="O197" s="183"/>
      <c r="P197" s="183"/>
      <c r="Q197" s="183"/>
      <c r="R197" s="183"/>
      <c r="S197" s="183"/>
      <c r="T197" s="183"/>
      <c r="U197" s="183"/>
      <c r="V197" s="183"/>
      <c r="W197" s="183"/>
      <c r="X197" s="183"/>
      <c r="Y197" s="183"/>
      <c r="Z197" s="183"/>
      <c r="AA197" s="183"/>
      <c r="AB197" s="183"/>
      <c r="AC197" s="183"/>
      <c r="AD197" s="183"/>
      <c r="AE197" s="183"/>
      <c r="AF197" s="183"/>
      <c r="AG197" s="183"/>
      <c r="AH197" s="183"/>
      <c r="AI197" s="183"/>
      <c r="AJ197" s="183"/>
      <c r="AK197" s="183"/>
      <c r="AL197" s="183"/>
      <c r="AM197" s="183"/>
      <c r="AN197" s="183"/>
      <c r="AO197" s="183"/>
      <c r="AP197" s="183"/>
      <c r="AQ197" s="183"/>
      <c r="AR197" s="183"/>
      <c r="AS197" s="183"/>
      <c r="AT197" s="183"/>
      <c r="AU197" s="183"/>
      <c r="AV197" s="183"/>
      <c r="AW197" s="183"/>
    </row>
    <row r="198" spans="1:49" ht="13.2" x14ac:dyDescent="0.25">
      <c r="A198" s="185"/>
      <c r="B198" s="183"/>
      <c r="C198" s="183"/>
      <c r="D198" s="183"/>
      <c r="E198" s="183"/>
      <c r="F198" s="183"/>
      <c r="G198" s="183"/>
      <c r="H198" s="183"/>
      <c r="I198" s="183"/>
      <c r="J198" s="183"/>
      <c r="K198" s="183"/>
      <c r="L198" s="183"/>
      <c r="M198" s="183"/>
      <c r="N198" s="183"/>
      <c r="O198" s="183"/>
      <c r="P198" s="183"/>
      <c r="Q198" s="183"/>
      <c r="R198" s="183"/>
      <c r="S198" s="183"/>
      <c r="T198" s="183"/>
      <c r="U198" s="183"/>
      <c r="V198" s="183"/>
      <c r="W198" s="183"/>
      <c r="X198" s="183"/>
      <c r="Y198" s="183"/>
      <c r="Z198" s="183"/>
      <c r="AA198" s="183"/>
      <c r="AB198" s="183"/>
      <c r="AC198" s="183"/>
      <c r="AD198" s="183"/>
      <c r="AE198" s="183"/>
      <c r="AF198" s="183"/>
      <c r="AG198" s="183"/>
      <c r="AH198" s="183"/>
      <c r="AI198" s="183"/>
      <c r="AJ198" s="183"/>
      <c r="AK198" s="183"/>
      <c r="AL198" s="183"/>
      <c r="AM198" s="183"/>
      <c r="AN198" s="183"/>
      <c r="AO198" s="183"/>
      <c r="AP198" s="183"/>
      <c r="AQ198" s="183"/>
      <c r="AR198" s="183"/>
      <c r="AS198" s="183"/>
      <c r="AT198" s="183"/>
      <c r="AU198" s="183"/>
      <c r="AV198" s="183"/>
      <c r="AW198" s="183"/>
    </row>
    <row r="199" spans="1:49" ht="13.2" x14ac:dyDescent="0.25">
      <c r="A199" s="185"/>
      <c r="B199" s="183"/>
      <c r="C199" s="183"/>
      <c r="D199" s="183"/>
      <c r="E199" s="183"/>
      <c r="F199" s="183"/>
      <c r="G199" s="183"/>
      <c r="H199" s="183"/>
      <c r="I199" s="183"/>
      <c r="J199" s="183"/>
      <c r="K199" s="183"/>
      <c r="L199" s="183"/>
      <c r="M199" s="183"/>
      <c r="N199" s="183"/>
      <c r="O199" s="183"/>
      <c r="P199" s="183"/>
      <c r="Q199" s="183"/>
      <c r="R199" s="183"/>
      <c r="S199" s="183"/>
      <c r="T199" s="183"/>
      <c r="U199" s="183"/>
      <c r="V199" s="183"/>
      <c r="W199" s="183"/>
      <c r="X199" s="183"/>
      <c r="Y199" s="183"/>
      <c r="Z199" s="183"/>
      <c r="AA199" s="183"/>
      <c r="AB199" s="183"/>
      <c r="AC199" s="183"/>
      <c r="AD199" s="183"/>
      <c r="AE199" s="183"/>
      <c r="AF199" s="183"/>
      <c r="AG199" s="183"/>
      <c r="AH199" s="183"/>
      <c r="AI199" s="183"/>
      <c r="AJ199" s="183"/>
      <c r="AK199" s="183"/>
      <c r="AL199" s="183"/>
      <c r="AM199" s="183"/>
      <c r="AN199" s="183"/>
      <c r="AO199" s="183"/>
      <c r="AP199" s="183"/>
      <c r="AQ199" s="183"/>
      <c r="AR199" s="183"/>
      <c r="AS199" s="183"/>
      <c r="AT199" s="183"/>
      <c r="AU199" s="183"/>
      <c r="AV199" s="183"/>
      <c r="AW199" s="183"/>
    </row>
    <row r="200" spans="1:49" ht="13.2" x14ac:dyDescent="0.25">
      <c r="A200" s="185"/>
      <c r="B200" s="183"/>
      <c r="C200" s="183"/>
      <c r="D200" s="183"/>
      <c r="E200" s="183"/>
      <c r="F200" s="183"/>
      <c r="G200" s="183"/>
      <c r="H200" s="183"/>
      <c r="I200" s="183"/>
      <c r="J200" s="183"/>
      <c r="K200" s="183"/>
      <c r="L200" s="183"/>
      <c r="M200" s="183"/>
      <c r="N200" s="183"/>
      <c r="O200" s="183"/>
      <c r="P200" s="183"/>
      <c r="Q200" s="183"/>
      <c r="R200" s="183"/>
      <c r="S200" s="183"/>
      <c r="T200" s="183"/>
      <c r="U200" s="183"/>
      <c r="V200" s="183"/>
      <c r="W200" s="183"/>
      <c r="X200" s="183"/>
      <c r="Y200" s="183"/>
      <c r="Z200" s="183"/>
      <c r="AA200" s="183"/>
      <c r="AB200" s="183"/>
      <c r="AC200" s="183"/>
      <c r="AD200" s="183"/>
      <c r="AE200" s="183"/>
      <c r="AF200" s="183"/>
      <c r="AG200" s="183"/>
      <c r="AH200" s="183"/>
      <c r="AI200" s="183"/>
      <c r="AJ200" s="183"/>
      <c r="AK200" s="183"/>
      <c r="AL200" s="183"/>
      <c r="AM200" s="183"/>
      <c r="AN200" s="183"/>
      <c r="AO200" s="183"/>
      <c r="AP200" s="183"/>
      <c r="AQ200" s="183"/>
      <c r="AR200" s="183"/>
      <c r="AS200" s="183"/>
      <c r="AT200" s="183"/>
      <c r="AU200" s="183"/>
      <c r="AV200" s="183"/>
      <c r="AW200" s="183"/>
    </row>
    <row r="201" spans="1:49" ht="13.2" x14ac:dyDescent="0.25">
      <c r="A201" s="185"/>
      <c r="B201" s="183"/>
      <c r="C201" s="183"/>
      <c r="D201" s="183"/>
      <c r="E201" s="183"/>
      <c r="F201" s="183"/>
      <c r="G201" s="183"/>
      <c r="H201" s="183"/>
      <c r="I201" s="183"/>
      <c r="J201" s="183"/>
      <c r="K201" s="183"/>
      <c r="L201" s="183"/>
      <c r="M201" s="183"/>
      <c r="N201" s="183"/>
      <c r="O201" s="183"/>
      <c r="P201" s="183"/>
      <c r="Q201" s="183"/>
      <c r="R201" s="183"/>
      <c r="S201" s="183"/>
      <c r="T201" s="183"/>
      <c r="U201" s="183"/>
      <c r="V201" s="183"/>
      <c r="W201" s="183"/>
      <c r="X201" s="183"/>
      <c r="Y201" s="183"/>
      <c r="Z201" s="183"/>
      <c r="AA201" s="183"/>
      <c r="AB201" s="183"/>
      <c r="AC201" s="183"/>
      <c r="AD201" s="183"/>
      <c r="AE201" s="183"/>
      <c r="AF201" s="183"/>
      <c r="AG201" s="183"/>
      <c r="AH201" s="183"/>
      <c r="AI201" s="183"/>
      <c r="AJ201" s="183"/>
      <c r="AK201" s="183"/>
      <c r="AL201" s="183"/>
      <c r="AM201" s="183"/>
      <c r="AN201" s="183"/>
      <c r="AO201" s="183"/>
      <c r="AP201" s="183"/>
      <c r="AQ201" s="183"/>
      <c r="AR201" s="183"/>
      <c r="AS201" s="183"/>
      <c r="AT201" s="183"/>
      <c r="AU201" s="183"/>
      <c r="AV201" s="183"/>
      <c r="AW201" s="1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15:D118"/>
    <mergeCell ref="G115:G118"/>
    <mergeCell ref="D30:F30"/>
    <mergeCell ref="G30:H30"/>
    <mergeCell ref="D31:F31"/>
    <mergeCell ref="G31:H31"/>
    <mergeCell ref="A97:L97"/>
    <mergeCell ref="B109:C109"/>
    <mergeCell ref="D109:E10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0" zoomScale="70" zoomScaleSheetLayoutView="70" workbookViewId="0">
      <selection activeCell="E26" sqref="E26"/>
    </sheetView>
  </sheetViews>
  <sheetFormatPr defaultRowHeight="15.6" x14ac:dyDescent="0.3"/>
  <cols>
    <col min="1" max="1" width="9.109375" style="60"/>
    <col min="2" max="2" width="37.6640625" style="60" customWidth="1"/>
    <col min="3" max="6" width="16.109375" style="60" customWidth="1"/>
    <col min="7" max="8" width="16.109375" style="60" hidden="1" customWidth="1"/>
    <col min="9" max="9" width="16.109375" style="60" customWidth="1"/>
    <col min="10" max="10" width="18.33203125" style="60" customWidth="1"/>
    <col min="11" max="11" width="64.88671875" style="60" customWidth="1"/>
    <col min="12" max="12" width="32.33203125" style="60" customWidth="1"/>
    <col min="13" max="252" width="9.109375" style="60"/>
    <col min="253" max="253" width="37.6640625" style="60" customWidth="1"/>
    <col min="254" max="254" width="9.109375" style="60"/>
    <col min="255" max="255" width="12.88671875" style="60" customWidth="1"/>
    <col min="256" max="257" width="0" style="60" hidden="1" customWidth="1"/>
    <col min="258" max="258" width="18.33203125" style="60" customWidth="1"/>
    <col min="259" max="259" width="64.88671875" style="60" customWidth="1"/>
    <col min="260" max="263" width="9.109375" style="60"/>
    <col min="264" max="264" width="14.88671875" style="60" customWidth="1"/>
    <col min="265" max="508" width="9.109375" style="60"/>
    <col min="509" max="509" width="37.6640625" style="60" customWidth="1"/>
    <col min="510" max="510" width="9.109375" style="60"/>
    <col min="511" max="511" width="12.88671875" style="60" customWidth="1"/>
    <col min="512" max="513" width="0" style="60" hidden="1" customWidth="1"/>
    <col min="514" max="514" width="18.33203125" style="60" customWidth="1"/>
    <col min="515" max="515" width="64.88671875" style="60" customWidth="1"/>
    <col min="516" max="519" width="9.109375" style="60"/>
    <col min="520" max="520" width="14.88671875" style="60" customWidth="1"/>
    <col min="521" max="764" width="9.109375" style="60"/>
    <col min="765" max="765" width="37.6640625" style="60" customWidth="1"/>
    <col min="766" max="766" width="9.109375" style="60"/>
    <col min="767" max="767" width="12.88671875" style="60" customWidth="1"/>
    <col min="768" max="769" width="0" style="60" hidden="1" customWidth="1"/>
    <col min="770" max="770" width="18.33203125" style="60" customWidth="1"/>
    <col min="771" max="771" width="64.88671875" style="60" customWidth="1"/>
    <col min="772" max="775" width="9.109375" style="60"/>
    <col min="776" max="776" width="14.88671875" style="60" customWidth="1"/>
    <col min="777" max="1020" width="9.109375" style="60"/>
    <col min="1021" max="1021" width="37.6640625" style="60" customWidth="1"/>
    <col min="1022" max="1022" width="9.109375" style="60"/>
    <col min="1023" max="1023" width="12.88671875" style="60" customWidth="1"/>
    <col min="1024" max="1025" width="0" style="60" hidden="1" customWidth="1"/>
    <col min="1026" max="1026" width="18.33203125" style="60" customWidth="1"/>
    <col min="1027" max="1027" width="64.88671875" style="60" customWidth="1"/>
    <col min="1028" max="1031" width="9.109375" style="60"/>
    <col min="1032" max="1032" width="14.88671875" style="60" customWidth="1"/>
    <col min="1033" max="1276" width="9.109375" style="60"/>
    <col min="1277" max="1277" width="37.6640625" style="60" customWidth="1"/>
    <col min="1278" max="1278" width="9.109375" style="60"/>
    <col min="1279" max="1279" width="12.88671875" style="60" customWidth="1"/>
    <col min="1280" max="1281" width="0" style="60" hidden="1" customWidth="1"/>
    <col min="1282" max="1282" width="18.33203125" style="60" customWidth="1"/>
    <col min="1283" max="1283" width="64.88671875" style="60" customWidth="1"/>
    <col min="1284" max="1287" width="9.109375" style="60"/>
    <col min="1288" max="1288" width="14.88671875" style="60" customWidth="1"/>
    <col min="1289" max="1532" width="9.109375" style="60"/>
    <col min="1533" max="1533" width="37.6640625" style="60" customWidth="1"/>
    <col min="1534" max="1534" width="9.109375" style="60"/>
    <col min="1535" max="1535" width="12.88671875" style="60" customWidth="1"/>
    <col min="1536" max="1537" width="0" style="60" hidden="1" customWidth="1"/>
    <col min="1538" max="1538" width="18.33203125" style="60" customWidth="1"/>
    <col min="1539" max="1539" width="64.88671875" style="60" customWidth="1"/>
    <col min="1540" max="1543" width="9.109375" style="60"/>
    <col min="1544" max="1544" width="14.88671875" style="60" customWidth="1"/>
    <col min="1545" max="1788" width="9.109375" style="60"/>
    <col min="1789" max="1789" width="37.6640625" style="60" customWidth="1"/>
    <col min="1790" max="1790" width="9.109375" style="60"/>
    <col min="1791" max="1791" width="12.88671875" style="60" customWidth="1"/>
    <col min="1792" max="1793" width="0" style="60" hidden="1" customWidth="1"/>
    <col min="1794" max="1794" width="18.33203125" style="60" customWidth="1"/>
    <col min="1795" max="1795" width="64.88671875" style="60" customWidth="1"/>
    <col min="1796" max="1799" width="9.109375" style="60"/>
    <col min="1800" max="1800" width="14.88671875" style="60" customWidth="1"/>
    <col min="1801" max="2044" width="9.109375" style="60"/>
    <col min="2045" max="2045" width="37.6640625" style="60" customWidth="1"/>
    <col min="2046" max="2046" width="9.109375" style="60"/>
    <col min="2047" max="2047" width="12.88671875" style="60" customWidth="1"/>
    <col min="2048" max="2049" width="0" style="60" hidden="1" customWidth="1"/>
    <col min="2050" max="2050" width="18.33203125" style="60" customWidth="1"/>
    <col min="2051" max="2051" width="64.88671875" style="60" customWidth="1"/>
    <col min="2052" max="2055" width="9.109375" style="60"/>
    <col min="2056" max="2056" width="14.88671875" style="60" customWidth="1"/>
    <col min="2057" max="2300" width="9.109375" style="60"/>
    <col min="2301" max="2301" width="37.6640625" style="60" customWidth="1"/>
    <col min="2302" max="2302" width="9.109375" style="60"/>
    <col min="2303" max="2303" width="12.88671875" style="60" customWidth="1"/>
    <col min="2304" max="2305" width="0" style="60" hidden="1" customWidth="1"/>
    <col min="2306" max="2306" width="18.33203125" style="60" customWidth="1"/>
    <col min="2307" max="2307" width="64.88671875" style="60" customWidth="1"/>
    <col min="2308" max="2311" width="9.109375" style="60"/>
    <col min="2312" max="2312" width="14.88671875" style="60" customWidth="1"/>
    <col min="2313" max="2556" width="9.109375" style="60"/>
    <col min="2557" max="2557" width="37.6640625" style="60" customWidth="1"/>
    <col min="2558" max="2558" width="9.109375" style="60"/>
    <col min="2559" max="2559" width="12.88671875" style="60" customWidth="1"/>
    <col min="2560" max="2561" width="0" style="60" hidden="1" customWidth="1"/>
    <col min="2562" max="2562" width="18.33203125" style="60" customWidth="1"/>
    <col min="2563" max="2563" width="64.88671875" style="60" customWidth="1"/>
    <col min="2564" max="2567" width="9.109375" style="60"/>
    <col min="2568" max="2568" width="14.88671875" style="60" customWidth="1"/>
    <col min="2569" max="2812" width="9.109375" style="60"/>
    <col min="2813" max="2813" width="37.6640625" style="60" customWidth="1"/>
    <col min="2814" max="2814" width="9.109375" style="60"/>
    <col min="2815" max="2815" width="12.88671875" style="60" customWidth="1"/>
    <col min="2816" max="2817" width="0" style="60" hidden="1" customWidth="1"/>
    <col min="2818" max="2818" width="18.33203125" style="60" customWidth="1"/>
    <col min="2819" max="2819" width="64.88671875" style="60" customWidth="1"/>
    <col min="2820" max="2823" width="9.109375" style="60"/>
    <col min="2824" max="2824" width="14.88671875" style="60" customWidth="1"/>
    <col min="2825" max="3068" width="9.109375" style="60"/>
    <col min="3069" max="3069" width="37.6640625" style="60" customWidth="1"/>
    <col min="3070" max="3070" width="9.109375" style="60"/>
    <col min="3071" max="3071" width="12.88671875" style="60" customWidth="1"/>
    <col min="3072" max="3073" width="0" style="60" hidden="1" customWidth="1"/>
    <col min="3074" max="3074" width="18.33203125" style="60" customWidth="1"/>
    <col min="3075" max="3075" width="64.88671875" style="60" customWidth="1"/>
    <col min="3076" max="3079" width="9.109375" style="60"/>
    <col min="3080" max="3080" width="14.88671875" style="60" customWidth="1"/>
    <col min="3081" max="3324" width="9.109375" style="60"/>
    <col min="3325" max="3325" width="37.6640625" style="60" customWidth="1"/>
    <col min="3326" max="3326" width="9.109375" style="60"/>
    <col min="3327" max="3327" width="12.88671875" style="60" customWidth="1"/>
    <col min="3328" max="3329" width="0" style="60" hidden="1" customWidth="1"/>
    <col min="3330" max="3330" width="18.33203125" style="60" customWidth="1"/>
    <col min="3331" max="3331" width="64.88671875" style="60" customWidth="1"/>
    <col min="3332" max="3335" width="9.109375" style="60"/>
    <col min="3336" max="3336" width="14.88671875" style="60" customWidth="1"/>
    <col min="3337" max="3580" width="9.109375" style="60"/>
    <col min="3581" max="3581" width="37.6640625" style="60" customWidth="1"/>
    <col min="3582" max="3582" width="9.109375" style="60"/>
    <col min="3583" max="3583" width="12.88671875" style="60" customWidth="1"/>
    <col min="3584" max="3585" width="0" style="60" hidden="1" customWidth="1"/>
    <col min="3586" max="3586" width="18.33203125" style="60" customWidth="1"/>
    <col min="3587" max="3587" width="64.88671875" style="60" customWidth="1"/>
    <col min="3588" max="3591" width="9.109375" style="60"/>
    <col min="3592" max="3592" width="14.88671875" style="60" customWidth="1"/>
    <col min="3593" max="3836" width="9.109375" style="60"/>
    <col min="3837" max="3837" width="37.6640625" style="60" customWidth="1"/>
    <col min="3838" max="3838" width="9.109375" style="60"/>
    <col min="3839" max="3839" width="12.88671875" style="60" customWidth="1"/>
    <col min="3840" max="3841" width="0" style="60" hidden="1" customWidth="1"/>
    <col min="3842" max="3842" width="18.33203125" style="60" customWidth="1"/>
    <col min="3843" max="3843" width="64.88671875" style="60" customWidth="1"/>
    <col min="3844" max="3847" width="9.109375" style="60"/>
    <col min="3848" max="3848" width="14.88671875" style="60" customWidth="1"/>
    <col min="3849" max="4092" width="9.109375" style="60"/>
    <col min="4093" max="4093" width="37.6640625" style="60" customWidth="1"/>
    <col min="4094" max="4094" width="9.109375" style="60"/>
    <col min="4095" max="4095" width="12.88671875" style="60" customWidth="1"/>
    <col min="4096" max="4097" width="0" style="60" hidden="1" customWidth="1"/>
    <col min="4098" max="4098" width="18.33203125" style="60" customWidth="1"/>
    <col min="4099" max="4099" width="64.88671875" style="60" customWidth="1"/>
    <col min="4100" max="4103" width="9.109375" style="60"/>
    <col min="4104" max="4104" width="14.88671875" style="60" customWidth="1"/>
    <col min="4105" max="4348" width="9.109375" style="60"/>
    <col min="4349" max="4349" width="37.6640625" style="60" customWidth="1"/>
    <col min="4350" max="4350" width="9.109375" style="60"/>
    <col min="4351" max="4351" width="12.88671875" style="60" customWidth="1"/>
    <col min="4352" max="4353" width="0" style="60" hidden="1" customWidth="1"/>
    <col min="4354" max="4354" width="18.33203125" style="60" customWidth="1"/>
    <col min="4355" max="4355" width="64.88671875" style="60" customWidth="1"/>
    <col min="4356" max="4359" width="9.109375" style="60"/>
    <col min="4360" max="4360" width="14.88671875" style="60" customWidth="1"/>
    <col min="4361" max="4604" width="9.109375" style="60"/>
    <col min="4605" max="4605" width="37.6640625" style="60" customWidth="1"/>
    <col min="4606" max="4606" width="9.109375" style="60"/>
    <col min="4607" max="4607" width="12.88671875" style="60" customWidth="1"/>
    <col min="4608" max="4609" width="0" style="60" hidden="1" customWidth="1"/>
    <col min="4610" max="4610" width="18.33203125" style="60" customWidth="1"/>
    <col min="4611" max="4611" width="64.88671875" style="60" customWidth="1"/>
    <col min="4612" max="4615" width="9.109375" style="60"/>
    <col min="4616" max="4616" width="14.88671875" style="60" customWidth="1"/>
    <col min="4617" max="4860" width="9.109375" style="60"/>
    <col min="4861" max="4861" width="37.6640625" style="60" customWidth="1"/>
    <col min="4862" max="4862" width="9.109375" style="60"/>
    <col min="4863" max="4863" width="12.88671875" style="60" customWidth="1"/>
    <col min="4864" max="4865" width="0" style="60" hidden="1" customWidth="1"/>
    <col min="4866" max="4866" width="18.33203125" style="60" customWidth="1"/>
    <col min="4867" max="4867" width="64.88671875" style="60" customWidth="1"/>
    <col min="4868" max="4871" width="9.109375" style="60"/>
    <col min="4872" max="4872" width="14.88671875" style="60" customWidth="1"/>
    <col min="4873" max="5116" width="9.109375" style="60"/>
    <col min="5117" max="5117" width="37.6640625" style="60" customWidth="1"/>
    <col min="5118" max="5118" width="9.109375" style="60"/>
    <col min="5119" max="5119" width="12.88671875" style="60" customWidth="1"/>
    <col min="5120" max="5121" width="0" style="60" hidden="1" customWidth="1"/>
    <col min="5122" max="5122" width="18.33203125" style="60" customWidth="1"/>
    <col min="5123" max="5123" width="64.88671875" style="60" customWidth="1"/>
    <col min="5124" max="5127" width="9.109375" style="60"/>
    <col min="5128" max="5128" width="14.88671875" style="60" customWidth="1"/>
    <col min="5129" max="5372" width="9.109375" style="60"/>
    <col min="5373" max="5373" width="37.6640625" style="60" customWidth="1"/>
    <col min="5374" max="5374" width="9.109375" style="60"/>
    <col min="5375" max="5375" width="12.88671875" style="60" customWidth="1"/>
    <col min="5376" max="5377" width="0" style="60" hidden="1" customWidth="1"/>
    <col min="5378" max="5378" width="18.33203125" style="60" customWidth="1"/>
    <col min="5379" max="5379" width="64.88671875" style="60" customWidth="1"/>
    <col min="5380" max="5383" width="9.109375" style="60"/>
    <col min="5384" max="5384" width="14.88671875" style="60" customWidth="1"/>
    <col min="5385" max="5628" width="9.109375" style="60"/>
    <col min="5629" max="5629" width="37.6640625" style="60" customWidth="1"/>
    <col min="5630" max="5630" width="9.109375" style="60"/>
    <col min="5631" max="5631" width="12.88671875" style="60" customWidth="1"/>
    <col min="5632" max="5633" width="0" style="60" hidden="1" customWidth="1"/>
    <col min="5634" max="5634" width="18.33203125" style="60" customWidth="1"/>
    <col min="5635" max="5635" width="64.88671875" style="60" customWidth="1"/>
    <col min="5636" max="5639" width="9.109375" style="60"/>
    <col min="5640" max="5640" width="14.88671875" style="60" customWidth="1"/>
    <col min="5641" max="5884" width="9.109375" style="60"/>
    <col min="5885" max="5885" width="37.6640625" style="60" customWidth="1"/>
    <col min="5886" max="5886" width="9.109375" style="60"/>
    <col min="5887" max="5887" width="12.88671875" style="60" customWidth="1"/>
    <col min="5888" max="5889" width="0" style="60" hidden="1" customWidth="1"/>
    <col min="5890" max="5890" width="18.33203125" style="60" customWidth="1"/>
    <col min="5891" max="5891" width="64.88671875" style="60" customWidth="1"/>
    <col min="5892" max="5895" width="9.109375" style="60"/>
    <col min="5896" max="5896" width="14.88671875" style="60" customWidth="1"/>
    <col min="5897" max="6140" width="9.109375" style="60"/>
    <col min="6141" max="6141" width="37.6640625" style="60" customWidth="1"/>
    <col min="6142" max="6142" width="9.109375" style="60"/>
    <col min="6143" max="6143" width="12.88671875" style="60" customWidth="1"/>
    <col min="6144" max="6145" width="0" style="60" hidden="1" customWidth="1"/>
    <col min="6146" max="6146" width="18.33203125" style="60" customWidth="1"/>
    <col min="6147" max="6147" width="64.88671875" style="60" customWidth="1"/>
    <col min="6148" max="6151" width="9.109375" style="60"/>
    <col min="6152" max="6152" width="14.88671875" style="60" customWidth="1"/>
    <col min="6153" max="6396" width="9.109375" style="60"/>
    <col min="6397" max="6397" width="37.6640625" style="60" customWidth="1"/>
    <col min="6398" max="6398" width="9.109375" style="60"/>
    <col min="6399" max="6399" width="12.88671875" style="60" customWidth="1"/>
    <col min="6400" max="6401" width="0" style="60" hidden="1" customWidth="1"/>
    <col min="6402" max="6402" width="18.33203125" style="60" customWidth="1"/>
    <col min="6403" max="6403" width="64.88671875" style="60" customWidth="1"/>
    <col min="6404" max="6407" width="9.109375" style="60"/>
    <col min="6408" max="6408" width="14.88671875" style="60" customWidth="1"/>
    <col min="6409" max="6652" width="9.109375" style="60"/>
    <col min="6653" max="6653" width="37.6640625" style="60" customWidth="1"/>
    <col min="6654" max="6654" width="9.109375" style="60"/>
    <col min="6655" max="6655" width="12.88671875" style="60" customWidth="1"/>
    <col min="6656" max="6657" width="0" style="60" hidden="1" customWidth="1"/>
    <col min="6658" max="6658" width="18.33203125" style="60" customWidth="1"/>
    <col min="6659" max="6659" width="64.88671875" style="60" customWidth="1"/>
    <col min="6660" max="6663" width="9.109375" style="60"/>
    <col min="6664" max="6664" width="14.88671875" style="60" customWidth="1"/>
    <col min="6665" max="6908" width="9.109375" style="60"/>
    <col min="6909" max="6909" width="37.6640625" style="60" customWidth="1"/>
    <col min="6910" max="6910" width="9.109375" style="60"/>
    <col min="6911" max="6911" width="12.88671875" style="60" customWidth="1"/>
    <col min="6912" max="6913" width="0" style="60" hidden="1" customWidth="1"/>
    <col min="6914" max="6914" width="18.33203125" style="60" customWidth="1"/>
    <col min="6915" max="6915" width="64.88671875" style="60" customWidth="1"/>
    <col min="6916" max="6919" width="9.109375" style="60"/>
    <col min="6920" max="6920" width="14.88671875" style="60" customWidth="1"/>
    <col min="6921" max="7164" width="9.109375" style="60"/>
    <col min="7165" max="7165" width="37.6640625" style="60" customWidth="1"/>
    <col min="7166" max="7166" width="9.109375" style="60"/>
    <col min="7167" max="7167" width="12.88671875" style="60" customWidth="1"/>
    <col min="7168" max="7169" width="0" style="60" hidden="1" customWidth="1"/>
    <col min="7170" max="7170" width="18.33203125" style="60" customWidth="1"/>
    <col min="7171" max="7171" width="64.88671875" style="60" customWidth="1"/>
    <col min="7172" max="7175" width="9.109375" style="60"/>
    <col min="7176" max="7176" width="14.88671875" style="60" customWidth="1"/>
    <col min="7177" max="7420" width="9.109375" style="60"/>
    <col min="7421" max="7421" width="37.6640625" style="60" customWidth="1"/>
    <col min="7422" max="7422" width="9.109375" style="60"/>
    <col min="7423" max="7423" width="12.88671875" style="60" customWidth="1"/>
    <col min="7424" max="7425" width="0" style="60" hidden="1" customWidth="1"/>
    <col min="7426" max="7426" width="18.33203125" style="60" customWidth="1"/>
    <col min="7427" max="7427" width="64.88671875" style="60" customWidth="1"/>
    <col min="7428" max="7431" width="9.109375" style="60"/>
    <col min="7432" max="7432" width="14.88671875" style="60" customWidth="1"/>
    <col min="7433" max="7676" width="9.109375" style="60"/>
    <col min="7677" max="7677" width="37.6640625" style="60" customWidth="1"/>
    <col min="7678" max="7678" width="9.109375" style="60"/>
    <col min="7679" max="7679" width="12.88671875" style="60" customWidth="1"/>
    <col min="7680" max="7681" width="0" style="60" hidden="1" customWidth="1"/>
    <col min="7682" max="7682" width="18.33203125" style="60" customWidth="1"/>
    <col min="7683" max="7683" width="64.88671875" style="60" customWidth="1"/>
    <col min="7684" max="7687" width="9.109375" style="60"/>
    <col min="7688" max="7688" width="14.88671875" style="60" customWidth="1"/>
    <col min="7689" max="7932" width="9.109375" style="60"/>
    <col min="7933" max="7933" width="37.6640625" style="60" customWidth="1"/>
    <col min="7934" max="7934" width="9.109375" style="60"/>
    <col min="7935" max="7935" width="12.88671875" style="60" customWidth="1"/>
    <col min="7936" max="7937" width="0" style="60" hidden="1" customWidth="1"/>
    <col min="7938" max="7938" width="18.33203125" style="60" customWidth="1"/>
    <col min="7939" max="7939" width="64.88671875" style="60" customWidth="1"/>
    <col min="7940" max="7943" width="9.109375" style="60"/>
    <col min="7944" max="7944" width="14.88671875" style="60" customWidth="1"/>
    <col min="7945" max="8188" width="9.109375" style="60"/>
    <col min="8189" max="8189" width="37.6640625" style="60" customWidth="1"/>
    <col min="8190" max="8190" width="9.109375" style="60"/>
    <col min="8191" max="8191" width="12.88671875" style="60" customWidth="1"/>
    <col min="8192" max="8193" width="0" style="60" hidden="1" customWidth="1"/>
    <col min="8194" max="8194" width="18.33203125" style="60" customWidth="1"/>
    <col min="8195" max="8195" width="64.88671875" style="60" customWidth="1"/>
    <col min="8196" max="8199" width="9.109375" style="60"/>
    <col min="8200" max="8200" width="14.88671875" style="60" customWidth="1"/>
    <col min="8201" max="8444" width="9.109375" style="60"/>
    <col min="8445" max="8445" width="37.6640625" style="60" customWidth="1"/>
    <col min="8446" max="8446" width="9.109375" style="60"/>
    <col min="8447" max="8447" width="12.88671875" style="60" customWidth="1"/>
    <col min="8448" max="8449" width="0" style="60" hidden="1" customWidth="1"/>
    <col min="8450" max="8450" width="18.33203125" style="60" customWidth="1"/>
    <col min="8451" max="8451" width="64.88671875" style="60" customWidth="1"/>
    <col min="8452" max="8455" width="9.109375" style="60"/>
    <col min="8456" max="8456" width="14.88671875" style="60" customWidth="1"/>
    <col min="8457" max="8700" width="9.109375" style="60"/>
    <col min="8701" max="8701" width="37.6640625" style="60" customWidth="1"/>
    <col min="8702" max="8702" width="9.109375" style="60"/>
    <col min="8703" max="8703" width="12.88671875" style="60" customWidth="1"/>
    <col min="8704" max="8705" width="0" style="60" hidden="1" customWidth="1"/>
    <col min="8706" max="8706" width="18.33203125" style="60" customWidth="1"/>
    <col min="8707" max="8707" width="64.88671875" style="60" customWidth="1"/>
    <col min="8708" max="8711" width="9.109375" style="60"/>
    <col min="8712" max="8712" width="14.88671875" style="60" customWidth="1"/>
    <col min="8713" max="8956" width="9.109375" style="60"/>
    <col min="8957" max="8957" width="37.6640625" style="60" customWidth="1"/>
    <col min="8958" max="8958" width="9.109375" style="60"/>
    <col min="8959" max="8959" width="12.88671875" style="60" customWidth="1"/>
    <col min="8960" max="8961" width="0" style="60" hidden="1" customWidth="1"/>
    <col min="8962" max="8962" width="18.33203125" style="60" customWidth="1"/>
    <col min="8963" max="8963" width="64.88671875" style="60" customWidth="1"/>
    <col min="8964" max="8967" width="9.109375" style="60"/>
    <col min="8968" max="8968" width="14.88671875" style="60" customWidth="1"/>
    <col min="8969" max="9212" width="9.109375" style="60"/>
    <col min="9213" max="9213" width="37.6640625" style="60" customWidth="1"/>
    <col min="9214" max="9214" width="9.109375" style="60"/>
    <col min="9215" max="9215" width="12.88671875" style="60" customWidth="1"/>
    <col min="9216" max="9217" width="0" style="60" hidden="1" customWidth="1"/>
    <col min="9218" max="9218" width="18.33203125" style="60" customWidth="1"/>
    <col min="9219" max="9219" width="64.88671875" style="60" customWidth="1"/>
    <col min="9220" max="9223" width="9.109375" style="60"/>
    <col min="9224" max="9224" width="14.88671875" style="60" customWidth="1"/>
    <col min="9225" max="9468" width="9.109375" style="60"/>
    <col min="9469" max="9469" width="37.6640625" style="60" customWidth="1"/>
    <col min="9470" max="9470" width="9.109375" style="60"/>
    <col min="9471" max="9471" width="12.88671875" style="60" customWidth="1"/>
    <col min="9472" max="9473" width="0" style="60" hidden="1" customWidth="1"/>
    <col min="9474" max="9474" width="18.33203125" style="60" customWidth="1"/>
    <col min="9475" max="9475" width="64.88671875" style="60" customWidth="1"/>
    <col min="9476" max="9479" width="9.109375" style="60"/>
    <col min="9480" max="9480" width="14.88671875" style="60" customWidth="1"/>
    <col min="9481" max="9724" width="9.109375" style="60"/>
    <col min="9725" max="9725" width="37.6640625" style="60" customWidth="1"/>
    <col min="9726" max="9726" width="9.109375" style="60"/>
    <col min="9727" max="9727" width="12.88671875" style="60" customWidth="1"/>
    <col min="9728" max="9729" width="0" style="60" hidden="1" customWidth="1"/>
    <col min="9730" max="9730" width="18.33203125" style="60" customWidth="1"/>
    <col min="9731" max="9731" width="64.88671875" style="60" customWidth="1"/>
    <col min="9732" max="9735" width="9.109375" style="60"/>
    <col min="9736" max="9736" width="14.88671875" style="60" customWidth="1"/>
    <col min="9737" max="9980" width="9.109375" style="60"/>
    <col min="9981" max="9981" width="37.6640625" style="60" customWidth="1"/>
    <col min="9982" max="9982" width="9.109375" style="60"/>
    <col min="9983" max="9983" width="12.88671875" style="60" customWidth="1"/>
    <col min="9984" max="9985" width="0" style="60" hidden="1" customWidth="1"/>
    <col min="9986" max="9986" width="18.33203125" style="60" customWidth="1"/>
    <col min="9987" max="9987" width="64.88671875" style="60" customWidth="1"/>
    <col min="9988" max="9991" width="9.109375" style="60"/>
    <col min="9992" max="9992" width="14.88671875" style="60" customWidth="1"/>
    <col min="9993" max="10236" width="9.109375" style="60"/>
    <col min="10237" max="10237" width="37.6640625" style="60" customWidth="1"/>
    <col min="10238" max="10238" width="9.109375" style="60"/>
    <col min="10239" max="10239" width="12.88671875" style="60" customWidth="1"/>
    <col min="10240" max="10241" width="0" style="60" hidden="1" customWidth="1"/>
    <col min="10242" max="10242" width="18.33203125" style="60" customWidth="1"/>
    <col min="10243" max="10243" width="64.88671875" style="60" customWidth="1"/>
    <col min="10244" max="10247" width="9.109375" style="60"/>
    <col min="10248" max="10248" width="14.88671875" style="60" customWidth="1"/>
    <col min="10249" max="10492" width="9.109375" style="60"/>
    <col min="10493" max="10493" width="37.6640625" style="60" customWidth="1"/>
    <col min="10494" max="10494" width="9.109375" style="60"/>
    <col min="10495" max="10495" width="12.88671875" style="60" customWidth="1"/>
    <col min="10496" max="10497" width="0" style="60" hidden="1" customWidth="1"/>
    <col min="10498" max="10498" width="18.33203125" style="60" customWidth="1"/>
    <col min="10499" max="10499" width="64.88671875" style="60" customWidth="1"/>
    <col min="10500" max="10503" width="9.109375" style="60"/>
    <col min="10504" max="10504" width="14.88671875" style="60" customWidth="1"/>
    <col min="10505" max="10748" width="9.109375" style="60"/>
    <col min="10749" max="10749" width="37.6640625" style="60" customWidth="1"/>
    <col min="10750" max="10750" width="9.109375" style="60"/>
    <col min="10751" max="10751" width="12.88671875" style="60" customWidth="1"/>
    <col min="10752" max="10753" width="0" style="60" hidden="1" customWidth="1"/>
    <col min="10754" max="10754" width="18.33203125" style="60" customWidth="1"/>
    <col min="10755" max="10755" width="64.88671875" style="60" customWidth="1"/>
    <col min="10756" max="10759" width="9.109375" style="60"/>
    <col min="10760" max="10760" width="14.88671875" style="60" customWidth="1"/>
    <col min="10761" max="11004" width="9.109375" style="60"/>
    <col min="11005" max="11005" width="37.6640625" style="60" customWidth="1"/>
    <col min="11006" max="11006" width="9.109375" style="60"/>
    <col min="11007" max="11007" width="12.88671875" style="60" customWidth="1"/>
    <col min="11008" max="11009" width="0" style="60" hidden="1" customWidth="1"/>
    <col min="11010" max="11010" width="18.33203125" style="60" customWidth="1"/>
    <col min="11011" max="11011" width="64.88671875" style="60" customWidth="1"/>
    <col min="11012" max="11015" width="9.109375" style="60"/>
    <col min="11016" max="11016" width="14.88671875" style="60" customWidth="1"/>
    <col min="11017" max="11260" width="9.109375" style="60"/>
    <col min="11261" max="11261" width="37.6640625" style="60" customWidth="1"/>
    <col min="11262" max="11262" width="9.109375" style="60"/>
    <col min="11263" max="11263" width="12.88671875" style="60" customWidth="1"/>
    <col min="11264" max="11265" width="0" style="60" hidden="1" customWidth="1"/>
    <col min="11266" max="11266" width="18.33203125" style="60" customWidth="1"/>
    <col min="11267" max="11267" width="64.88671875" style="60" customWidth="1"/>
    <col min="11268" max="11271" width="9.109375" style="60"/>
    <col min="11272" max="11272" width="14.88671875" style="60" customWidth="1"/>
    <col min="11273" max="11516" width="9.109375" style="60"/>
    <col min="11517" max="11517" width="37.6640625" style="60" customWidth="1"/>
    <col min="11518" max="11518" width="9.109375" style="60"/>
    <col min="11519" max="11519" width="12.88671875" style="60" customWidth="1"/>
    <col min="11520" max="11521" width="0" style="60" hidden="1" customWidth="1"/>
    <col min="11522" max="11522" width="18.33203125" style="60" customWidth="1"/>
    <col min="11523" max="11523" width="64.88671875" style="60" customWidth="1"/>
    <col min="11524" max="11527" width="9.109375" style="60"/>
    <col min="11528" max="11528" width="14.88671875" style="60" customWidth="1"/>
    <col min="11529" max="11772" width="9.109375" style="60"/>
    <col min="11773" max="11773" width="37.6640625" style="60" customWidth="1"/>
    <col min="11774" max="11774" width="9.109375" style="60"/>
    <col min="11775" max="11775" width="12.88671875" style="60" customWidth="1"/>
    <col min="11776" max="11777" width="0" style="60" hidden="1" customWidth="1"/>
    <col min="11778" max="11778" width="18.33203125" style="60" customWidth="1"/>
    <col min="11779" max="11779" width="64.88671875" style="60" customWidth="1"/>
    <col min="11780" max="11783" width="9.109375" style="60"/>
    <col min="11784" max="11784" width="14.88671875" style="60" customWidth="1"/>
    <col min="11785" max="12028" width="9.109375" style="60"/>
    <col min="12029" max="12029" width="37.6640625" style="60" customWidth="1"/>
    <col min="12030" max="12030" width="9.109375" style="60"/>
    <col min="12031" max="12031" width="12.88671875" style="60" customWidth="1"/>
    <col min="12032" max="12033" width="0" style="60" hidden="1" customWidth="1"/>
    <col min="12034" max="12034" width="18.33203125" style="60" customWidth="1"/>
    <col min="12035" max="12035" width="64.88671875" style="60" customWidth="1"/>
    <col min="12036" max="12039" width="9.109375" style="60"/>
    <col min="12040" max="12040" width="14.88671875" style="60" customWidth="1"/>
    <col min="12041" max="12284" width="9.109375" style="60"/>
    <col min="12285" max="12285" width="37.6640625" style="60" customWidth="1"/>
    <col min="12286" max="12286" width="9.109375" style="60"/>
    <col min="12287" max="12287" width="12.88671875" style="60" customWidth="1"/>
    <col min="12288" max="12289" width="0" style="60" hidden="1" customWidth="1"/>
    <col min="12290" max="12290" width="18.33203125" style="60" customWidth="1"/>
    <col min="12291" max="12291" width="64.88671875" style="60" customWidth="1"/>
    <col min="12292" max="12295" width="9.109375" style="60"/>
    <col min="12296" max="12296" width="14.88671875" style="60" customWidth="1"/>
    <col min="12297" max="12540" width="9.109375" style="60"/>
    <col min="12541" max="12541" width="37.6640625" style="60" customWidth="1"/>
    <col min="12542" max="12542" width="9.109375" style="60"/>
    <col min="12543" max="12543" width="12.88671875" style="60" customWidth="1"/>
    <col min="12544" max="12545" width="0" style="60" hidden="1" customWidth="1"/>
    <col min="12546" max="12546" width="18.33203125" style="60" customWidth="1"/>
    <col min="12547" max="12547" width="64.88671875" style="60" customWidth="1"/>
    <col min="12548" max="12551" width="9.109375" style="60"/>
    <col min="12552" max="12552" width="14.88671875" style="60" customWidth="1"/>
    <col min="12553" max="12796" width="9.109375" style="60"/>
    <col min="12797" max="12797" width="37.6640625" style="60" customWidth="1"/>
    <col min="12798" max="12798" width="9.109375" style="60"/>
    <col min="12799" max="12799" width="12.88671875" style="60" customWidth="1"/>
    <col min="12800" max="12801" width="0" style="60" hidden="1" customWidth="1"/>
    <col min="12802" max="12802" width="18.33203125" style="60" customWidth="1"/>
    <col min="12803" max="12803" width="64.88671875" style="60" customWidth="1"/>
    <col min="12804" max="12807" width="9.109375" style="60"/>
    <col min="12808" max="12808" width="14.88671875" style="60" customWidth="1"/>
    <col min="12809" max="13052" width="9.109375" style="60"/>
    <col min="13053" max="13053" width="37.6640625" style="60" customWidth="1"/>
    <col min="13054" max="13054" width="9.109375" style="60"/>
    <col min="13055" max="13055" width="12.88671875" style="60" customWidth="1"/>
    <col min="13056" max="13057" width="0" style="60" hidden="1" customWidth="1"/>
    <col min="13058" max="13058" width="18.33203125" style="60" customWidth="1"/>
    <col min="13059" max="13059" width="64.88671875" style="60" customWidth="1"/>
    <col min="13060" max="13063" width="9.109375" style="60"/>
    <col min="13064" max="13064" width="14.88671875" style="60" customWidth="1"/>
    <col min="13065" max="13308" width="9.109375" style="60"/>
    <col min="13309" max="13309" width="37.6640625" style="60" customWidth="1"/>
    <col min="13310" max="13310" width="9.109375" style="60"/>
    <col min="13311" max="13311" width="12.88671875" style="60" customWidth="1"/>
    <col min="13312" max="13313" width="0" style="60" hidden="1" customWidth="1"/>
    <col min="13314" max="13314" width="18.33203125" style="60" customWidth="1"/>
    <col min="13315" max="13315" width="64.88671875" style="60" customWidth="1"/>
    <col min="13316" max="13319" width="9.109375" style="60"/>
    <col min="13320" max="13320" width="14.88671875" style="60" customWidth="1"/>
    <col min="13321" max="13564" width="9.109375" style="60"/>
    <col min="13565" max="13565" width="37.6640625" style="60" customWidth="1"/>
    <col min="13566" max="13566" width="9.109375" style="60"/>
    <col min="13567" max="13567" width="12.88671875" style="60" customWidth="1"/>
    <col min="13568" max="13569" width="0" style="60" hidden="1" customWidth="1"/>
    <col min="13570" max="13570" width="18.33203125" style="60" customWidth="1"/>
    <col min="13571" max="13571" width="64.88671875" style="60" customWidth="1"/>
    <col min="13572" max="13575" width="9.109375" style="60"/>
    <col min="13576" max="13576" width="14.88671875" style="60" customWidth="1"/>
    <col min="13577" max="13820" width="9.109375" style="60"/>
    <col min="13821" max="13821" width="37.6640625" style="60" customWidth="1"/>
    <col min="13822" max="13822" width="9.109375" style="60"/>
    <col min="13823" max="13823" width="12.88671875" style="60" customWidth="1"/>
    <col min="13824" max="13825" width="0" style="60" hidden="1" customWidth="1"/>
    <col min="13826" max="13826" width="18.33203125" style="60" customWidth="1"/>
    <col min="13827" max="13827" width="64.88671875" style="60" customWidth="1"/>
    <col min="13828" max="13831" width="9.109375" style="60"/>
    <col min="13832" max="13832" width="14.88671875" style="60" customWidth="1"/>
    <col min="13833" max="14076" width="9.109375" style="60"/>
    <col min="14077" max="14077" width="37.6640625" style="60" customWidth="1"/>
    <col min="14078" max="14078" width="9.109375" style="60"/>
    <col min="14079" max="14079" width="12.88671875" style="60" customWidth="1"/>
    <col min="14080" max="14081" width="0" style="60" hidden="1" customWidth="1"/>
    <col min="14082" max="14082" width="18.33203125" style="60" customWidth="1"/>
    <col min="14083" max="14083" width="64.88671875" style="60" customWidth="1"/>
    <col min="14084" max="14087" width="9.109375" style="60"/>
    <col min="14088" max="14088" width="14.88671875" style="60" customWidth="1"/>
    <col min="14089" max="14332" width="9.109375" style="60"/>
    <col min="14333" max="14333" width="37.6640625" style="60" customWidth="1"/>
    <col min="14334" max="14334" width="9.109375" style="60"/>
    <col min="14335" max="14335" width="12.88671875" style="60" customWidth="1"/>
    <col min="14336" max="14337" width="0" style="60" hidden="1" customWidth="1"/>
    <col min="14338" max="14338" width="18.33203125" style="60" customWidth="1"/>
    <col min="14339" max="14339" width="64.88671875" style="60" customWidth="1"/>
    <col min="14340" max="14343" width="9.109375" style="60"/>
    <col min="14344" max="14344" width="14.88671875" style="60" customWidth="1"/>
    <col min="14345" max="14588" width="9.109375" style="60"/>
    <col min="14589" max="14589" width="37.6640625" style="60" customWidth="1"/>
    <col min="14590" max="14590" width="9.109375" style="60"/>
    <col min="14591" max="14591" width="12.88671875" style="60" customWidth="1"/>
    <col min="14592" max="14593" width="0" style="60" hidden="1" customWidth="1"/>
    <col min="14594" max="14594" width="18.33203125" style="60" customWidth="1"/>
    <col min="14595" max="14595" width="64.88671875" style="60" customWidth="1"/>
    <col min="14596" max="14599" width="9.109375" style="60"/>
    <col min="14600" max="14600" width="14.88671875" style="60" customWidth="1"/>
    <col min="14601" max="14844" width="9.109375" style="60"/>
    <col min="14845" max="14845" width="37.6640625" style="60" customWidth="1"/>
    <col min="14846" max="14846" width="9.109375" style="60"/>
    <col min="14847" max="14847" width="12.88671875" style="60" customWidth="1"/>
    <col min="14848" max="14849" width="0" style="60" hidden="1" customWidth="1"/>
    <col min="14850" max="14850" width="18.33203125" style="60" customWidth="1"/>
    <col min="14851" max="14851" width="64.88671875" style="60" customWidth="1"/>
    <col min="14852" max="14855" width="9.109375" style="60"/>
    <col min="14856" max="14856" width="14.88671875" style="60" customWidth="1"/>
    <col min="14857" max="15100" width="9.109375" style="60"/>
    <col min="15101" max="15101" width="37.6640625" style="60" customWidth="1"/>
    <col min="15102" max="15102" width="9.109375" style="60"/>
    <col min="15103" max="15103" width="12.88671875" style="60" customWidth="1"/>
    <col min="15104" max="15105" width="0" style="60" hidden="1" customWidth="1"/>
    <col min="15106" max="15106" width="18.33203125" style="60" customWidth="1"/>
    <col min="15107" max="15107" width="64.88671875" style="60" customWidth="1"/>
    <col min="15108" max="15111" width="9.109375" style="60"/>
    <col min="15112" max="15112" width="14.88671875" style="60" customWidth="1"/>
    <col min="15113" max="15356" width="9.109375" style="60"/>
    <col min="15357" max="15357" width="37.6640625" style="60" customWidth="1"/>
    <col min="15358" max="15358" width="9.109375" style="60"/>
    <col min="15359" max="15359" width="12.88671875" style="60" customWidth="1"/>
    <col min="15360" max="15361" width="0" style="60" hidden="1" customWidth="1"/>
    <col min="15362" max="15362" width="18.33203125" style="60" customWidth="1"/>
    <col min="15363" max="15363" width="64.88671875" style="60" customWidth="1"/>
    <col min="15364" max="15367" width="9.109375" style="60"/>
    <col min="15368" max="15368" width="14.88671875" style="60" customWidth="1"/>
    <col min="15369" max="15612" width="9.109375" style="60"/>
    <col min="15613" max="15613" width="37.6640625" style="60" customWidth="1"/>
    <col min="15614" max="15614" width="9.109375" style="60"/>
    <col min="15615" max="15615" width="12.88671875" style="60" customWidth="1"/>
    <col min="15616" max="15617" width="0" style="60" hidden="1" customWidth="1"/>
    <col min="15618" max="15618" width="18.33203125" style="60" customWidth="1"/>
    <col min="15619" max="15619" width="64.88671875" style="60" customWidth="1"/>
    <col min="15620" max="15623" width="9.109375" style="60"/>
    <col min="15624" max="15624" width="14.88671875" style="60" customWidth="1"/>
    <col min="15625" max="15868" width="9.109375" style="60"/>
    <col min="15869" max="15869" width="37.6640625" style="60" customWidth="1"/>
    <col min="15870" max="15870" width="9.109375" style="60"/>
    <col min="15871" max="15871" width="12.88671875" style="60" customWidth="1"/>
    <col min="15872" max="15873" width="0" style="60" hidden="1" customWidth="1"/>
    <col min="15874" max="15874" width="18.33203125" style="60" customWidth="1"/>
    <col min="15875" max="15875" width="64.88671875" style="60" customWidth="1"/>
    <col min="15876" max="15879" width="9.109375" style="60"/>
    <col min="15880" max="15880" width="14.88671875" style="60" customWidth="1"/>
    <col min="15881" max="16124" width="9.109375" style="60"/>
    <col min="16125" max="16125" width="37.6640625" style="60" customWidth="1"/>
    <col min="16126" max="16126" width="9.109375" style="60"/>
    <col min="16127" max="16127" width="12.88671875" style="60" customWidth="1"/>
    <col min="16128" max="16129" width="0" style="60" hidden="1" customWidth="1"/>
    <col min="16130" max="16130" width="18.33203125" style="60" customWidth="1"/>
    <col min="16131" max="16131" width="64.88671875" style="60" customWidth="1"/>
    <col min="16132" max="16135" width="9.109375" style="60"/>
    <col min="16136" max="16136" width="14.88671875" style="60" customWidth="1"/>
    <col min="16137" max="16384" width="9.109375" style="60"/>
  </cols>
  <sheetData>
    <row r="1" spans="1:44" ht="18" x14ac:dyDescent="0.3">
      <c r="L1" s="38" t="s">
        <v>65</v>
      </c>
    </row>
    <row r="2" spans="1:44" ht="18" x14ac:dyDescent="0.35">
      <c r="L2" s="15" t="s">
        <v>7</v>
      </c>
    </row>
    <row r="3" spans="1:44" ht="18" x14ac:dyDescent="0.35">
      <c r="L3" s="15" t="s">
        <v>64</v>
      </c>
    </row>
    <row r="4" spans="1:44" ht="18" x14ac:dyDescent="0.35">
      <c r="K4" s="15"/>
    </row>
    <row r="5" spans="1:44" x14ac:dyDescent="0.3">
      <c r="A5" s="409" t="str">
        <f>'1. паспорт местоположение'!A5:C5</f>
        <v>Год раскрытия информации: 2023 год</v>
      </c>
      <c r="B5" s="409"/>
      <c r="C5" s="409"/>
      <c r="D5" s="409"/>
      <c r="E5" s="409"/>
      <c r="F5" s="409"/>
      <c r="G5" s="409"/>
      <c r="H5" s="409"/>
      <c r="I5" s="409"/>
      <c r="J5" s="409"/>
      <c r="K5" s="409"/>
      <c r="L5" s="409"/>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5"/>
    </row>
    <row r="7" spans="1:44" ht="17.399999999999999" x14ac:dyDescent="0.3">
      <c r="A7" s="413" t="s">
        <v>6</v>
      </c>
      <c r="B7" s="413"/>
      <c r="C7" s="413"/>
      <c r="D7" s="413"/>
      <c r="E7" s="413"/>
      <c r="F7" s="413"/>
      <c r="G7" s="413"/>
      <c r="H7" s="413"/>
      <c r="I7" s="413"/>
      <c r="J7" s="413"/>
      <c r="K7" s="413"/>
      <c r="L7" s="413"/>
    </row>
    <row r="8" spans="1:44" ht="17.399999999999999" x14ac:dyDescent="0.3">
      <c r="A8" s="413"/>
      <c r="B8" s="413"/>
      <c r="C8" s="413"/>
      <c r="D8" s="413"/>
      <c r="E8" s="413"/>
      <c r="F8" s="413"/>
      <c r="G8" s="413"/>
      <c r="H8" s="413"/>
      <c r="I8" s="413"/>
      <c r="J8" s="413"/>
      <c r="K8" s="413"/>
      <c r="L8" s="413"/>
    </row>
    <row r="9" spans="1:44" x14ac:dyDescent="0.3">
      <c r="A9" s="418" t="str">
        <f>'1. паспорт местоположение'!A9:C9</f>
        <v>Акционерное общество "Россети Янтарь"</v>
      </c>
      <c r="B9" s="418"/>
      <c r="C9" s="418"/>
      <c r="D9" s="418"/>
      <c r="E9" s="418"/>
      <c r="F9" s="418"/>
      <c r="G9" s="418"/>
      <c r="H9" s="418"/>
      <c r="I9" s="418"/>
      <c r="J9" s="418"/>
      <c r="K9" s="418"/>
      <c r="L9" s="418"/>
    </row>
    <row r="10" spans="1:44" x14ac:dyDescent="0.3">
      <c r="A10" s="410" t="s">
        <v>5</v>
      </c>
      <c r="B10" s="410"/>
      <c r="C10" s="410"/>
      <c r="D10" s="410"/>
      <c r="E10" s="410"/>
      <c r="F10" s="410"/>
      <c r="G10" s="410"/>
      <c r="H10" s="410"/>
      <c r="I10" s="410"/>
      <c r="J10" s="410"/>
      <c r="K10" s="410"/>
      <c r="L10" s="410"/>
    </row>
    <row r="11" spans="1:44" ht="17.399999999999999" x14ac:dyDescent="0.3">
      <c r="A11" s="413"/>
      <c r="B11" s="413"/>
      <c r="C11" s="413"/>
      <c r="D11" s="413"/>
      <c r="E11" s="413"/>
      <c r="F11" s="413"/>
      <c r="G11" s="413"/>
      <c r="H11" s="413"/>
      <c r="I11" s="413"/>
      <c r="J11" s="413"/>
      <c r="K11" s="413"/>
      <c r="L11" s="413"/>
    </row>
    <row r="12" spans="1:44" x14ac:dyDescent="0.3">
      <c r="A12" s="418" t="str">
        <f>'1. паспорт местоположение'!A12:C12</f>
        <v>M_22-0199</v>
      </c>
      <c r="B12" s="418"/>
      <c r="C12" s="418"/>
      <c r="D12" s="418"/>
      <c r="E12" s="418"/>
      <c r="F12" s="418"/>
      <c r="G12" s="418"/>
      <c r="H12" s="418"/>
      <c r="I12" s="418"/>
      <c r="J12" s="418"/>
      <c r="K12" s="418"/>
      <c r="L12" s="418"/>
    </row>
    <row r="13" spans="1:44" x14ac:dyDescent="0.3">
      <c r="A13" s="410" t="s">
        <v>4</v>
      </c>
      <c r="B13" s="410"/>
      <c r="C13" s="410"/>
      <c r="D13" s="410"/>
      <c r="E13" s="410"/>
      <c r="F13" s="410"/>
      <c r="G13" s="410"/>
      <c r="H13" s="410"/>
      <c r="I13" s="410"/>
      <c r="J13" s="410"/>
      <c r="K13" s="410"/>
      <c r="L13" s="410"/>
    </row>
    <row r="14" spans="1:44" ht="18" x14ac:dyDescent="0.3">
      <c r="A14" s="419"/>
      <c r="B14" s="419"/>
      <c r="C14" s="419"/>
      <c r="D14" s="419"/>
      <c r="E14" s="419"/>
      <c r="F14" s="419"/>
      <c r="G14" s="419"/>
      <c r="H14" s="419"/>
      <c r="I14" s="419"/>
      <c r="J14" s="419"/>
      <c r="K14" s="419"/>
      <c r="L14" s="419"/>
    </row>
    <row r="15" spans="1:44" ht="63" customHeight="1" x14ac:dyDescent="0.3">
      <c r="A15" s="415" t="str">
        <f>'1. паспорт местоположение'!A15:C15</f>
        <v>Строительство ВЛ 15 кВ протяженностью 810 м, строительство КЛ 15 кВ протяженностью 370 м, строительство двух ТП 15/0,4 кВ 250 кВА, строительство ВЛ 0,4 кВ протяженностью 630 м, реконструкция ВЛ 0,4 кВ Л-1 и Л-2 от ТП 148-07, Л-9 от ТП 148-17 1371 м и демонтаж ВЛ 0,4 кВ Л-1 и Л-2 от ТП 148-07, Л-9 от ТП 148-17 протяженностью 105 м в п. Родники Гурьевского района</v>
      </c>
      <c r="B15" s="415"/>
      <c r="C15" s="415"/>
      <c r="D15" s="415"/>
      <c r="E15" s="415"/>
      <c r="F15" s="415"/>
      <c r="G15" s="415"/>
      <c r="H15" s="415"/>
      <c r="I15" s="415"/>
      <c r="J15" s="415"/>
      <c r="K15" s="415"/>
      <c r="L15" s="415"/>
    </row>
    <row r="16" spans="1:44" x14ac:dyDescent="0.3">
      <c r="A16" s="410" t="s">
        <v>3</v>
      </c>
      <c r="B16" s="410"/>
      <c r="C16" s="410"/>
      <c r="D16" s="410"/>
      <c r="E16" s="410"/>
      <c r="F16" s="410"/>
      <c r="G16" s="410"/>
      <c r="H16" s="410"/>
      <c r="I16" s="410"/>
      <c r="J16" s="410"/>
      <c r="K16" s="410"/>
      <c r="L16" s="410"/>
    </row>
    <row r="17" spans="1:12" ht="15.75" customHeight="1" x14ac:dyDescent="0.3">
      <c r="L17" s="79"/>
    </row>
    <row r="18" spans="1:12" x14ac:dyDescent="0.3">
      <c r="K18" s="78"/>
    </row>
    <row r="19" spans="1:12" ht="15.75" customHeight="1" x14ac:dyDescent="0.3">
      <c r="A19" s="483" t="s">
        <v>391</v>
      </c>
      <c r="B19" s="483"/>
      <c r="C19" s="483"/>
      <c r="D19" s="483"/>
      <c r="E19" s="483"/>
      <c r="F19" s="483"/>
      <c r="G19" s="483"/>
      <c r="H19" s="483"/>
      <c r="I19" s="483"/>
      <c r="J19" s="483"/>
      <c r="K19" s="483"/>
      <c r="L19" s="483"/>
    </row>
    <row r="20" spans="1:12" x14ac:dyDescent="0.3">
      <c r="A20" s="62"/>
      <c r="B20" s="62"/>
      <c r="C20" s="77"/>
      <c r="D20" s="77"/>
      <c r="E20" s="77"/>
      <c r="F20" s="77"/>
      <c r="G20" s="77"/>
      <c r="H20" s="77"/>
      <c r="I20" s="77"/>
      <c r="J20" s="77"/>
      <c r="K20" s="77"/>
      <c r="L20" s="77"/>
    </row>
    <row r="21" spans="1:12" ht="28.5" customHeight="1" x14ac:dyDescent="0.3">
      <c r="A21" s="484" t="s">
        <v>197</v>
      </c>
      <c r="B21" s="484" t="s">
        <v>196</v>
      </c>
      <c r="C21" s="490" t="s">
        <v>349</v>
      </c>
      <c r="D21" s="490"/>
      <c r="E21" s="490"/>
      <c r="F21" s="490"/>
      <c r="G21" s="490"/>
      <c r="H21" s="490"/>
      <c r="I21" s="485" t="s">
        <v>195</v>
      </c>
      <c r="J21" s="487" t="s">
        <v>351</v>
      </c>
      <c r="K21" s="484" t="s">
        <v>194</v>
      </c>
      <c r="L21" s="486" t="s">
        <v>350</v>
      </c>
    </row>
    <row r="22" spans="1:12" ht="58.5" customHeight="1" x14ac:dyDescent="0.3">
      <c r="A22" s="484"/>
      <c r="B22" s="484"/>
      <c r="C22" s="491" t="s">
        <v>518</v>
      </c>
      <c r="D22" s="491"/>
      <c r="E22" s="491" t="s">
        <v>8</v>
      </c>
      <c r="F22" s="491"/>
      <c r="G22" s="491" t="s">
        <v>504</v>
      </c>
      <c r="H22" s="491"/>
      <c r="I22" s="485"/>
      <c r="J22" s="488"/>
      <c r="K22" s="484"/>
      <c r="L22" s="486"/>
    </row>
    <row r="23" spans="1:12" ht="31.2" x14ac:dyDescent="0.3">
      <c r="A23" s="484"/>
      <c r="B23" s="484"/>
      <c r="C23" s="253" t="s">
        <v>193</v>
      </c>
      <c r="D23" s="253" t="s">
        <v>192</v>
      </c>
      <c r="E23" s="253" t="s">
        <v>193</v>
      </c>
      <c r="F23" s="253" t="s">
        <v>192</v>
      </c>
      <c r="G23" s="253" t="s">
        <v>193</v>
      </c>
      <c r="H23" s="253" t="s">
        <v>192</v>
      </c>
      <c r="I23" s="485"/>
      <c r="J23" s="489"/>
      <c r="K23" s="484"/>
      <c r="L23" s="486"/>
    </row>
    <row r="24" spans="1:12" x14ac:dyDescent="0.3">
      <c r="A24" s="67">
        <v>1</v>
      </c>
      <c r="B24" s="67">
        <v>2</v>
      </c>
      <c r="C24" s="253">
        <v>3</v>
      </c>
      <c r="D24" s="253">
        <v>4</v>
      </c>
      <c r="E24" s="253">
        <v>5</v>
      </c>
      <c r="F24" s="253">
        <v>6</v>
      </c>
      <c r="G24" s="253">
        <v>5</v>
      </c>
      <c r="H24" s="253">
        <v>6</v>
      </c>
      <c r="I24" s="76">
        <v>7</v>
      </c>
      <c r="J24" s="76">
        <v>8</v>
      </c>
      <c r="K24" s="76">
        <v>9</v>
      </c>
      <c r="L24" s="76">
        <v>10</v>
      </c>
    </row>
    <row r="25" spans="1:12" x14ac:dyDescent="0.3">
      <c r="A25" s="226">
        <v>1</v>
      </c>
      <c r="B25" s="228" t="s">
        <v>191</v>
      </c>
      <c r="C25" s="254"/>
      <c r="D25" s="254"/>
      <c r="E25" s="254"/>
      <c r="F25" s="254"/>
      <c r="G25" s="312"/>
      <c r="H25" s="312"/>
      <c r="I25" s="75"/>
      <c r="J25" s="75"/>
      <c r="K25" s="75"/>
      <c r="L25" s="75"/>
    </row>
    <row r="26" spans="1:12" x14ac:dyDescent="0.3">
      <c r="A26" s="226" t="s">
        <v>457</v>
      </c>
      <c r="B26" s="229" t="s">
        <v>458</v>
      </c>
      <c r="C26" s="313" t="s">
        <v>502</v>
      </c>
      <c r="D26" s="313" t="s">
        <v>502</v>
      </c>
      <c r="E26" s="402" t="s">
        <v>502</v>
      </c>
      <c r="F26" s="402" t="s">
        <v>502</v>
      </c>
      <c r="G26" s="313" t="s">
        <v>502</v>
      </c>
      <c r="H26" s="313" t="s">
        <v>502</v>
      </c>
      <c r="I26" s="216"/>
      <c r="J26" s="216"/>
      <c r="K26" s="75"/>
      <c r="L26" s="75"/>
    </row>
    <row r="27" spans="1:12" ht="31.2" x14ac:dyDescent="0.3">
      <c r="A27" s="226" t="s">
        <v>459</v>
      </c>
      <c r="B27" s="229" t="s">
        <v>460</v>
      </c>
      <c r="C27" s="313" t="s">
        <v>502</v>
      </c>
      <c r="D27" s="313" t="s">
        <v>502</v>
      </c>
      <c r="E27" s="402" t="s">
        <v>502</v>
      </c>
      <c r="F27" s="402" t="s">
        <v>502</v>
      </c>
      <c r="G27" s="313" t="s">
        <v>502</v>
      </c>
      <c r="H27" s="313" t="s">
        <v>502</v>
      </c>
      <c r="I27" s="216"/>
      <c r="J27" s="216"/>
      <c r="K27" s="75"/>
      <c r="L27" s="75"/>
    </row>
    <row r="28" spans="1:12" ht="46.8" x14ac:dyDescent="0.3">
      <c r="A28" s="226" t="s">
        <v>461</v>
      </c>
      <c r="B28" s="229" t="s">
        <v>462</v>
      </c>
      <c r="C28" s="313" t="s">
        <v>502</v>
      </c>
      <c r="D28" s="313" t="s">
        <v>502</v>
      </c>
      <c r="E28" s="402" t="s">
        <v>502</v>
      </c>
      <c r="F28" s="402" t="s">
        <v>502</v>
      </c>
      <c r="G28" s="313" t="s">
        <v>502</v>
      </c>
      <c r="H28" s="313" t="s">
        <v>502</v>
      </c>
      <c r="I28" s="216"/>
      <c r="J28" s="216"/>
      <c r="K28" s="75"/>
      <c r="L28" s="75"/>
    </row>
    <row r="29" spans="1:12" ht="31.2" x14ac:dyDescent="0.3">
      <c r="A29" s="226" t="s">
        <v>463</v>
      </c>
      <c r="B29" s="229" t="s">
        <v>464</v>
      </c>
      <c r="C29" s="313" t="s">
        <v>502</v>
      </c>
      <c r="D29" s="313" t="s">
        <v>502</v>
      </c>
      <c r="E29" s="402" t="s">
        <v>502</v>
      </c>
      <c r="F29" s="402" t="s">
        <v>502</v>
      </c>
      <c r="G29" s="313" t="s">
        <v>502</v>
      </c>
      <c r="H29" s="313" t="s">
        <v>502</v>
      </c>
      <c r="I29" s="216"/>
      <c r="J29" s="216"/>
      <c r="K29" s="75"/>
      <c r="L29" s="75"/>
    </row>
    <row r="30" spans="1:12" ht="31.2" x14ac:dyDescent="0.3">
      <c r="A30" s="226" t="s">
        <v>465</v>
      </c>
      <c r="B30" s="229" t="s">
        <v>466</v>
      </c>
      <c r="C30" s="313" t="s">
        <v>502</v>
      </c>
      <c r="D30" s="313" t="s">
        <v>502</v>
      </c>
      <c r="E30" s="402" t="s">
        <v>502</v>
      </c>
      <c r="F30" s="402" t="s">
        <v>502</v>
      </c>
      <c r="G30" s="313" t="s">
        <v>502</v>
      </c>
      <c r="H30" s="313" t="s">
        <v>502</v>
      </c>
      <c r="I30" s="216"/>
      <c r="J30" s="216"/>
      <c r="K30" s="75"/>
      <c r="L30" s="75"/>
    </row>
    <row r="31" spans="1:12" ht="31.2" x14ac:dyDescent="0.3">
      <c r="A31" s="226" t="s">
        <v>467</v>
      </c>
      <c r="B31" s="230" t="s">
        <v>468</v>
      </c>
      <c r="C31" s="314">
        <v>44682</v>
      </c>
      <c r="D31" s="315">
        <v>44742</v>
      </c>
      <c r="E31" s="403">
        <v>44746</v>
      </c>
      <c r="F31" s="403">
        <v>44746</v>
      </c>
      <c r="G31" s="314">
        <v>44682</v>
      </c>
      <c r="H31" s="315">
        <v>44742</v>
      </c>
      <c r="I31" s="216">
        <v>100</v>
      </c>
      <c r="J31" s="216"/>
      <c r="K31" s="75"/>
      <c r="L31" s="75"/>
    </row>
    <row r="32" spans="1:12" ht="31.2" x14ac:dyDescent="0.3">
      <c r="A32" s="226" t="s">
        <v>469</v>
      </c>
      <c r="B32" s="230" t="s">
        <v>470</v>
      </c>
      <c r="C32" s="313" t="s">
        <v>502</v>
      </c>
      <c r="D32" s="313" t="s">
        <v>502</v>
      </c>
      <c r="E32" s="404">
        <v>45043</v>
      </c>
      <c r="F32" s="404">
        <v>45043</v>
      </c>
      <c r="G32" s="313" t="s">
        <v>502</v>
      </c>
      <c r="H32" s="313" t="s">
        <v>502</v>
      </c>
      <c r="I32" s="216">
        <v>100</v>
      </c>
      <c r="J32" s="216">
        <v>100</v>
      </c>
      <c r="K32" s="75"/>
      <c r="L32" s="75"/>
    </row>
    <row r="33" spans="1:12" ht="46.8" x14ac:dyDescent="0.3">
      <c r="A33" s="226" t="s">
        <v>471</v>
      </c>
      <c r="B33" s="230" t="s">
        <v>472</v>
      </c>
      <c r="C33" s="313" t="s">
        <v>502</v>
      </c>
      <c r="D33" s="313" t="s">
        <v>502</v>
      </c>
      <c r="E33" s="402" t="s">
        <v>502</v>
      </c>
      <c r="F33" s="402" t="s">
        <v>502</v>
      </c>
      <c r="G33" s="313" t="s">
        <v>502</v>
      </c>
      <c r="H33" s="313" t="s">
        <v>502</v>
      </c>
      <c r="I33" s="216"/>
      <c r="J33" s="216"/>
      <c r="K33" s="75"/>
      <c r="L33" s="75"/>
    </row>
    <row r="34" spans="1:12" ht="62.4" x14ac:dyDescent="0.3">
      <c r="A34" s="226" t="s">
        <v>473</v>
      </c>
      <c r="B34" s="230" t="s">
        <v>474</v>
      </c>
      <c r="C34" s="313" t="s">
        <v>502</v>
      </c>
      <c r="D34" s="313" t="s">
        <v>502</v>
      </c>
      <c r="E34" s="402" t="s">
        <v>502</v>
      </c>
      <c r="F34" s="402" t="s">
        <v>502</v>
      </c>
      <c r="G34" s="313" t="s">
        <v>502</v>
      </c>
      <c r="H34" s="313" t="s">
        <v>502</v>
      </c>
      <c r="I34" s="216"/>
      <c r="J34" s="216"/>
      <c r="K34" s="75"/>
      <c r="L34" s="75"/>
    </row>
    <row r="35" spans="1:12" ht="31.2" x14ac:dyDescent="0.3">
      <c r="A35" s="226" t="s">
        <v>475</v>
      </c>
      <c r="B35" s="230" t="s">
        <v>190</v>
      </c>
      <c r="C35" s="315">
        <v>44805</v>
      </c>
      <c r="D35" s="315">
        <v>44819</v>
      </c>
      <c r="E35" s="404">
        <v>45061</v>
      </c>
      <c r="F35" s="404">
        <v>45061</v>
      </c>
      <c r="G35" s="315">
        <v>44805</v>
      </c>
      <c r="H35" s="315">
        <v>44819</v>
      </c>
      <c r="I35" s="216">
        <v>100</v>
      </c>
      <c r="J35" s="216">
        <v>100</v>
      </c>
      <c r="K35" s="75"/>
      <c r="L35" s="75"/>
    </row>
    <row r="36" spans="1:12" ht="31.2" x14ac:dyDescent="0.3">
      <c r="A36" s="226" t="s">
        <v>476</v>
      </c>
      <c r="B36" s="230" t="s">
        <v>477</v>
      </c>
      <c r="C36" s="313" t="s">
        <v>502</v>
      </c>
      <c r="D36" s="313" t="s">
        <v>502</v>
      </c>
      <c r="E36" s="402" t="s">
        <v>502</v>
      </c>
      <c r="F36" s="402" t="s">
        <v>502</v>
      </c>
      <c r="G36" s="313" t="s">
        <v>502</v>
      </c>
      <c r="H36" s="313" t="s">
        <v>502</v>
      </c>
      <c r="I36" s="216"/>
      <c r="J36" s="216"/>
      <c r="K36" s="75"/>
      <c r="L36" s="75"/>
    </row>
    <row r="37" spans="1:12" x14ac:dyDescent="0.3">
      <c r="A37" s="226" t="s">
        <v>478</v>
      </c>
      <c r="B37" s="230" t="s">
        <v>189</v>
      </c>
      <c r="C37" s="315">
        <v>44742</v>
      </c>
      <c r="D37" s="315">
        <v>44804</v>
      </c>
      <c r="E37" s="404">
        <v>45043</v>
      </c>
      <c r="F37" s="404">
        <v>45043</v>
      </c>
      <c r="G37" s="315">
        <v>44742</v>
      </c>
      <c r="H37" s="315">
        <v>44804</v>
      </c>
      <c r="I37" s="216">
        <v>100</v>
      </c>
      <c r="J37" s="216">
        <v>100</v>
      </c>
      <c r="K37" s="75"/>
      <c r="L37" s="75"/>
    </row>
    <row r="38" spans="1:12" x14ac:dyDescent="0.3">
      <c r="A38" s="226" t="s">
        <v>479</v>
      </c>
      <c r="B38" s="228" t="s">
        <v>188</v>
      </c>
      <c r="C38" s="313"/>
      <c r="D38" s="313"/>
      <c r="E38" s="402"/>
      <c r="F38" s="402"/>
      <c r="G38" s="313"/>
      <c r="H38" s="313"/>
      <c r="I38" s="216"/>
      <c r="J38" s="216"/>
      <c r="K38" s="75"/>
      <c r="L38" s="75"/>
    </row>
    <row r="39" spans="1:12" ht="62.4" x14ac:dyDescent="0.3">
      <c r="A39" s="226">
        <v>2</v>
      </c>
      <c r="B39" s="230" t="s">
        <v>480</v>
      </c>
      <c r="C39" s="299" t="s">
        <v>456</v>
      </c>
      <c r="D39" s="299" t="s">
        <v>456</v>
      </c>
      <c r="E39" s="299"/>
      <c r="F39" s="299"/>
      <c r="G39" s="299" t="s">
        <v>456</v>
      </c>
      <c r="H39" s="299" t="s">
        <v>456</v>
      </c>
      <c r="I39" s="216"/>
      <c r="J39" s="216"/>
      <c r="K39" s="75"/>
      <c r="L39" s="75"/>
    </row>
    <row r="40" spans="1:12" x14ac:dyDescent="0.3">
      <c r="A40" s="226" t="s">
        <v>481</v>
      </c>
      <c r="B40" s="230" t="s">
        <v>482</v>
      </c>
      <c r="C40" s="298" t="s">
        <v>456</v>
      </c>
      <c r="D40" s="298" t="s">
        <v>456</v>
      </c>
      <c r="E40" s="298"/>
      <c r="F40" s="298"/>
      <c r="G40" s="298" t="s">
        <v>456</v>
      </c>
      <c r="H40" s="298" t="s">
        <v>456</v>
      </c>
      <c r="I40" s="216"/>
      <c r="J40" s="216"/>
      <c r="K40" s="75"/>
      <c r="L40" s="75"/>
    </row>
    <row r="41" spans="1:12" ht="46.8" x14ac:dyDescent="0.3">
      <c r="A41" s="226" t="s">
        <v>483</v>
      </c>
      <c r="B41" s="228" t="s">
        <v>484</v>
      </c>
      <c r="C41" s="298" t="s">
        <v>456</v>
      </c>
      <c r="D41" s="298" t="s">
        <v>456</v>
      </c>
      <c r="E41" s="298"/>
      <c r="F41" s="298"/>
      <c r="G41" s="298" t="s">
        <v>456</v>
      </c>
      <c r="H41" s="298" t="s">
        <v>456</v>
      </c>
      <c r="I41" s="216"/>
      <c r="J41" s="216"/>
      <c r="K41" s="75"/>
      <c r="L41" s="75"/>
    </row>
    <row r="42" spans="1:12" ht="31.2" x14ac:dyDescent="0.3">
      <c r="A42" s="226">
        <v>3</v>
      </c>
      <c r="B42" s="230" t="s">
        <v>485</v>
      </c>
      <c r="C42" s="298" t="s">
        <v>456</v>
      </c>
      <c r="D42" s="298" t="s">
        <v>456</v>
      </c>
      <c r="E42" s="298"/>
      <c r="F42" s="298"/>
      <c r="G42" s="298" t="s">
        <v>456</v>
      </c>
      <c r="H42" s="298" t="s">
        <v>456</v>
      </c>
      <c r="I42" s="216"/>
      <c r="J42" s="216"/>
      <c r="K42" s="75"/>
      <c r="L42" s="75"/>
    </row>
    <row r="43" spans="1:12" x14ac:dyDescent="0.3">
      <c r="A43" s="226" t="s">
        <v>486</v>
      </c>
      <c r="B43" s="230" t="s">
        <v>187</v>
      </c>
      <c r="C43" s="298" t="s">
        <v>456</v>
      </c>
      <c r="D43" s="298" t="s">
        <v>456</v>
      </c>
      <c r="E43" s="298"/>
      <c r="F43" s="298"/>
      <c r="G43" s="298" t="s">
        <v>456</v>
      </c>
      <c r="H43" s="298" t="s">
        <v>456</v>
      </c>
      <c r="I43" s="216"/>
      <c r="J43" s="216"/>
      <c r="K43" s="75"/>
      <c r="L43" s="75"/>
    </row>
    <row r="44" spans="1:12" x14ac:dyDescent="0.3">
      <c r="A44" s="226" t="s">
        <v>487</v>
      </c>
      <c r="B44" s="230" t="s">
        <v>186</v>
      </c>
      <c r="C44" s="299" t="s">
        <v>456</v>
      </c>
      <c r="D44" s="299" t="s">
        <v>456</v>
      </c>
      <c r="E44" s="298"/>
      <c r="F44" s="298"/>
      <c r="G44" s="299" t="s">
        <v>456</v>
      </c>
      <c r="H44" s="299" t="s">
        <v>456</v>
      </c>
      <c r="I44" s="216"/>
      <c r="J44" s="216"/>
      <c r="K44" s="75"/>
      <c r="L44" s="75"/>
    </row>
    <row r="45" spans="1:12" ht="78" x14ac:dyDescent="0.3">
      <c r="A45" s="226" t="s">
        <v>488</v>
      </c>
      <c r="B45" s="230" t="s">
        <v>489</v>
      </c>
      <c r="C45" s="298" t="s">
        <v>456</v>
      </c>
      <c r="D45" s="298" t="s">
        <v>456</v>
      </c>
      <c r="E45" s="298"/>
      <c r="F45" s="298"/>
      <c r="G45" s="298" t="s">
        <v>456</v>
      </c>
      <c r="H45" s="298" t="s">
        <v>456</v>
      </c>
      <c r="I45" s="216"/>
      <c r="J45" s="216"/>
      <c r="K45" s="75"/>
      <c r="L45" s="75"/>
    </row>
    <row r="46" spans="1:12" ht="156" x14ac:dyDescent="0.3">
      <c r="A46" s="226" t="s">
        <v>490</v>
      </c>
      <c r="B46" s="230" t="s">
        <v>491</v>
      </c>
      <c r="C46" s="298" t="s">
        <v>456</v>
      </c>
      <c r="D46" s="298" t="s">
        <v>456</v>
      </c>
      <c r="E46" s="298"/>
      <c r="F46" s="298"/>
      <c r="G46" s="298" t="s">
        <v>456</v>
      </c>
      <c r="H46" s="298" t="s">
        <v>456</v>
      </c>
      <c r="I46" s="216"/>
      <c r="J46" s="216"/>
      <c r="K46" s="75"/>
      <c r="L46" s="75"/>
    </row>
    <row r="47" spans="1:12" x14ac:dyDescent="0.3">
      <c r="A47" s="226" t="s">
        <v>492</v>
      </c>
      <c r="B47" s="230" t="s">
        <v>185</v>
      </c>
      <c r="C47" s="299" t="s">
        <v>456</v>
      </c>
      <c r="D47" s="299" t="s">
        <v>456</v>
      </c>
      <c r="E47" s="298"/>
      <c r="F47" s="298"/>
      <c r="G47" s="299" t="s">
        <v>456</v>
      </c>
      <c r="H47" s="299" t="s">
        <v>456</v>
      </c>
      <c r="I47" s="216"/>
      <c r="J47" s="216"/>
      <c r="K47" s="75"/>
      <c r="L47" s="75"/>
    </row>
    <row r="48" spans="1:12" ht="31.2" x14ac:dyDescent="0.3">
      <c r="A48" s="226" t="s">
        <v>493</v>
      </c>
      <c r="B48" s="228" t="s">
        <v>184</v>
      </c>
      <c r="C48" s="298" t="s">
        <v>456</v>
      </c>
      <c r="D48" s="298" t="s">
        <v>456</v>
      </c>
      <c r="E48" s="298"/>
      <c r="F48" s="298"/>
      <c r="G48" s="298" t="s">
        <v>456</v>
      </c>
      <c r="H48" s="298" t="s">
        <v>456</v>
      </c>
      <c r="I48" s="216"/>
      <c r="J48" s="216"/>
      <c r="K48" s="75"/>
      <c r="L48" s="75"/>
    </row>
    <row r="49" spans="1:12" ht="31.2" x14ac:dyDescent="0.3">
      <c r="A49" s="226">
        <v>4</v>
      </c>
      <c r="B49" s="230" t="s">
        <v>183</v>
      </c>
      <c r="C49" s="298" t="s">
        <v>456</v>
      </c>
      <c r="D49" s="298" t="s">
        <v>456</v>
      </c>
      <c r="E49" s="298"/>
      <c r="F49" s="298"/>
      <c r="G49" s="298" t="s">
        <v>456</v>
      </c>
      <c r="H49" s="298" t="s">
        <v>456</v>
      </c>
      <c r="I49" s="216"/>
      <c r="J49" s="216"/>
      <c r="K49" s="75"/>
      <c r="L49" s="75"/>
    </row>
    <row r="50" spans="1:12" ht="78" x14ac:dyDescent="0.3">
      <c r="A50" s="226" t="s">
        <v>494</v>
      </c>
      <c r="B50" s="230" t="s">
        <v>495</v>
      </c>
      <c r="C50" s="299" t="s">
        <v>456</v>
      </c>
      <c r="D50" s="299" t="s">
        <v>456</v>
      </c>
      <c r="E50" s="298"/>
      <c r="F50" s="298"/>
      <c r="G50" s="299" t="s">
        <v>456</v>
      </c>
      <c r="H50" s="299" t="s">
        <v>456</v>
      </c>
      <c r="I50" s="216"/>
      <c r="J50" s="216"/>
      <c r="K50" s="75"/>
      <c r="L50" s="75"/>
    </row>
    <row r="51" spans="1:12" ht="62.4" x14ac:dyDescent="0.3">
      <c r="A51" s="226" t="s">
        <v>496</v>
      </c>
      <c r="B51" s="230" t="s">
        <v>497</v>
      </c>
      <c r="C51" s="298" t="s">
        <v>456</v>
      </c>
      <c r="D51" s="298" t="s">
        <v>456</v>
      </c>
      <c r="E51" s="298"/>
      <c r="F51" s="298"/>
      <c r="G51" s="298" t="s">
        <v>456</v>
      </c>
      <c r="H51" s="298" t="s">
        <v>456</v>
      </c>
      <c r="I51" s="216"/>
      <c r="J51" s="216"/>
      <c r="K51" s="75"/>
      <c r="L51" s="75"/>
    </row>
    <row r="52" spans="1:12" ht="62.4" x14ac:dyDescent="0.3">
      <c r="A52" s="226" t="s">
        <v>498</v>
      </c>
      <c r="B52" s="230" t="s">
        <v>182</v>
      </c>
      <c r="C52" s="298" t="s">
        <v>456</v>
      </c>
      <c r="D52" s="298" t="s">
        <v>456</v>
      </c>
      <c r="E52" s="298"/>
      <c r="F52" s="298"/>
      <c r="G52" s="298" t="s">
        <v>456</v>
      </c>
      <c r="H52" s="298" t="s">
        <v>456</v>
      </c>
      <c r="I52" s="216"/>
      <c r="J52" s="216"/>
      <c r="K52" s="75"/>
      <c r="L52" s="75"/>
    </row>
    <row r="53" spans="1:12" ht="31.2" x14ac:dyDescent="0.3">
      <c r="A53" s="226" t="s">
        <v>499</v>
      </c>
      <c r="B53" s="227" t="s">
        <v>500</v>
      </c>
      <c r="C53" s="299" t="s">
        <v>456</v>
      </c>
      <c r="D53" s="299" t="s">
        <v>456</v>
      </c>
      <c r="E53" s="298"/>
      <c r="F53" s="298"/>
      <c r="G53" s="299" t="s">
        <v>456</v>
      </c>
      <c r="H53" s="299" t="s">
        <v>456</v>
      </c>
      <c r="I53" s="216"/>
      <c r="J53" s="216"/>
      <c r="K53" s="75"/>
      <c r="L53" s="75"/>
    </row>
    <row r="54" spans="1:12" ht="31.2" x14ac:dyDescent="0.3">
      <c r="A54" s="226" t="s">
        <v>501</v>
      </c>
      <c r="B54" s="230" t="s">
        <v>181</v>
      </c>
      <c r="C54" s="298" t="s">
        <v>456</v>
      </c>
      <c r="D54" s="298" t="s">
        <v>456</v>
      </c>
      <c r="E54" s="298"/>
      <c r="F54" s="298"/>
      <c r="G54" s="298" t="s">
        <v>456</v>
      </c>
      <c r="H54" s="298" t="s">
        <v>456</v>
      </c>
      <c r="I54" s="216"/>
      <c r="J54" s="216"/>
      <c r="K54" s="75"/>
      <c r="L54" s="7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2022-02-25T07:37:42Z</cp:lastPrinted>
  <dcterms:created xsi:type="dcterms:W3CDTF">2015-08-16T15:31:05Z</dcterms:created>
  <dcterms:modified xsi:type="dcterms:W3CDTF">2023-08-04T09:39:37Z</dcterms:modified>
</cp:coreProperties>
</file>