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refMode="R1C1"/>
</workbook>
</file>

<file path=xl/calcChain.xml><?xml version="1.0" encoding="utf-8"?>
<calcChain xmlns="http://schemas.openxmlformats.org/spreadsheetml/2006/main">
  <c r="A15" i="23" l="1"/>
  <c r="A12" i="23"/>
  <c r="A5" i="23"/>
  <c r="A7" i="23"/>
  <c r="A9" i="23"/>
  <c r="B29" i="23"/>
  <c r="B44" i="23"/>
  <c r="B45" i="23"/>
  <c r="B47" i="23"/>
  <c r="C47" i="23"/>
  <c r="B48" i="23"/>
  <c r="C48" i="23"/>
  <c r="D48" i="23"/>
  <c r="B49" i="23"/>
  <c r="C49" i="23"/>
  <c r="B50" i="23"/>
  <c r="B52" i="23"/>
  <c r="B54" i="23"/>
  <c r="B55" i="23"/>
  <c r="C58" i="23"/>
  <c r="B59" i="23"/>
  <c r="C59" i="23"/>
  <c r="B60" i="23"/>
  <c r="C61" i="23"/>
  <c r="A62" i="23"/>
  <c r="B66" i="23"/>
  <c r="C67" i="23"/>
  <c r="F76" i="23" s="1"/>
  <c r="D67" i="23"/>
  <c r="E67" i="23" s="1"/>
  <c r="F67" i="23" s="1"/>
  <c r="G67" i="23" s="1"/>
  <c r="B68" i="23"/>
  <c r="B73" i="23"/>
  <c r="B74" i="23"/>
  <c r="C74" i="23"/>
  <c r="B75" i="23"/>
  <c r="B76" i="23"/>
  <c r="C76" i="23"/>
  <c r="B79" i="23"/>
  <c r="B80" i="23"/>
  <c r="AQ81" i="23"/>
  <c r="B85" i="23"/>
  <c r="B99" i="23" s="1"/>
  <c r="C91" i="23"/>
  <c r="D91" i="23" s="1"/>
  <c r="E91" i="23" s="1"/>
  <c r="F91" i="23" s="1"/>
  <c r="G91" i="23"/>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107"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B112" i="23"/>
  <c r="B118" i="23"/>
  <c r="D118" i="23"/>
  <c r="G118" i="23"/>
  <c r="I118" i="23"/>
  <c r="I120" i="23" s="1"/>
  <c r="C109" i="23" s="1"/>
  <c r="D109" i="23" s="1"/>
  <c r="G119" i="23"/>
  <c r="G120" i="23"/>
  <c r="B12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E136" i="23"/>
  <c r="E48" i="23" s="1"/>
  <c r="F136" i="23"/>
  <c r="C137" i="23"/>
  <c r="D137" i="23"/>
  <c r="D49"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B140" i="23"/>
  <c r="D108" i="23" l="1"/>
  <c r="D50" i="23" s="1"/>
  <c r="D59" i="23" s="1"/>
  <c r="E109" i="23"/>
  <c r="F48" i="23"/>
  <c r="G136" i="23"/>
  <c r="H67" i="23"/>
  <c r="G76" i="23"/>
  <c r="C60" i="23"/>
  <c r="C79" i="23"/>
  <c r="C108" i="23"/>
  <c r="E76" i="23"/>
  <c r="D76" i="23"/>
  <c r="C140" i="23"/>
  <c r="C141" i="23"/>
  <c r="C73" i="23" s="1"/>
  <c r="C85" i="23" s="1"/>
  <c r="C99" i="23" s="1"/>
  <c r="E137" i="23"/>
  <c r="B46" i="23"/>
  <c r="C66" i="23"/>
  <c r="C68" i="23" s="1"/>
  <c r="B56" i="23"/>
  <c r="B69" i="23" s="1"/>
  <c r="B77" i="23" s="1"/>
  <c r="B82" i="23"/>
  <c r="C80" i="23"/>
  <c r="C52" i="23"/>
  <c r="D58" i="23"/>
  <c r="C53"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75" i="23" l="1"/>
  <c r="F137" i="23"/>
  <c r="E49" i="23"/>
  <c r="C55" i="23"/>
  <c r="D47" i="23"/>
  <c r="D61" i="23" s="1"/>
  <c r="D60" i="23" s="1"/>
  <c r="D66" i="23" s="1"/>
  <c r="D68" i="23" s="1"/>
  <c r="E58" i="23"/>
  <c r="D74" i="23"/>
  <c r="D52" i="23"/>
  <c r="D140" i="23"/>
  <c r="D141" i="23" s="1"/>
  <c r="D73" i="23" s="1"/>
  <c r="D85" i="23" s="1"/>
  <c r="D99" i="23" s="1"/>
  <c r="H76" i="23"/>
  <c r="I67" i="23"/>
  <c r="F109" i="23"/>
  <c r="E108" i="23"/>
  <c r="E50" i="23" s="1"/>
  <c r="E59" i="23" s="1"/>
  <c r="G48" i="23"/>
  <c r="H136" i="23"/>
  <c r="B70" i="23"/>
  <c r="D80" i="23"/>
  <c r="A8" i="17"/>
  <c r="E9" i="14"/>
  <c r="D79" i="23" l="1"/>
  <c r="C56" i="23"/>
  <c r="C69" i="23" s="1"/>
  <c r="C82" i="23"/>
  <c r="D53" i="23"/>
  <c r="D75" i="23"/>
  <c r="E80" i="23"/>
  <c r="E52" i="23"/>
  <c r="E74" i="23"/>
  <c r="F58" i="23"/>
  <c r="E47" i="23"/>
  <c r="E61" i="23" s="1"/>
  <c r="E60" i="23" s="1"/>
  <c r="E66" i="23" s="1"/>
  <c r="E68" i="23" s="1"/>
  <c r="H48" i="23"/>
  <c r="I136" i="23"/>
  <c r="I76" i="23"/>
  <c r="J67" i="23"/>
  <c r="B71" i="23"/>
  <c r="B72" i="23"/>
  <c r="F108" i="23"/>
  <c r="F50" i="23" s="1"/>
  <c r="F59" i="23" s="1"/>
  <c r="G109" i="23"/>
  <c r="E140" i="23"/>
  <c r="E141" i="23"/>
  <c r="E73" i="23" s="1"/>
  <c r="E85" i="23" s="1"/>
  <c r="E99" i="23" s="1"/>
  <c r="F49" i="23"/>
  <c r="G137" i="23"/>
  <c r="F47" i="23" l="1"/>
  <c r="F61" i="23" s="1"/>
  <c r="F60" i="23" s="1"/>
  <c r="F52" i="23"/>
  <c r="G58" i="23"/>
  <c r="F74" i="23"/>
  <c r="I48" i="23"/>
  <c r="J136" i="23"/>
  <c r="E75" i="23"/>
  <c r="F141" i="23"/>
  <c r="F73" i="23" s="1"/>
  <c r="F85" i="23" s="1"/>
  <c r="F99" i="23" s="1"/>
  <c r="F140" i="23"/>
  <c r="B78" i="23"/>
  <c r="B83" i="23" s="1"/>
  <c r="C77" i="23"/>
  <c r="C70" i="23"/>
  <c r="F66" i="23"/>
  <c r="F68" i="23" s="1"/>
  <c r="F80" i="23"/>
  <c r="D55" i="23"/>
  <c r="E53" i="23"/>
  <c r="G49" i="23"/>
  <c r="H137" i="23"/>
  <c r="H109" i="23"/>
  <c r="G108" i="23"/>
  <c r="K67" i="23"/>
  <c r="J76" i="23"/>
  <c r="E79" i="23"/>
  <c r="F79" i="23" l="1"/>
  <c r="L67" i="23"/>
  <c r="K76" i="23"/>
  <c r="C71" i="23"/>
  <c r="C72" i="23" s="1"/>
  <c r="G50" i="23"/>
  <c r="G59" i="23" s="1"/>
  <c r="E55" i="23"/>
  <c r="F53" i="23" s="1"/>
  <c r="B86" i="23"/>
  <c r="B84" i="23"/>
  <c r="B89" i="23" s="1"/>
  <c r="B88" i="23"/>
  <c r="I109" i="23"/>
  <c r="H108" i="23"/>
  <c r="D56" i="23"/>
  <c r="D69" i="23" s="1"/>
  <c r="D82" i="23"/>
  <c r="G140" i="23"/>
  <c r="G141" i="23"/>
  <c r="G73" i="23" s="1"/>
  <c r="G85" i="23" s="1"/>
  <c r="G99" i="23" s="1"/>
  <c r="K136" i="23"/>
  <c r="J48" i="23"/>
  <c r="H49" i="23"/>
  <c r="I137" i="23"/>
  <c r="F75" i="23"/>
  <c r="G52" i="23"/>
  <c r="H58" i="23"/>
  <c r="G47" i="23"/>
  <c r="G61" i="23" s="1"/>
  <c r="G60" i="23" s="1"/>
  <c r="G74" i="23"/>
  <c r="G53" i="23" l="1"/>
  <c r="F55" i="23"/>
  <c r="G66" i="23"/>
  <c r="G68" i="23" s="1"/>
  <c r="G80" i="23"/>
  <c r="G79" i="23"/>
  <c r="H140" i="23"/>
  <c r="H141" i="23" s="1"/>
  <c r="H73" i="23" s="1"/>
  <c r="H85" i="23" s="1"/>
  <c r="H99" i="23" s="1"/>
  <c r="J109" i="23"/>
  <c r="I108" i="23"/>
  <c r="B87" i="23"/>
  <c r="B90" i="23" s="1"/>
  <c r="C78" i="23"/>
  <c r="C83" i="23" s="1"/>
  <c r="H50" i="23"/>
  <c r="H59" i="23" s="1"/>
  <c r="H74" i="23"/>
  <c r="I58" i="23"/>
  <c r="H47" i="23"/>
  <c r="H61" i="23" s="1"/>
  <c r="H60" i="23" s="1"/>
  <c r="H52" i="23"/>
  <c r="I49" i="23"/>
  <c r="J137" i="23"/>
  <c r="K48" i="23"/>
  <c r="L136" i="23"/>
  <c r="D77" i="23"/>
  <c r="D70" i="23"/>
  <c r="E56" i="23"/>
  <c r="E69" i="23" s="1"/>
  <c r="E82" i="23"/>
  <c r="L76" i="23"/>
  <c r="M67" i="23"/>
  <c r="I50" i="23" l="1"/>
  <c r="I59" i="23" s="1"/>
  <c r="E77" i="23"/>
  <c r="E70" i="23"/>
  <c r="M136" i="23"/>
  <c r="L48" i="23"/>
  <c r="H80" i="23"/>
  <c r="H66" i="23"/>
  <c r="H68" i="23" s="1"/>
  <c r="J108" i="23"/>
  <c r="K109" i="23"/>
  <c r="G75" i="23"/>
  <c r="N67" i="23"/>
  <c r="M76" i="23"/>
  <c r="C86" i="23"/>
  <c r="C88" i="23"/>
  <c r="C84" i="23"/>
  <c r="C89" i="23" s="1"/>
  <c r="F56" i="23"/>
  <c r="F69" i="23" s="1"/>
  <c r="F82" i="23"/>
  <c r="D71" i="23"/>
  <c r="D72" i="23" s="1"/>
  <c r="J49" i="23"/>
  <c r="K137" i="23"/>
  <c r="I47" i="23"/>
  <c r="I61" i="23" s="1"/>
  <c r="I60" i="23" s="1"/>
  <c r="I74" i="23"/>
  <c r="I52" i="23"/>
  <c r="J58" i="23"/>
  <c r="I140" i="23"/>
  <c r="I141" i="23" s="1"/>
  <c r="I73" i="23" s="1"/>
  <c r="I85" i="23" s="1"/>
  <c r="I99" i="23" s="1"/>
  <c r="H79" i="23"/>
  <c r="G55" i="23"/>
  <c r="H53" i="23" s="1"/>
  <c r="F77" i="23" l="1"/>
  <c r="F70" i="23"/>
  <c r="H75" i="23"/>
  <c r="E71" i="23"/>
  <c r="E72" i="23"/>
  <c r="D78" i="23"/>
  <c r="D83" i="23" s="1"/>
  <c r="J47" i="23"/>
  <c r="J61" i="23" s="1"/>
  <c r="J60" i="23" s="1"/>
  <c r="K58" i="23"/>
  <c r="J52" i="23"/>
  <c r="J74" i="23"/>
  <c r="K49" i="23"/>
  <c r="L137" i="23"/>
  <c r="C87" i="23"/>
  <c r="C90" i="23" s="1"/>
  <c r="O67" i="23"/>
  <c r="N76" i="23"/>
  <c r="L109" i="23"/>
  <c r="K108" i="23"/>
  <c r="I80" i="23"/>
  <c r="I66" i="23"/>
  <c r="I68" i="23" s="1"/>
  <c r="I79" i="23"/>
  <c r="H55" i="23"/>
  <c r="I53" i="23" s="1"/>
  <c r="J141" i="23"/>
  <c r="J73" i="23" s="1"/>
  <c r="J85" i="23" s="1"/>
  <c r="J99" i="23" s="1"/>
  <c r="J140" i="23"/>
  <c r="G56" i="23"/>
  <c r="G69" i="23" s="1"/>
  <c r="G82" i="23"/>
  <c r="J50" i="23"/>
  <c r="J59" i="23" s="1"/>
  <c r="M48" i="23"/>
  <c r="N136" i="23"/>
  <c r="E78" i="23" l="1"/>
  <c r="E83" i="23" s="1"/>
  <c r="E86" i="23" s="1"/>
  <c r="I55" i="23"/>
  <c r="J53" i="23" s="1"/>
  <c r="I75" i="23"/>
  <c r="P67" i="23"/>
  <c r="O76" i="23"/>
  <c r="N48" i="23"/>
  <c r="O136" i="23"/>
  <c r="G77" i="23"/>
  <c r="G70" i="23"/>
  <c r="K50" i="23"/>
  <c r="K59" i="23" s="1"/>
  <c r="L49" i="23"/>
  <c r="M137" i="23"/>
  <c r="K52" i="23"/>
  <c r="L58" i="23"/>
  <c r="K47" i="23"/>
  <c r="K61" i="23" s="1"/>
  <c r="K60" i="23" s="1"/>
  <c r="K74" i="23"/>
  <c r="F71" i="23"/>
  <c r="F72" i="23" s="1"/>
  <c r="J66" i="23"/>
  <c r="J68" i="23" s="1"/>
  <c r="J80" i="23"/>
  <c r="J79" i="23"/>
  <c r="K79" i="23" s="1"/>
  <c r="H56" i="23"/>
  <c r="H69" i="23" s="1"/>
  <c r="H82" i="23"/>
  <c r="K140" i="23"/>
  <c r="K141" i="23" s="1"/>
  <c r="K73" i="23" s="1"/>
  <c r="K85" i="23" s="1"/>
  <c r="K99" i="23" s="1"/>
  <c r="M109" i="23"/>
  <c r="L108" i="23"/>
  <c r="L50" i="23" s="1"/>
  <c r="L59" i="23" s="1"/>
  <c r="D86" i="23"/>
  <c r="E84" i="23"/>
  <c r="D88" i="23"/>
  <c r="D84" i="23"/>
  <c r="D89" i="23" s="1"/>
  <c r="E88" i="23" l="1"/>
  <c r="N109" i="23"/>
  <c r="M108" i="23"/>
  <c r="Q67" i="23"/>
  <c r="P76" i="23"/>
  <c r="E89" i="23"/>
  <c r="H77" i="23"/>
  <c r="H70" i="23"/>
  <c r="M49" i="23"/>
  <c r="N137" i="23"/>
  <c r="G71" i="23"/>
  <c r="G72" i="23" s="1"/>
  <c r="J55" i="23"/>
  <c r="K53" i="23" s="1"/>
  <c r="E87" i="23"/>
  <c r="D87" i="23"/>
  <c r="D90" i="23" s="1"/>
  <c r="J75" i="23"/>
  <c r="I56" i="23"/>
  <c r="I69" i="23" s="1"/>
  <c r="I82" i="23"/>
  <c r="L80" i="23"/>
  <c r="L140" i="23"/>
  <c r="L141" i="23"/>
  <c r="L73" i="23" s="1"/>
  <c r="L85" i="23" s="1"/>
  <c r="L99" i="23" s="1"/>
  <c r="F78" i="23"/>
  <c r="F83" i="23" s="1"/>
  <c r="L52" i="23"/>
  <c r="M58" i="23"/>
  <c r="L47" i="23"/>
  <c r="L61" i="23" s="1"/>
  <c r="L60" i="23" s="1"/>
  <c r="L66" i="23" s="1"/>
  <c r="L68" i="23" s="1"/>
  <c r="L74" i="23"/>
  <c r="K66" i="23"/>
  <c r="K68" i="23" s="1"/>
  <c r="K80" i="23"/>
  <c r="O48" i="23"/>
  <c r="P136" i="23"/>
  <c r="L75" i="23" l="1"/>
  <c r="M47" i="23"/>
  <c r="M61" i="23" s="1"/>
  <c r="M60" i="23" s="1"/>
  <c r="M52" i="23"/>
  <c r="M74" i="23"/>
  <c r="N58" i="23"/>
  <c r="G78" i="23"/>
  <c r="G83" i="23" s="1"/>
  <c r="G86" i="23" s="1"/>
  <c r="M140" i="23"/>
  <c r="M141" i="23" s="1"/>
  <c r="M73" i="23" s="1"/>
  <c r="M85" i="23" s="1"/>
  <c r="M99" i="23" s="1"/>
  <c r="H71" i="23"/>
  <c r="R67" i="23"/>
  <c r="Q76" i="23"/>
  <c r="K75" i="23"/>
  <c r="L79" i="23"/>
  <c r="E90" i="23"/>
  <c r="J56" i="23"/>
  <c r="J69" i="23" s="1"/>
  <c r="J82" i="23"/>
  <c r="M50" i="23"/>
  <c r="M59" i="23" s="1"/>
  <c r="P48" i="23"/>
  <c r="Q136" i="23"/>
  <c r="F86" i="23"/>
  <c r="F84" i="23"/>
  <c r="F89" i="23" s="1"/>
  <c r="F88" i="23"/>
  <c r="I77" i="23"/>
  <c r="I70" i="23"/>
  <c r="K55" i="23"/>
  <c r="O137" i="23"/>
  <c r="N49" i="23"/>
  <c r="N108" i="23"/>
  <c r="N50" i="23" s="1"/>
  <c r="N59" i="23" s="1"/>
  <c r="O109" i="23"/>
  <c r="M66" i="23" l="1"/>
  <c r="M68" i="23" s="1"/>
  <c r="M80" i="23"/>
  <c r="M79" i="23"/>
  <c r="H78" i="23"/>
  <c r="H83" i="23" s="1"/>
  <c r="H84" i="23" s="1"/>
  <c r="I71" i="23"/>
  <c r="G84" i="23"/>
  <c r="G89" i="23" s="1"/>
  <c r="F87" i="23"/>
  <c r="F90" i="23" s="1"/>
  <c r="G87" i="23"/>
  <c r="N47" i="23"/>
  <c r="N61" i="23" s="1"/>
  <c r="N60" i="23" s="1"/>
  <c r="N66" i="23" s="1"/>
  <c r="N68" i="23" s="1"/>
  <c r="N74" i="23"/>
  <c r="O58" i="23"/>
  <c r="N52" i="23"/>
  <c r="O49" i="23"/>
  <c r="P137" i="23"/>
  <c r="Q48" i="23"/>
  <c r="R136" i="23"/>
  <c r="S67" i="23"/>
  <c r="R76" i="23"/>
  <c r="N80" i="23"/>
  <c r="K56" i="23"/>
  <c r="K69" i="23" s="1"/>
  <c r="K82" i="23"/>
  <c r="O108" i="23"/>
  <c r="O50" i="23" s="1"/>
  <c r="O59" i="23" s="1"/>
  <c r="P109" i="23"/>
  <c r="L53" i="23"/>
  <c r="G88" i="23"/>
  <c r="J77" i="23"/>
  <c r="J70" i="23"/>
  <c r="H72" i="23"/>
  <c r="N140" i="23"/>
  <c r="G90" i="23" l="1"/>
  <c r="H88" i="23"/>
  <c r="I78" i="23"/>
  <c r="I83" i="23" s="1"/>
  <c r="I88" i="23" s="1"/>
  <c r="I86" i="23"/>
  <c r="N75" i="23"/>
  <c r="J71" i="23"/>
  <c r="J78" i="23" s="1"/>
  <c r="J83" i="23" s="1"/>
  <c r="P49" i="23"/>
  <c r="Q137" i="23"/>
  <c r="O140" i="23"/>
  <c r="O141" i="23"/>
  <c r="O73" i="23" s="1"/>
  <c r="O85" i="23" s="1"/>
  <c r="O99" i="23" s="1"/>
  <c r="L55" i="23"/>
  <c r="I72" i="23"/>
  <c r="N141" i="23"/>
  <c r="N73" i="23" s="1"/>
  <c r="N85" i="23" s="1"/>
  <c r="N99" i="23" s="1"/>
  <c r="Q109" i="23"/>
  <c r="P108" i="23"/>
  <c r="N79" i="23"/>
  <c r="S76" i="23"/>
  <c r="T67" i="23"/>
  <c r="H89" i="23"/>
  <c r="H86" i="23"/>
  <c r="K77" i="23"/>
  <c r="K70" i="23"/>
  <c r="O66" i="23"/>
  <c r="O68" i="23" s="1"/>
  <c r="O80" i="23"/>
  <c r="R48" i="23"/>
  <c r="S136" i="23"/>
  <c r="O52" i="23"/>
  <c r="P58" i="23"/>
  <c r="O47" i="23"/>
  <c r="O61" i="23" s="1"/>
  <c r="O60" i="23" s="1"/>
  <c r="O74" i="23"/>
  <c r="M75" i="23"/>
  <c r="I84" i="23" l="1"/>
  <c r="I89" i="23" s="1"/>
  <c r="J86" i="23"/>
  <c r="J88" i="23"/>
  <c r="J72" i="23"/>
  <c r="S48" i="23"/>
  <c r="T136" i="23"/>
  <c r="P47" i="23"/>
  <c r="P61" i="23" s="1"/>
  <c r="P60" i="23" s="1"/>
  <c r="Q58" i="23"/>
  <c r="P52" i="23"/>
  <c r="P74" i="23"/>
  <c r="O79" i="23"/>
  <c r="H87" i="23"/>
  <c r="H90" i="23" s="1"/>
  <c r="I87" i="23"/>
  <c r="I90" i="23" s="1"/>
  <c r="J87" i="23"/>
  <c r="P140" i="23"/>
  <c r="P141" i="23" s="1"/>
  <c r="P73" i="23" s="1"/>
  <c r="P85" i="23" s="1"/>
  <c r="P99" i="23" s="1"/>
  <c r="O75" i="23"/>
  <c r="T76" i="23"/>
  <c r="U67" i="23"/>
  <c r="R109" i="23"/>
  <c r="Q108" i="23"/>
  <c r="L56" i="23"/>
  <c r="L69" i="23" s="1"/>
  <c r="L82" i="23"/>
  <c r="K71" i="23"/>
  <c r="K78" i="23" s="1"/>
  <c r="K83" i="23" s="1"/>
  <c r="J84" i="23"/>
  <c r="P50" i="23"/>
  <c r="P59" i="23" s="1"/>
  <c r="M53" i="23"/>
  <c r="Q49" i="23"/>
  <c r="R137" i="23"/>
  <c r="J89" i="23" l="1"/>
  <c r="K86" i="23"/>
  <c r="K87" i="23" s="1"/>
  <c r="K90" i="23" s="1"/>
  <c r="K88" i="23"/>
  <c r="K84" i="23"/>
  <c r="K89" i="23" s="1"/>
  <c r="Q50" i="23"/>
  <c r="Q59" i="23" s="1"/>
  <c r="M55" i="23"/>
  <c r="N53" i="23" s="1"/>
  <c r="K72" i="23"/>
  <c r="R108" i="23"/>
  <c r="S109" i="23"/>
  <c r="P66" i="23"/>
  <c r="P68" i="23" s="1"/>
  <c r="P80" i="23"/>
  <c r="P79" i="23"/>
  <c r="V67" i="23"/>
  <c r="U76" i="23"/>
  <c r="T48" i="23"/>
  <c r="U136" i="23"/>
  <c r="R49" i="23"/>
  <c r="S137" i="23"/>
  <c r="L77" i="23"/>
  <c r="L70" i="23"/>
  <c r="Q140" i="23"/>
  <c r="J90" i="23"/>
  <c r="Q52" i="23"/>
  <c r="R58" i="23"/>
  <c r="Q74" i="23"/>
  <c r="Q47" i="23"/>
  <c r="Q61" i="23" s="1"/>
  <c r="Q60" i="23" s="1"/>
  <c r="Q66" i="23" l="1"/>
  <c r="Q68" i="23" s="1"/>
  <c r="Q80" i="23"/>
  <c r="Q79" i="23"/>
  <c r="R140" i="23"/>
  <c r="S49" i="23"/>
  <c r="T137" i="23"/>
  <c r="P75" i="23"/>
  <c r="N55" i="23"/>
  <c r="R47" i="23"/>
  <c r="R61" i="23" s="1"/>
  <c r="R60" i="23" s="1"/>
  <c r="S58" i="23"/>
  <c r="R52" i="23"/>
  <c r="R74" i="23"/>
  <c r="Q141" i="23"/>
  <c r="Q73" i="23" s="1"/>
  <c r="Q85" i="23" s="1"/>
  <c r="Q99" i="23" s="1"/>
  <c r="W67" i="23"/>
  <c r="V76" i="23"/>
  <c r="T109" i="23"/>
  <c r="S108" i="23"/>
  <c r="M56" i="23"/>
  <c r="M69" i="23" s="1"/>
  <c r="M82" i="23"/>
  <c r="L71" i="23"/>
  <c r="L78" i="23" s="1"/>
  <c r="L83" i="23" s="1"/>
  <c r="U48" i="23"/>
  <c r="V136" i="23"/>
  <c r="R50" i="23"/>
  <c r="R59" i="23" s="1"/>
  <c r="L86" i="23" l="1"/>
  <c r="L87" i="23" s="1"/>
  <c r="L88" i="23"/>
  <c r="B105" i="23" s="1"/>
  <c r="L84" i="23"/>
  <c r="L89" i="23" s="1"/>
  <c r="G28" i="23" s="1"/>
  <c r="C105" i="23" s="1"/>
  <c r="R66" i="23"/>
  <c r="R68" i="23" s="1"/>
  <c r="R80" i="23"/>
  <c r="R79" i="23"/>
  <c r="T108" i="23"/>
  <c r="T50" i="23" s="1"/>
  <c r="T59" i="23" s="1"/>
  <c r="U109" i="23"/>
  <c r="T49" i="23"/>
  <c r="U137" i="23"/>
  <c r="V48" i="23"/>
  <c r="W136" i="23"/>
  <c r="M77" i="23"/>
  <c r="M70" i="23"/>
  <c r="W76" i="23"/>
  <c r="X67" i="23"/>
  <c r="S52" i="23"/>
  <c r="S47" i="23"/>
  <c r="S61" i="23" s="1"/>
  <c r="S60" i="23" s="1"/>
  <c r="S74" i="23"/>
  <c r="T58" i="23"/>
  <c r="S140" i="23"/>
  <c r="S141" i="23"/>
  <c r="S73" i="23" s="1"/>
  <c r="S85" i="23" s="1"/>
  <c r="S99" i="23" s="1"/>
  <c r="Q75" i="23"/>
  <c r="N56" i="23"/>
  <c r="N69" i="23" s="1"/>
  <c r="N82" i="23"/>
  <c r="O53" i="23"/>
  <c r="L72" i="23"/>
  <c r="S50" i="23"/>
  <c r="S59" i="23" s="1"/>
  <c r="R141" i="23"/>
  <c r="R73" i="23" s="1"/>
  <c r="R85" i="23" s="1"/>
  <c r="R99" i="23" s="1"/>
  <c r="P53" i="23" l="1"/>
  <c r="O55" i="23"/>
  <c r="T47" i="23"/>
  <c r="T61" i="23" s="1"/>
  <c r="T60" i="23" s="1"/>
  <c r="T52" i="23"/>
  <c r="U58" i="23"/>
  <c r="T74" i="23"/>
  <c r="X76" i="23"/>
  <c r="Y67" i="23"/>
  <c r="W48" i="23"/>
  <c r="X136" i="23"/>
  <c r="V109" i="23"/>
  <c r="U108" i="23"/>
  <c r="U50" i="23" s="1"/>
  <c r="U59" i="23" s="1"/>
  <c r="R75" i="23"/>
  <c r="T80" i="23"/>
  <c r="T66" i="23"/>
  <c r="T68" i="23" s="1"/>
  <c r="S66" i="23"/>
  <c r="S68" i="23" s="1"/>
  <c r="S80" i="23"/>
  <c r="S79" i="23"/>
  <c r="N77" i="23"/>
  <c r="N70" i="23"/>
  <c r="T140" i="23"/>
  <c r="T141" i="23"/>
  <c r="T73" i="23" s="1"/>
  <c r="T85" i="23" s="1"/>
  <c r="T99" i="23" s="1"/>
  <c r="M71" i="23"/>
  <c r="M78" i="23" s="1"/>
  <c r="M83" i="23" s="1"/>
  <c r="U49" i="23"/>
  <c r="V137" i="23"/>
  <c r="G30" i="23"/>
  <c r="A105" i="23" s="1"/>
  <c r="L90" i="23"/>
  <c r="G29" i="23" s="1"/>
  <c r="D105" i="23" s="1"/>
  <c r="M72" i="23" l="1"/>
  <c r="T79" i="23"/>
  <c r="V49" i="23"/>
  <c r="W137" i="23"/>
  <c r="T75" i="23"/>
  <c r="U80" i="23"/>
  <c r="Y76" i="23"/>
  <c r="Z67" i="23"/>
  <c r="U140" i="23"/>
  <c r="U141" i="23"/>
  <c r="U73" i="23" s="1"/>
  <c r="U85" i="23" s="1"/>
  <c r="U99" i="23" s="1"/>
  <c r="V108" i="23"/>
  <c r="V50" i="23" s="1"/>
  <c r="V59" i="23" s="1"/>
  <c r="W109" i="23"/>
  <c r="M86" i="23"/>
  <c r="M87" i="23" s="1"/>
  <c r="M90" i="23" s="1"/>
  <c r="M88" i="23"/>
  <c r="M84" i="23"/>
  <c r="M89" i="23" s="1"/>
  <c r="N71" i="23"/>
  <c r="N78" i="23" s="1"/>
  <c r="N83" i="23" s="1"/>
  <c r="S75" i="23"/>
  <c r="X48" i="23"/>
  <c r="Y136" i="23"/>
  <c r="O56" i="23"/>
  <c r="O69" i="23" s="1"/>
  <c r="O82" i="23"/>
  <c r="V58" i="23"/>
  <c r="U47" i="23"/>
  <c r="U61" i="23" s="1"/>
  <c r="U60" i="23" s="1"/>
  <c r="U66" i="23" s="1"/>
  <c r="U68" i="23" s="1"/>
  <c r="U74" i="23"/>
  <c r="U52" i="23"/>
  <c r="P55" i="23"/>
  <c r="N72" i="23" l="1"/>
  <c r="U75" i="23"/>
  <c r="P56" i="23"/>
  <c r="P69" i="23" s="1"/>
  <c r="P82" i="23"/>
  <c r="O77" i="23"/>
  <c r="O70" i="23"/>
  <c r="V80" i="23"/>
  <c r="Q53" i="23"/>
  <c r="V47" i="23"/>
  <c r="V61" i="23" s="1"/>
  <c r="V60" i="23" s="1"/>
  <c r="V66" i="23" s="1"/>
  <c r="V68" i="23" s="1"/>
  <c r="V52" i="23"/>
  <c r="V74" i="23"/>
  <c r="W58" i="23"/>
  <c r="Y48" i="23"/>
  <c r="Z136" i="23"/>
  <c r="N86" i="23"/>
  <c r="N87" i="23" s="1"/>
  <c r="N90" i="23" s="1"/>
  <c r="N88" i="23"/>
  <c r="N84" i="23"/>
  <c r="N89" i="23" s="1"/>
  <c r="V140" i="23"/>
  <c r="W49" i="23"/>
  <c r="X137" i="23"/>
  <c r="U79" i="23"/>
  <c r="X109" i="23"/>
  <c r="W108" i="23"/>
  <c r="W50" i="23" s="1"/>
  <c r="W59" i="23" s="1"/>
  <c r="AA67" i="23"/>
  <c r="Z76" i="23"/>
  <c r="V75" i="23" l="1"/>
  <c r="W52" i="23"/>
  <c r="X58" i="23"/>
  <c r="W47" i="23"/>
  <c r="W61" i="23" s="1"/>
  <c r="W60" i="23" s="1"/>
  <c r="W66" i="23" s="1"/>
  <c r="W68" i="23" s="1"/>
  <c r="W74" i="23"/>
  <c r="Q55" i="23"/>
  <c r="R53" i="23"/>
  <c r="Y109" i="23"/>
  <c r="X108" i="23"/>
  <c r="W140" i="23"/>
  <c r="W141" i="23"/>
  <c r="W73" i="23" s="1"/>
  <c r="W85" i="23" s="1"/>
  <c r="W99" i="23" s="1"/>
  <c r="P77" i="23"/>
  <c r="P70" i="23"/>
  <c r="V141" i="23"/>
  <c r="V73" i="23" s="1"/>
  <c r="V85" i="23" s="1"/>
  <c r="V99" i="23" s="1"/>
  <c r="AA136" i="23"/>
  <c r="Z48" i="23"/>
  <c r="V79" i="23"/>
  <c r="O71" i="23"/>
  <c r="O78" i="23" s="1"/>
  <c r="O83" i="23" s="1"/>
  <c r="W80" i="23"/>
  <c r="W79" i="23"/>
  <c r="AB67" i="23"/>
  <c r="AA76" i="23"/>
  <c r="AQ67" i="23"/>
  <c r="X49" i="23"/>
  <c r="Y137" i="23"/>
  <c r="O86" i="23" l="1"/>
  <c r="O87" i="23" s="1"/>
  <c r="O90" i="23" s="1"/>
  <c r="O88" i="23"/>
  <c r="O84" i="23"/>
  <c r="O89" i="23" s="1"/>
  <c r="AA48" i="23"/>
  <c r="AB136" i="23"/>
  <c r="R55" i="23"/>
  <c r="O72" i="23"/>
  <c r="X140" i="23"/>
  <c r="X141" i="23"/>
  <c r="X73" i="23" s="1"/>
  <c r="X85" i="23" s="1"/>
  <c r="X99" i="23" s="1"/>
  <c r="P71" i="23"/>
  <c r="P78" i="23" s="1"/>
  <c r="P83" i="23" s="1"/>
  <c r="P72" i="23"/>
  <c r="X50" i="23"/>
  <c r="X59" i="23" s="1"/>
  <c r="X74" i="23"/>
  <c r="X47" i="23"/>
  <c r="X61" i="23" s="1"/>
  <c r="X60" i="23" s="1"/>
  <c r="X52" i="23"/>
  <c r="Y58" i="23"/>
  <c r="Q56" i="23"/>
  <c r="Q69" i="23" s="1"/>
  <c r="Q82" i="23"/>
  <c r="W75" i="23"/>
  <c r="Z137" i="23"/>
  <c r="Y49" i="23"/>
  <c r="AB76" i="23"/>
  <c r="AC67" i="23"/>
  <c r="Z109" i="23"/>
  <c r="Y108" i="23"/>
  <c r="Y50" i="23" s="1"/>
  <c r="Y59" i="23" s="1"/>
  <c r="P86" i="23" l="1"/>
  <c r="P87" i="23" s="1"/>
  <c r="P90" i="23" s="1"/>
  <c r="P88" i="23"/>
  <c r="P84" i="23"/>
  <c r="P89" i="23" s="1"/>
  <c r="Z108" i="23"/>
  <c r="AA109" i="23"/>
  <c r="R82" i="23"/>
  <c r="R56" i="23"/>
  <c r="R69" i="23" s="1"/>
  <c r="Z49" i="23"/>
  <c r="AA137" i="23"/>
  <c r="Y80" i="23"/>
  <c r="Q77" i="23"/>
  <c r="Q70" i="23"/>
  <c r="S53" i="23"/>
  <c r="AC76" i="23"/>
  <c r="AD67" i="23"/>
  <c r="Y47" i="23"/>
  <c r="Y61" i="23" s="1"/>
  <c r="Y60" i="23" s="1"/>
  <c r="Y66" i="23" s="1"/>
  <c r="Y68" i="23" s="1"/>
  <c r="Z58" i="23"/>
  <c r="Y74" i="23"/>
  <c r="Y52" i="23"/>
  <c r="X80" i="23"/>
  <c r="X66" i="23"/>
  <c r="X68" i="23" s="1"/>
  <c r="X79" i="23"/>
  <c r="Y140" i="23"/>
  <c r="AB48" i="23"/>
  <c r="AC136" i="23"/>
  <c r="Y79" i="23" l="1"/>
  <c r="Y75" i="23"/>
  <c r="X75" i="23"/>
  <c r="Z47" i="23"/>
  <c r="Z61" i="23" s="1"/>
  <c r="Z60" i="23" s="1"/>
  <c r="Z52" i="23"/>
  <c r="Z74" i="23"/>
  <c r="AA58" i="23"/>
  <c r="Z50" i="23"/>
  <c r="Z59" i="23" s="1"/>
  <c r="Z140" i="23"/>
  <c r="S55" i="23"/>
  <c r="R77" i="23"/>
  <c r="R70" i="23"/>
  <c r="Y141" i="23"/>
  <c r="Y73" i="23" s="1"/>
  <c r="Y85" i="23" s="1"/>
  <c r="Y99" i="23" s="1"/>
  <c r="Q71" i="23"/>
  <c r="Q78" i="23" s="1"/>
  <c r="AC48" i="23"/>
  <c r="AD136" i="23"/>
  <c r="AE67" i="23"/>
  <c r="AD76" i="23"/>
  <c r="Q83" i="23"/>
  <c r="AA49" i="23"/>
  <c r="AB137" i="23"/>
  <c r="AB109" i="23"/>
  <c r="AA108" i="23"/>
  <c r="Q72" i="23" l="1"/>
  <c r="AB49" i="23"/>
  <c r="AC137" i="23"/>
  <c r="S56" i="23"/>
  <c r="S69" i="23" s="1"/>
  <c r="S82" i="23"/>
  <c r="AD48" i="23"/>
  <c r="AE136" i="23"/>
  <c r="T53" i="23"/>
  <c r="AA52" i="23"/>
  <c r="AB58" i="23"/>
  <c r="AA47" i="23"/>
  <c r="AA61" i="23" s="1"/>
  <c r="AA60" i="23" s="1"/>
  <c r="AA74" i="23"/>
  <c r="AA50" i="23"/>
  <c r="AA59" i="23" s="1"/>
  <c r="Q86" i="23"/>
  <c r="Q87" i="23" s="1"/>
  <c r="Q90" i="23" s="1"/>
  <c r="Q84" i="23"/>
  <c r="Q89" i="23" s="1"/>
  <c r="Q88" i="23"/>
  <c r="R71" i="23"/>
  <c r="R78" i="23" s="1"/>
  <c r="R83" i="23" s="1"/>
  <c r="AA140" i="23"/>
  <c r="AA141" i="23"/>
  <c r="AA73" i="23" s="1"/>
  <c r="AA85" i="23" s="1"/>
  <c r="AA99" i="23" s="1"/>
  <c r="AC109" i="23"/>
  <c r="AB108" i="23"/>
  <c r="AB50" i="23" s="1"/>
  <c r="AB59" i="23" s="1"/>
  <c r="Z141" i="23"/>
  <c r="Z73" i="23" s="1"/>
  <c r="Z85" i="23" s="1"/>
  <c r="Z99" i="23" s="1"/>
  <c r="AF67" i="23"/>
  <c r="AE76" i="23"/>
  <c r="Z66" i="23"/>
  <c r="Z68" i="23" s="1"/>
  <c r="Z80" i="23"/>
  <c r="Z79" i="23"/>
  <c r="R72" i="23" l="1"/>
  <c r="Z75" i="23"/>
  <c r="AG67" i="23"/>
  <c r="AF76" i="23"/>
  <c r="AR67" i="23"/>
  <c r="AB80" i="23"/>
  <c r="AE48" i="23"/>
  <c r="AF136" i="23"/>
  <c r="AC49" i="23"/>
  <c r="AD137" i="23"/>
  <c r="R86" i="23"/>
  <c r="R87" i="23" s="1"/>
  <c r="R90" i="23" s="1"/>
  <c r="R88" i="23"/>
  <c r="R84" i="23"/>
  <c r="R89" i="23" s="1"/>
  <c r="AB140" i="23"/>
  <c r="T55" i="23"/>
  <c r="S77" i="23"/>
  <c r="S70" i="23"/>
  <c r="AD109" i="23"/>
  <c r="AC108" i="23"/>
  <c r="AC50" i="23" s="1"/>
  <c r="AC59" i="23" s="1"/>
  <c r="AA66" i="23"/>
  <c r="AA68" i="23" s="1"/>
  <c r="AA80" i="23"/>
  <c r="AA79" i="23"/>
  <c r="AB52" i="23"/>
  <c r="AB47" i="23"/>
  <c r="AB61" i="23" s="1"/>
  <c r="AB60" i="23" s="1"/>
  <c r="AB66" i="23" s="1"/>
  <c r="AB68" i="23" s="1"/>
  <c r="AC58" i="23"/>
  <c r="AB74" i="23"/>
  <c r="AB75" i="23" l="1"/>
  <c r="AB79" i="23"/>
  <c r="AF48" i="23"/>
  <c r="AG136" i="23"/>
  <c r="AA75" i="23"/>
  <c r="AC140" i="23"/>
  <c r="AC141" i="23"/>
  <c r="AC73" i="23" s="1"/>
  <c r="AC85" i="23" s="1"/>
  <c r="AC99" i="23" s="1"/>
  <c r="AD49" i="23"/>
  <c r="AE137" i="23"/>
  <c r="AC80" i="23"/>
  <c r="T56" i="23"/>
  <c r="T69" i="23" s="1"/>
  <c r="T82" i="23"/>
  <c r="AG76" i="23"/>
  <c r="AH67" i="23"/>
  <c r="AD108" i="23"/>
  <c r="AD50" i="23" s="1"/>
  <c r="AD59" i="23" s="1"/>
  <c r="AE109" i="23"/>
  <c r="U53" i="23"/>
  <c r="AD58" i="23"/>
  <c r="AC74" i="23"/>
  <c r="AC47" i="23"/>
  <c r="AC61" i="23" s="1"/>
  <c r="AC60" i="23" s="1"/>
  <c r="AC66" i="23" s="1"/>
  <c r="AC68" i="23" s="1"/>
  <c r="AC52" i="23"/>
  <c r="S71" i="23"/>
  <c r="S78" i="23" s="1"/>
  <c r="S83" i="23" s="1"/>
  <c r="AB141" i="23"/>
  <c r="AB73" i="23" s="1"/>
  <c r="AB85" i="23" s="1"/>
  <c r="AB99" i="23" s="1"/>
  <c r="S72" i="23" l="1"/>
  <c r="AC79" i="23"/>
  <c r="S86" i="23"/>
  <c r="S87" i="23" s="1"/>
  <c r="S90" i="23" s="1"/>
  <c r="S88" i="23"/>
  <c r="S84" i="23"/>
  <c r="S89" i="23" s="1"/>
  <c r="AC75" i="23"/>
  <c r="AD47" i="23"/>
  <c r="AD61" i="23" s="1"/>
  <c r="AD60" i="23" s="1"/>
  <c r="AD66" i="23" s="1"/>
  <c r="AD68" i="23" s="1"/>
  <c r="AD74" i="23"/>
  <c r="AD52" i="23"/>
  <c r="AE58" i="23"/>
  <c r="AI67" i="23"/>
  <c r="AH76" i="23"/>
  <c r="U55" i="23"/>
  <c r="AE108" i="23"/>
  <c r="AE50" i="23" s="1"/>
  <c r="AE59" i="23" s="1"/>
  <c r="AF109" i="23"/>
  <c r="AD140" i="23"/>
  <c r="AD80" i="23"/>
  <c r="T77" i="23"/>
  <c r="T70" i="23"/>
  <c r="AF137" i="23"/>
  <c r="AE49" i="23"/>
  <c r="AG48" i="23"/>
  <c r="AH136" i="23"/>
  <c r="AF49" i="23" l="1"/>
  <c r="AG137" i="23"/>
  <c r="AG109" i="23"/>
  <c r="AF108" i="23"/>
  <c r="AF50" i="23" s="1"/>
  <c r="AF59" i="23" s="1"/>
  <c r="AD75" i="23"/>
  <c r="U56" i="23"/>
  <c r="U69" i="23" s="1"/>
  <c r="U82" i="23"/>
  <c r="AH48" i="23"/>
  <c r="AI136" i="23"/>
  <c r="T71" i="23"/>
  <c r="T78" i="23" s="1"/>
  <c r="T83" i="23" s="1"/>
  <c r="AE80" i="23"/>
  <c r="AE140" i="23"/>
  <c r="AE141" i="23" s="1"/>
  <c r="AE73" i="23" s="1"/>
  <c r="AE85" i="23" s="1"/>
  <c r="AE99" i="23" s="1"/>
  <c r="AJ67" i="23"/>
  <c r="AI76" i="23"/>
  <c r="AD79" i="23"/>
  <c r="AD141" i="23"/>
  <c r="AD73" i="23" s="1"/>
  <c r="AD85" i="23" s="1"/>
  <c r="AD99" i="23" s="1"/>
  <c r="V53" i="23"/>
  <c r="AE52" i="23"/>
  <c r="AE47" i="23"/>
  <c r="AE61" i="23" s="1"/>
  <c r="AE60" i="23" s="1"/>
  <c r="AE66" i="23" s="1"/>
  <c r="AE68" i="23" s="1"/>
  <c r="AF58" i="23"/>
  <c r="AE74" i="23"/>
  <c r="T72" i="23" l="1"/>
  <c r="AE75" i="23"/>
  <c r="T86" i="23"/>
  <c r="T87" i="23" s="1"/>
  <c r="T90" i="23" s="1"/>
  <c r="T88" i="23"/>
  <c r="T84" i="23"/>
  <c r="T89" i="23" s="1"/>
  <c r="AF80" i="23"/>
  <c r="V55" i="23"/>
  <c r="W53" i="23" s="1"/>
  <c r="AJ76" i="23"/>
  <c r="AK67" i="23"/>
  <c r="AE79" i="23"/>
  <c r="U77" i="23"/>
  <c r="U70" i="23"/>
  <c r="AH109" i="23"/>
  <c r="AG108" i="23"/>
  <c r="AG58" i="23"/>
  <c r="AF74" i="23"/>
  <c r="AF47" i="23"/>
  <c r="AF61" i="23" s="1"/>
  <c r="AF60" i="23" s="1"/>
  <c r="AF66" i="23" s="1"/>
  <c r="AF68" i="23" s="1"/>
  <c r="AF52" i="23"/>
  <c r="AJ136" i="23"/>
  <c r="AI48" i="23"/>
  <c r="AG49" i="23"/>
  <c r="AH137" i="23"/>
  <c r="AF140" i="23"/>
  <c r="AF141" i="23"/>
  <c r="AF73" i="23" s="1"/>
  <c r="AF85" i="23" s="1"/>
  <c r="AF99" i="23" s="1"/>
  <c r="AF75" i="23" l="1"/>
  <c r="AF79" i="23"/>
  <c r="AG141" i="23"/>
  <c r="AG73" i="23" s="1"/>
  <c r="AG85" i="23" s="1"/>
  <c r="AG99" i="23" s="1"/>
  <c r="AG140" i="23"/>
  <c r="U71" i="23"/>
  <c r="U78" i="23" s="1"/>
  <c r="U83" i="23" s="1"/>
  <c r="AH49" i="23"/>
  <c r="AI137" i="23"/>
  <c r="AJ48" i="23"/>
  <c r="AK136" i="23"/>
  <c r="AG52" i="23"/>
  <c r="AH58" i="23"/>
  <c r="AG74" i="23"/>
  <c r="AG47" i="23"/>
  <c r="AG61" i="23" s="1"/>
  <c r="AG60" i="23" s="1"/>
  <c r="V82" i="23"/>
  <c r="V56" i="23"/>
  <c r="V69" i="23" s="1"/>
  <c r="AH108" i="23"/>
  <c r="AH50" i="23" s="1"/>
  <c r="AH59" i="23" s="1"/>
  <c r="AI109" i="23"/>
  <c r="AL67" i="23"/>
  <c r="AK76" i="23"/>
  <c r="AG50" i="23"/>
  <c r="AG59" i="23" s="1"/>
  <c r="W55" i="23"/>
  <c r="X53" i="23"/>
  <c r="U72" i="23" l="1"/>
  <c r="AH80" i="23"/>
  <c r="U86" i="23"/>
  <c r="U87" i="23" s="1"/>
  <c r="U90" i="23" s="1"/>
  <c r="U84" i="23"/>
  <c r="U89" i="23" s="1"/>
  <c r="U88" i="23"/>
  <c r="X55" i="23"/>
  <c r="V77" i="23"/>
  <c r="V70" i="23"/>
  <c r="AG66" i="23"/>
  <c r="AG68" i="23" s="1"/>
  <c r="AG80" i="23"/>
  <c r="AG79" i="23"/>
  <c r="AK48" i="23"/>
  <c r="AL136" i="23"/>
  <c r="AM67" i="23"/>
  <c r="AL76" i="23"/>
  <c r="W56" i="23"/>
  <c r="W69" i="23" s="1"/>
  <c r="W82" i="23"/>
  <c r="AJ109" i="23"/>
  <c r="AI108" i="23"/>
  <c r="AH47" i="23"/>
  <c r="AH61" i="23" s="1"/>
  <c r="AH60" i="23" s="1"/>
  <c r="AH66" i="23" s="1"/>
  <c r="AH68" i="23" s="1"/>
  <c r="AH52" i="23"/>
  <c r="AI58" i="23"/>
  <c r="AH74" i="23"/>
  <c r="AI49" i="23"/>
  <c r="AJ137" i="23"/>
  <c r="AH141" i="23"/>
  <c r="AH73" i="23" s="1"/>
  <c r="AH85" i="23" s="1"/>
  <c r="AH99" i="23" s="1"/>
  <c r="AH140" i="23"/>
  <c r="AH79" i="23" l="1"/>
  <c r="AH75" i="23"/>
  <c r="AI52" i="23"/>
  <c r="AI47" i="23"/>
  <c r="AI61" i="23" s="1"/>
  <c r="AI60" i="23" s="1"/>
  <c r="AJ58" i="23"/>
  <c r="AI74" i="23"/>
  <c r="AJ108" i="23"/>
  <c r="AJ50" i="23" s="1"/>
  <c r="AJ59" i="23" s="1"/>
  <c r="AK109" i="23"/>
  <c r="AM76" i="23"/>
  <c r="AN67" i="23"/>
  <c r="X56" i="23"/>
  <c r="X69" i="23" s="1"/>
  <c r="X82" i="23"/>
  <c r="AJ49" i="23"/>
  <c r="AK137" i="23"/>
  <c r="AL48" i="23"/>
  <c r="AM136" i="23"/>
  <c r="AG75" i="23"/>
  <c r="Y53" i="23"/>
  <c r="W77" i="23"/>
  <c r="W70" i="23"/>
  <c r="V71" i="23"/>
  <c r="V78" i="23" s="1"/>
  <c r="V83" i="23" s="1"/>
  <c r="AI140" i="23"/>
  <c r="AI50" i="23"/>
  <c r="AI59" i="23" s="1"/>
  <c r="V86" i="23" l="1"/>
  <c r="V87" i="23" s="1"/>
  <c r="V90" i="23" s="1"/>
  <c r="V84" i="23"/>
  <c r="V89" i="23" s="1"/>
  <c r="V88" i="23"/>
  <c r="AJ140" i="23"/>
  <c r="AL109" i="23"/>
  <c r="AK108" i="23"/>
  <c r="AK50" i="23" s="1"/>
  <c r="AK59" i="23" s="1"/>
  <c r="Y55" i="23"/>
  <c r="Z53" i="23" s="1"/>
  <c r="X77" i="23"/>
  <c r="X70" i="23"/>
  <c r="AJ80" i="23"/>
  <c r="AI66" i="23"/>
  <c r="AI68" i="23" s="1"/>
  <c r="AI80" i="23"/>
  <c r="AI79" i="23"/>
  <c r="V72" i="23"/>
  <c r="AK49" i="23"/>
  <c r="AL137" i="23"/>
  <c r="AN76" i="23"/>
  <c r="AO67" i="23"/>
  <c r="AN136" i="23"/>
  <c r="AM48" i="23"/>
  <c r="AI141" i="23"/>
  <c r="AI73" i="23" s="1"/>
  <c r="AI85" i="23" s="1"/>
  <c r="AI99" i="23" s="1"/>
  <c r="W71" i="23"/>
  <c r="W78" i="23" s="1"/>
  <c r="W83" i="23" s="1"/>
  <c r="AJ47" i="23"/>
  <c r="AJ61" i="23" s="1"/>
  <c r="AJ60" i="23" s="1"/>
  <c r="AJ66" i="23" s="1"/>
  <c r="AJ68" i="23" s="1"/>
  <c r="AJ52" i="23"/>
  <c r="AK58" i="23"/>
  <c r="AJ74" i="23"/>
  <c r="W72" i="23" l="1"/>
  <c r="AJ79" i="23"/>
  <c r="AJ75" i="23"/>
  <c r="W86" i="23"/>
  <c r="W87" i="23" s="1"/>
  <c r="W90" i="23" s="1"/>
  <c r="W88" i="23"/>
  <c r="W84" i="23"/>
  <c r="W89" i="23" s="1"/>
  <c r="Z55" i="23"/>
  <c r="AI75" i="23"/>
  <c r="AK80" i="23"/>
  <c r="AL49" i="23"/>
  <c r="AM137" i="23"/>
  <c r="AL58" i="23"/>
  <c r="AK74" i="23"/>
  <c r="AK52" i="23"/>
  <c r="AK47" i="23"/>
  <c r="AK61" i="23" s="1"/>
  <c r="AK60" i="23" s="1"/>
  <c r="AK66" i="23" s="1"/>
  <c r="AK68" i="23" s="1"/>
  <c r="AP67" i="23"/>
  <c r="AO76" i="23"/>
  <c r="X71" i="23"/>
  <c r="X78" i="23" s="1"/>
  <c r="X83" i="23" s="1"/>
  <c r="AK140" i="23"/>
  <c r="AK141" i="23"/>
  <c r="AK73" i="23" s="1"/>
  <c r="AK85" i="23" s="1"/>
  <c r="AK99" i="23" s="1"/>
  <c r="AL108" i="23"/>
  <c r="AM109" i="23"/>
  <c r="AN48" i="23"/>
  <c r="AO136" i="23"/>
  <c r="Y56" i="23"/>
  <c r="Y69" i="23" s="1"/>
  <c r="Y82" i="23"/>
  <c r="AJ141" i="23"/>
  <c r="AJ73" i="23" s="1"/>
  <c r="AJ85" i="23" s="1"/>
  <c r="AJ99" i="23" s="1"/>
  <c r="AK79" i="23" l="1"/>
  <c r="AK75" i="23"/>
  <c r="AN109" i="23"/>
  <c r="AM108" i="23"/>
  <c r="AM50" i="23" s="1"/>
  <c r="AM59" i="23" s="1"/>
  <c r="AP76" i="23"/>
  <c r="AS67" i="23"/>
  <c r="AL47" i="23"/>
  <c r="AL61" i="23" s="1"/>
  <c r="AL60" i="23" s="1"/>
  <c r="AL52" i="23"/>
  <c r="AM58" i="23"/>
  <c r="AL74" i="23"/>
  <c r="Z56" i="23"/>
  <c r="Z69" i="23" s="1"/>
  <c r="Z82" i="23"/>
  <c r="Y77" i="23"/>
  <c r="Y70" i="23"/>
  <c r="AL50" i="23"/>
  <c r="AL59" i="23" s="1"/>
  <c r="X72" i="23"/>
  <c r="AM49" i="23"/>
  <c r="AN137" i="23"/>
  <c r="AA53" i="23"/>
  <c r="AL141" i="23"/>
  <c r="AL73" i="23" s="1"/>
  <c r="AL85" i="23" s="1"/>
  <c r="AL99" i="23" s="1"/>
  <c r="AL140" i="23"/>
  <c r="AO48" i="23"/>
  <c r="AP136" i="23"/>
  <c r="X86" i="23"/>
  <c r="X87" i="23" s="1"/>
  <c r="X90" i="23" s="1"/>
  <c r="X88" i="23"/>
  <c r="X84" i="23"/>
  <c r="X89" i="23" s="1"/>
  <c r="AM80" i="23" l="1"/>
  <c r="AP48" i="23"/>
  <c r="AQ136" i="23"/>
  <c r="AR136" i="23" s="1"/>
  <c r="AS136" i="23" s="1"/>
  <c r="AT136" i="23" s="1"/>
  <c r="AU136" i="23" s="1"/>
  <c r="AV136" i="23" s="1"/>
  <c r="AW136" i="23" s="1"/>
  <c r="AX136" i="23" s="1"/>
  <c r="AY136" i="23" s="1"/>
  <c r="AA55" i="23"/>
  <c r="AB53" i="23"/>
  <c r="AL80" i="23"/>
  <c r="AL66" i="23"/>
  <c r="AL68" i="23" s="1"/>
  <c r="AL79" i="23"/>
  <c r="Z77" i="23"/>
  <c r="Z70" i="23"/>
  <c r="AO109" i="23"/>
  <c r="AN108" i="23"/>
  <c r="AN49" i="23"/>
  <c r="AO137" i="23"/>
  <c r="Y71" i="23"/>
  <c r="Y78" i="23" s="1"/>
  <c r="Y83" i="23" s="1"/>
  <c r="AM140" i="23"/>
  <c r="AM141" i="23"/>
  <c r="AM73" i="23" s="1"/>
  <c r="AM85" i="23" s="1"/>
  <c r="AM99" i="23" s="1"/>
  <c r="AM52" i="23"/>
  <c r="AN58" i="23"/>
  <c r="AM47" i="23"/>
  <c r="AM61" i="23" s="1"/>
  <c r="AM60" i="23" s="1"/>
  <c r="AM66" i="23" s="1"/>
  <c r="AM68" i="23" s="1"/>
  <c r="AM74" i="23"/>
  <c r="AM75" i="23" l="1"/>
  <c r="Y86" i="23"/>
  <c r="Y87" i="23" s="1"/>
  <c r="Y90" i="23" s="1"/>
  <c r="Y84" i="23"/>
  <c r="Y89" i="23" s="1"/>
  <c r="Y88" i="23"/>
  <c r="AP109" i="23"/>
  <c r="AP108" i="23" s="1"/>
  <c r="AO108" i="23"/>
  <c r="AN74" i="23"/>
  <c r="AN47" i="23"/>
  <c r="AN61" i="23" s="1"/>
  <c r="AN60" i="23" s="1"/>
  <c r="AN52" i="23"/>
  <c r="AO58" i="23"/>
  <c r="AN140" i="23"/>
  <c r="AN141" i="23"/>
  <c r="AN73" i="23" s="1"/>
  <c r="AN85" i="23" s="1"/>
  <c r="AN99" i="23" s="1"/>
  <c r="AP137" i="23"/>
  <c r="AO49" i="23"/>
  <c r="Z71" i="23"/>
  <c r="Z78" i="23" s="1"/>
  <c r="Z83" i="23" s="1"/>
  <c r="Z72" i="23"/>
  <c r="AB55" i="23"/>
  <c r="AM79" i="23"/>
  <c r="Y72" i="23"/>
  <c r="AN50" i="23"/>
  <c r="AN59" i="23" s="1"/>
  <c r="AA82" i="23"/>
  <c r="AA56" i="23"/>
  <c r="AA69" i="23" s="1"/>
  <c r="AL75" i="23"/>
  <c r="Z86" i="23" l="1"/>
  <c r="Z87" i="23" s="1"/>
  <c r="Z90" i="23" s="1"/>
  <c r="Z84" i="23"/>
  <c r="Z89" i="23" s="1"/>
  <c r="Z88" i="23"/>
  <c r="AA77" i="23"/>
  <c r="AA70" i="23"/>
  <c r="AB56" i="23"/>
  <c r="AB69" i="23" s="1"/>
  <c r="AB82" i="23"/>
  <c r="AO141" i="23"/>
  <c r="AO73" i="23" s="1"/>
  <c r="AO85" i="23" s="1"/>
  <c r="AO99" i="23" s="1"/>
  <c r="AO140" i="23"/>
  <c r="AN80" i="23"/>
  <c r="AN66" i="23"/>
  <c r="AN68" i="23" s="1"/>
  <c r="AN79" i="23"/>
  <c r="AC53" i="23"/>
  <c r="AO47" i="23"/>
  <c r="AO61" i="23" s="1"/>
  <c r="AO60" i="23" s="1"/>
  <c r="AP58" i="23"/>
  <c r="AO52" i="23"/>
  <c r="AO74" i="23"/>
  <c r="AO50" i="23"/>
  <c r="AO59" i="23" s="1"/>
  <c r="AQ137" i="23"/>
  <c r="AR137" i="23" s="1"/>
  <c r="AS137" i="23" s="1"/>
  <c r="AT137" i="23" s="1"/>
  <c r="AU137" i="23" s="1"/>
  <c r="AV137" i="23" s="1"/>
  <c r="AW137" i="23" s="1"/>
  <c r="AX137" i="23" s="1"/>
  <c r="AY137" i="23" s="1"/>
  <c r="AP49" i="23"/>
  <c r="AP50" i="23" s="1"/>
  <c r="AP59" i="23" s="1"/>
  <c r="AP80" i="23" l="1"/>
  <c r="AP47" i="23"/>
  <c r="AP61" i="23" s="1"/>
  <c r="AP60" i="23" s="1"/>
  <c r="AP66" i="23" s="1"/>
  <c r="AP68" i="23" s="1"/>
  <c r="AP74" i="23"/>
  <c r="AP52" i="23"/>
  <c r="AO66" i="23"/>
  <c r="AO68" i="23" s="1"/>
  <c r="AO80" i="23"/>
  <c r="AO79" i="23"/>
  <c r="AC55" i="23"/>
  <c r="AD53" i="23"/>
  <c r="AB77" i="23"/>
  <c r="AB70" i="23"/>
  <c r="AN75" i="23"/>
  <c r="AP141" i="23"/>
  <c r="AP73" i="23" s="1"/>
  <c r="AP85" i="23" s="1"/>
  <c r="AP99" i="23" s="1"/>
  <c r="AQ99" i="23" s="1"/>
  <c r="A100" i="23" s="1"/>
  <c r="AP140" i="23"/>
  <c r="AA71" i="23"/>
  <c r="AA78" i="23" s="1"/>
  <c r="AA83" i="23" s="1"/>
  <c r="AA86" i="23" l="1"/>
  <c r="AA87" i="23" s="1"/>
  <c r="AA90" i="23" s="1"/>
  <c r="AA84" i="23"/>
  <c r="AA89" i="23" s="1"/>
  <c r="AA88" i="23"/>
  <c r="AP75" i="23"/>
  <c r="AB71" i="23"/>
  <c r="AB78" i="23" s="1"/>
  <c r="AB83" i="23" s="1"/>
  <c r="AA72" i="23"/>
  <c r="AD55" i="23"/>
  <c r="AO75" i="23"/>
  <c r="AP79" i="23"/>
  <c r="AQ140" i="23"/>
  <c r="AC82" i="23"/>
  <c r="AC56" i="23"/>
  <c r="AC69" i="23" s="1"/>
  <c r="AB72" i="23" l="1"/>
  <c r="AD56" i="23"/>
  <c r="AD69" i="23" s="1"/>
  <c r="AD82" i="23"/>
  <c r="AR140" i="23"/>
  <c r="AR141" i="23" s="1"/>
  <c r="AB86" i="23"/>
  <c r="AB87" i="23" s="1"/>
  <c r="AB90" i="23" s="1"/>
  <c r="AB88" i="23"/>
  <c r="AB84" i="23"/>
  <c r="AB89" i="23" s="1"/>
  <c r="AC77" i="23"/>
  <c r="AC70" i="23"/>
  <c r="AE53" i="23"/>
  <c r="AQ141" i="23"/>
  <c r="AC71" i="23" l="1"/>
  <c r="AC78" i="23" s="1"/>
  <c r="AC83" i="23"/>
  <c r="AE55" i="23"/>
  <c r="AF53" i="23"/>
  <c r="AS140" i="23"/>
  <c r="AS141" i="23"/>
  <c r="AD77" i="23"/>
  <c r="AD70" i="23"/>
  <c r="AC72" i="23" l="1"/>
  <c r="AD71" i="23"/>
  <c r="AD78" i="23" s="1"/>
  <c r="AD83" i="23" s="1"/>
  <c r="AF55" i="23"/>
  <c r="AE56" i="23"/>
  <c r="AE69" i="23" s="1"/>
  <c r="AE82" i="23"/>
  <c r="AC86" i="23"/>
  <c r="AC87" i="23" s="1"/>
  <c r="AC90" i="23" s="1"/>
  <c r="AC84" i="23"/>
  <c r="AC89" i="23" s="1"/>
  <c r="AC88" i="23"/>
  <c r="AT140" i="23"/>
  <c r="AT141" i="23" s="1"/>
  <c r="AE77" i="23" l="1"/>
  <c r="AE70" i="23"/>
  <c r="AD72" i="23"/>
  <c r="AU140" i="23"/>
  <c r="AF56" i="23"/>
  <c r="AF69" i="23" s="1"/>
  <c r="AF82" i="23"/>
  <c r="AG53" i="23"/>
  <c r="AD86" i="23"/>
  <c r="AD87" i="23" s="1"/>
  <c r="AD90" i="23" s="1"/>
  <c r="AD88" i="23"/>
  <c r="AD84" i="23"/>
  <c r="AD89" i="23" s="1"/>
  <c r="AF77" i="23" l="1"/>
  <c r="AF70" i="23"/>
  <c r="AE71" i="23"/>
  <c r="AE78" i="23" s="1"/>
  <c r="AE83" i="23" s="1"/>
  <c r="AG55" i="23"/>
  <c r="AH53" i="23" s="1"/>
  <c r="AV140" i="23"/>
  <c r="AV141" i="23"/>
  <c r="AU141" i="23"/>
  <c r="AI53" i="23" l="1"/>
  <c r="AH55" i="23"/>
  <c r="AE86" i="23"/>
  <c r="AE87" i="23" s="1"/>
  <c r="AE90" i="23" s="1"/>
  <c r="AE88" i="23"/>
  <c r="AE84" i="23"/>
  <c r="AE89" i="23" s="1"/>
  <c r="AE72" i="23"/>
  <c r="AF71" i="23"/>
  <c r="AF78" i="23" s="1"/>
  <c r="AF83" i="23" s="1"/>
  <c r="AW141" i="23"/>
  <c r="AW140" i="23"/>
  <c r="AG56" i="23"/>
  <c r="AG69" i="23" s="1"/>
  <c r="AG82" i="23"/>
  <c r="AF72" i="23" l="1"/>
  <c r="AG77" i="23"/>
  <c r="AG70" i="23"/>
  <c r="AX140" i="23"/>
  <c r="AH56" i="23"/>
  <c r="AH69" i="23" s="1"/>
  <c r="AH82" i="23"/>
  <c r="AF86" i="23"/>
  <c r="AF87" i="23" s="1"/>
  <c r="AF90" i="23" s="1"/>
  <c r="AF84" i="23"/>
  <c r="AF89" i="23" s="1"/>
  <c r="AF88" i="23"/>
  <c r="AI55" i="23"/>
  <c r="AY140" i="23" l="1"/>
  <c r="AY141" i="23"/>
  <c r="AI56" i="23"/>
  <c r="AI69" i="23" s="1"/>
  <c r="AI82" i="23"/>
  <c r="AX141" i="23"/>
  <c r="AJ53" i="23"/>
  <c r="AG71" i="23"/>
  <c r="AG78" i="23" s="1"/>
  <c r="AG83" i="23" s="1"/>
  <c r="AH77" i="23"/>
  <c r="AH70" i="23"/>
  <c r="AG86" i="23" l="1"/>
  <c r="AG87" i="23" s="1"/>
  <c r="AG90" i="23" s="1"/>
  <c r="AG84" i="23"/>
  <c r="AG89" i="23" s="1"/>
  <c r="AG88" i="23"/>
  <c r="AI77" i="23"/>
  <c r="AI70" i="23"/>
  <c r="AH71" i="23"/>
  <c r="AH78" i="23" s="1"/>
  <c r="AH83" i="23" s="1"/>
  <c r="AJ55" i="23"/>
  <c r="AK53" i="23" s="1"/>
  <c r="AG72" i="23"/>
  <c r="AH72" i="23" l="1"/>
  <c r="AK55" i="23"/>
  <c r="AL53" i="23"/>
  <c r="AH86" i="23"/>
  <c r="AH87" i="23" s="1"/>
  <c r="AH90" i="23" s="1"/>
  <c r="AH88" i="23"/>
  <c r="AH84" i="23"/>
  <c r="AH89" i="23" s="1"/>
  <c r="AJ56" i="23"/>
  <c r="AJ69" i="23" s="1"/>
  <c r="AJ82" i="23"/>
  <c r="AI71" i="23"/>
  <c r="AI78" i="23" s="1"/>
  <c r="AI83" i="23" s="1"/>
  <c r="AK56" i="23" l="1"/>
  <c r="AK69" i="23" s="1"/>
  <c r="AK82" i="23"/>
  <c r="AJ77" i="23"/>
  <c r="AJ70" i="23"/>
  <c r="AI86" i="23"/>
  <c r="AI87" i="23" s="1"/>
  <c r="AI90" i="23" s="1"/>
  <c r="AI88" i="23"/>
  <c r="AI84" i="23"/>
  <c r="AI89" i="23" s="1"/>
  <c r="AL55" i="23"/>
  <c r="AM53" i="23" s="1"/>
  <c r="AI72" i="23"/>
  <c r="AM55" i="23" l="1"/>
  <c r="AJ71" i="23"/>
  <c r="AJ78" i="23" s="1"/>
  <c r="AJ83" i="23" s="1"/>
  <c r="AL56" i="23"/>
  <c r="AL69" i="23" s="1"/>
  <c r="AL82" i="23"/>
  <c r="AK77" i="23"/>
  <c r="AK70" i="23"/>
  <c r="AJ72" i="23" l="1"/>
  <c r="AK71" i="23"/>
  <c r="AK78" i="23" s="1"/>
  <c r="AK83" i="23" s="1"/>
  <c r="AJ86" i="23"/>
  <c r="AJ87" i="23" s="1"/>
  <c r="AJ90" i="23" s="1"/>
  <c r="AJ84" i="23"/>
  <c r="AJ89" i="23" s="1"/>
  <c r="AJ88" i="23"/>
  <c r="AM56" i="23"/>
  <c r="AM69" i="23" s="1"/>
  <c r="AM82" i="23"/>
  <c r="AL77" i="23"/>
  <c r="AL70" i="23"/>
  <c r="AN53" i="23"/>
  <c r="AK86" i="23" l="1"/>
  <c r="AK87" i="23" s="1"/>
  <c r="AK90" i="23" s="1"/>
  <c r="AK84" i="23"/>
  <c r="AK89" i="23" s="1"/>
  <c r="AK88" i="23"/>
  <c r="AN55" i="23"/>
  <c r="AO53" i="23" s="1"/>
  <c r="AL71" i="23"/>
  <c r="AL78" i="23" s="1"/>
  <c r="AM77" i="23"/>
  <c r="AM70" i="23"/>
  <c r="AK72" i="23"/>
  <c r="AL83" i="23"/>
  <c r="AL72" i="23" l="1"/>
  <c r="AO55" i="23"/>
  <c r="AP53" i="23"/>
  <c r="AP55" i="23" s="1"/>
  <c r="AL86" i="23"/>
  <c r="AL87" i="23" s="1"/>
  <c r="AL90" i="23" s="1"/>
  <c r="AL88" i="23"/>
  <c r="AL84" i="23"/>
  <c r="AL89" i="23" s="1"/>
  <c r="AM71" i="23"/>
  <c r="AM78" i="23" s="1"/>
  <c r="AM83" i="23" s="1"/>
  <c r="AN56" i="23"/>
  <c r="AN69" i="23" s="1"/>
  <c r="AN82" i="23"/>
  <c r="AM72" i="23" l="1"/>
  <c r="AM86" i="23"/>
  <c r="AM87" i="23" s="1"/>
  <c r="AM90" i="23" s="1"/>
  <c r="AM84" i="23"/>
  <c r="AM89" i="23" s="1"/>
  <c r="AM88" i="23"/>
  <c r="AP56" i="23"/>
  <c r="AP69" i="23" s="1"/>
  <c r="AP82" i="23"/>
  <c r="AO82" i="23"/>
  <c r="AO56" i="23"/>
  <c r="AO69" i="23" s="1"/>
  <c r="AN77" i="23"/>
  <c r="AN70" i="23"/>
  <c r="AP77" i="23" l="1"/>
  <c r="AP70" i="23"/>
  <c r="AO77" i="23"/>
  <c r="AO70" i="23"/>
  <c r="AN71" i="23"/>
  <c r="AN78" i="23" s="1"/>
  <c r="AN83" i="23" s="1"/>
  <c r="AN72" i="23" l="1"/>
  <c r="AN86" i="23"/>
  <c r="AN87" i="23" s="1"/>
  <c r="AN90" i="23" s="1"/>
  <c r="AN84" i="23"/>
  <c r="AN89" i="23" s="1"/>
  <c r="AN88" i="23"/>
  <c r="AP71" i="23"/>
  <c r="AP72" i="23"/>
  <c r="AO71" i="23"/>
  <c r="AO78" i="23" s="1"/>
  <c r="AO83" i="23" s="1"/>
  <c r="AO72" i="23" l="1"/>
  <c r="AP78" i="23"/>
  <c r="AP83" i="23" s="1"/>
  <c r="AO86" i="23"/>
  <c r="AO87" i="23" s="1"/>
  <c r="AO90" i="23" s="1"/>
  <c r="AO84" i="23"/>
  <c r="AO89" i="23" s="1"/>
  <c r="AO88" i="23"/>
  <c r="AP86" i="23" l="1"/>
  <c r="AP87" i="23" s="1"/>
  <c r="AP84" i="23"/>
  <c r="AP89" i="23" s="1"/>
  <c r="AP88" i="23"/>
  <c r="AP90" i="23" l="1"/>
  <c r="A101" i="23"/>
  <c r="B102" i="23" s="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<sst xmlns="http://schemas.openxmlformats.org/spreadsheetml/2006/main" count="959" uniqueCount="636">
  <si>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</si>
  <si>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</si>
  <si>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</si>
  <si>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</si>
  <si>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</si>
  <si>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</si>
  <si>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</si>
  <si>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</si>
  <si>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</si>
  <si>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</si>
  <si>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</si>
  <si>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</si>
  <si>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</si>
  <si>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</si>
  <si>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</si>
  <si>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</si>
  <si>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</si>
  <si>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</si>
  <si>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</si>
  <si>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</si>
  <si>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</si>
  <si>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</si>
  <si>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</si>
  <si>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</si>
  <si>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</si>
  <si>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</si>
  <si>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</si>
  <si>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</si>
  <si>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</si>
  <si>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</si>
  <si>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</si>
  <si>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</si>
  <si>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</si>
  <si>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</si>
  <si>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</si>
  <si>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</si>
  <si>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</si>
  <si>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</si>
  <si>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</si>
  <si>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</si>
  <si>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</si>
  <si>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</si>
  <si>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</si>
  <si>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</si>
  <si>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</si>
  <si>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</si>
  <si>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</si>
  <si>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</si>
  <si>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</si>
  <si>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</si>
  <si>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</si>
  <si>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</si>
  <si>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</si>
  <si>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</si>
  <si>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</si>
  <si>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</si>
  <si>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</si>
  <si>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</si>
  <si>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</si>
  <si>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</si>
  <si>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</si>
  <si>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</si>
  <si>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</si>
  <si>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</si>
  <si>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</si>
  <si>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</si>
  <si>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</si>
  <si>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</si>
  <si>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</si>
  <si>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</si>
  <si>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</si>
  <si>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</si>
  <si>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</si>
  <si>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</si>
  <si>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</si>
  <si>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</si>
  <si>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</si>
  <si>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</si>
  <si>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</si>
  <si>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</si>
  <si>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</si>
  <si>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</si>
  <si>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</si>
  <si>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</si>
  <si>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</si>
  <si>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</si>
  <si>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</si>
  <si>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</si>
  <si>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</si>
  <si>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</si>
  <si>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</si>
  <si>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</si>
  <si>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</si>
  <si>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</si>
  <si>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</si>
  <si>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</si>
  <si>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</si>
  <si>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</si>
  <si>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</si>
  <si>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</si>
  <si>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</si>
  <si>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</si>
  <si>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</si>
  <si>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</si>
  <si>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</si>
  <si>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</si>
  <si>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</si>
  <si>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</si>
  <si>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</si>
  <si>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</si>
  <si>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</si>
  <si>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</si>
  <si>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</si>
  <si>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</si>
  <si>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</si>
  <si>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</si>
  <si>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</si>
  <si>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</si>
  <si>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</si>
  <si>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</si>
  <si>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</si>
  <si>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</si>
  <si>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</si>
  <si>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</si>
  <si>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</si>
  <si>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</si>
  <si>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</si>
  <si>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</si>
  <si>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</si>
  <si>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</si>
  <si>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</si>
  <si>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</si>
  <si>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</si>
  <si>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</si>
  <si>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</si>
  <si>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</si>
  <si>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</si>
  <si>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</si>
  <si>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</si>
  <si>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</si>
  <si>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</si>
  <si>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</si>
  <si>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</si>
  <si>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</si>
  <si>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</si>
  <si>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</si>
  <si>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</si>
  <si>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</si>
  <si>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</si>
  <si>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</si>
  <si>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</si>
  <si>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</si>
  <si>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</si>
  <si>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</si>
  <si>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</si>
  <si>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</si>
  <si>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</si>
  <si>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</si>
  <si>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</si>
  <si>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</si>
  <si>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</si>
  <si>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</si>
  <si>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</si>
  <si>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</si>
  <si>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</si>
  <si>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</si>
  <si>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</si>
  <si>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</si>
  <si>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</si>
  <si>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</si>
  <si>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</si>
  <si>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</si>
  <si>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</si>
  <si>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</si>
  <si>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</si>
  <si>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</si>
  <si>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</si>
  <si>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</si>
  <si>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</si>
  <si>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</si>
  <si>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</si>
  <si>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</si>
  <si>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</si>
  <si>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</si>
  <si>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</si>
  <si>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</si>
  <si>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</si>
  <si>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</si>
  <si>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</si>
  <si>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</si>
  <si>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</si>
  <si>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</si>
  <si>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</si>
  <si>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</si>
  <si>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</si>
  <si>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</si>
  <si>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</si>
  <si>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</si>
  <si>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</si>
  <si>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</si>
  <si>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</si>
  <si>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</si>
  <si>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</si>
  <si>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</si>
  <si>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</si>
  <si>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</si>
  <si>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</si>
  <si>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</si>
  <si>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</si>
  <si>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</si>
  <si>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</si>
  <si>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</si>
  <si>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</si>
  <si>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</si>
  <si>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</si>
  <si>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</si>
  <si>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</si>
  <si>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</si>
  <si>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</si>
  <si>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</si>
  <si>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</si>
  <si>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</si>
  <si>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</si>
  <si>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</si>
  <si>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</si>
  <si>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</si>
  <si>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</si>
  <si>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</si>
  <si>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</si>
  <si>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</si>
  <si>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</si>
  <si>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</si>
  <si>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</si>
  <si>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</si>
  <si>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</si>
  <si>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</si>
  <si>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</si>
  <si>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</si>
  <si>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</si>
  <si>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</si>
  <si>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</si>
  <si>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</si>
  <si>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</si>
  <si>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</si>
  <si>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</si>
  <si>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</si>
  <si>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</si>
  <si>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</si>
  <si>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</si>
  <si>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</si>
  <si>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</si>
  <si>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</si>
  <si>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</si>
  <si>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</si>
  <si>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</si>
  <si>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</si>
  <si>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</si>
  <si>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</si>
  <si>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</si>
  <si>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</si>
  <si>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</si>
  <si>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</si>
  <si>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</si>
  <si>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</si>
  <si>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</si>
  <si>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</si>
  <si>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</si>
  <si>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</si>
  <si>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</si>
  <si>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</si>
  <si>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</si>
  <si>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</si>
  <si>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</si>
  <si>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</si>
  <si>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</si>
  <si>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</si>
  <si>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</si>
  <si>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</si>
  <si>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</si>
  <si>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</si>
  <si>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</si>
  <si>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</si>
  <si>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</si>
  <si>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</si>
  <si>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</si>
  <si>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</si>
  <si>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</si>
  <si>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</si>
  <si>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</si>
  <si>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</si>
  <si>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</si>
  <si>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</si>
  <si>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</si>
  <si>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</si>
  <si>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</si>
  <si>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</si>
  <si>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</si>
  <si>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</si>
  <si>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</si>
  <si>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</si>
  <si>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</si>
  <si>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</si>
  <si>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</si>
  <si>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</si>
  <si>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</si>
  <si>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</si>
  <si>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</si>
  <si>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</si>
  <si>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</si>
  <si>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</si>
  <si>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</si>
  <si>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</si>
  <si>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</si>
  <si>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</si>
  <si>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</si>
  <si>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</si>
  <si>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</si>
  <si>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</si>
  <si>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</si>
  <si>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</si>
  <si>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</si>
  <si>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</si>
  <si>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</si>
  <si>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</si>
  <si>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</si>
  <si>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</si>
  <si>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</si>
  <si>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</si>
  <si>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</si>
  <si>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</si>
  <si>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</si>
  <si>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</si>
  <si>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</si>
  <si>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</si>
  <si>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</si>
  <si>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</si>
  <si>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</si>
  <si>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</si>
  <si>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</si>
  <si>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</si>
  <si>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</si>
  <si>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</si>
  <si>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</si>
  <si>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</si>
  <si>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</si>
  <si>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</si>
  <si>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</si>
  <si>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</si>
  <si>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</si>
  <si>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</si>
  <si>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</si>
  <si>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</si>
  <si>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</si>
  <si>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</si>
  <si>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</si>
  <si>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</si>
  <si>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</si>
  <si>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</si>
  <si>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</si>
  <si>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</si>
  <si>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</si>
  <si>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</si>
  <si>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</si>
  <si>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</si>
  <si>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</si>
  <si>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</si>
  <si>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</si>
  <si>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</si>
  <si>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</si>
  <si>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</si>
  <si>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</si>
  <si>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</si>
  <si>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</si>
  <si>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</si>
  <si>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</si>
  <si>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</si>
  <si>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</si>
  <si>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</si>
  <si>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</si>
  <si>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</si>
  <si>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</si>
  <si>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</si>
  <si>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</si>
  <si>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</si>
  <si>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</si>
  <si>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</si>
  <si>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</si>
  <si>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</si>
  <si>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</si>
  <si>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</si>
  <si>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</si>
  <si>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</si>
  <si>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</si>
  <si>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</si>
  <si>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</si>
  <si>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</si>
  <si>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</si>
  <si>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</si>
  <si>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</si>
  <si>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</si>
  <si>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</si>
  <si>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</si>
  <si>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</si>
  <si>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</si>
  <si>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</si>
  <si>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</si>
  <si>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</si>
  <si>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</si>
  <si>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</si>
  <si>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</si>
  <si>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</si>
  <si>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</si>
  <si>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</si>
  <si>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</si>
  <si>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</si>
  <si>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</si>
  <si>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</si>
  <si>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</si>
  <si>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</si>
  <si>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</si>
  <si>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</si>
  <si>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</si>
  <si>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</si>
  <si>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</si>
  <si>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</si>
  <si>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</si>
  <si>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</si>
  <si>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</si>
  <si>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</si>
  <si>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</si>
  <si>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</si>
  <si>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</si>
  <si>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</si>
  <si>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</si>
  <si>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</si>
  <si>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</si>
  <si>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</si>
  <si>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</si>
  <si>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</si>
  <si>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</si>
  <si>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</si>
  <si>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</si>
  <si>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</si>
  <si>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</si>
  <si>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</si>
  <si>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</si>
  <si>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</si>
  <si>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</si>
  <si>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</si>
  <si>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</si>
  <si>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</si>
  <si>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</si>
  <si>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</si>
  <si>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</si>
  <si>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</si>
  <si>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</si>
  <si>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</si>
  <si>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</si>
  <si>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</si>
  <si>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</si>
  <si>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</si>
  <si>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</si>
  <si>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</si>
  <si>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</si>
  <si>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</si>
  <si>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</si>
  <si>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</si>
  <si>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</si>
  <si>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</si>
  <si>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</si>
  <si>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</si>
  <si>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</si>
  <si>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</si>
  <si>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</si>
  <si>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</si>
  <si>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</si>
  <si>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</si>
  <si>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</si>
  <si>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</si>
  <si>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</si>
  <si>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</si>
  <si>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</si>
  <si>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</si>
  <si>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</si>
  <si>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</si>
  <si>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</si>
  <si>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</si>
  <si>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</si>
  <si>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</si>
  <si>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</si>
  <si>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</si>
  <si>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</si>
  <si>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</si>
  <si>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</si>
  <si>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</si>
  <si>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</si>
  <si>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</si>
  <si>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</si>
  <si>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</si>
  <si>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</si>
  <si>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</si>
  <si>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</si>
  <si>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</si>
  <si>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</si>
  <si>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</si>
  <si>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</si>
  <si>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</si>
  <si>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</si>
  <si>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</si>
  <si>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</si>
  <si>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</si>
  <si>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</si>
  <si>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</si>
  <si>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</si>
  <si>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</si>
  <si>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</si>
  <si>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</si>
  <si>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</si>
  <si>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</si>
  <si>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</si>
  <si>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</si>
  <si>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</si>
  <si>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</si>
  <si>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</si>
  <si>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</si>
  <si>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</si>
  <si>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</si>
  <si>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</si>
  <si>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</si>
  <si>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</si>
  <si>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</si>
  <si>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</si>
  <si>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</si>
  <si>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</si>
  <si>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</si>
  <si>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</si>
  <si>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</si>
  <si>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</si>
  <si>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</si>
  <si>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</si>
  <si>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</si>
  <si>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</si>
  <si>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</si>
  <si>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</si>
  <si>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</si>
  <si>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</si>
  <si>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</si>
  <si>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</si>
  <si>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</si>
  <si>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</si>
  <si>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</si>
  <si>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</si>
  <si>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</si>
  <si>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</si>
  <si>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</si>
  <si>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</si>
  <si>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</si>
  <si>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</si>
  <si>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</si>
  <si>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</si>
  <si>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</si>
  <si>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</si>
  <si>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</si>
  <si>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</si>
  <si>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</si>
  <si>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</si>
  <si>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</si>
  <si>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</si>
  <si>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</si>
  <si>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</si>
  <si>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</si>
  <si>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</si>
  <si>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</si>
  <si>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</si>
  <si>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</si>
  <si>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</si>
  <si>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</si>
  <si>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</si>
  <si>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</si>
  <si>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</si>
  <si>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</si>
  <si>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</si>
  <si>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</si>
  <si>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</si>
  <si>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</si>
  <si>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</si>
  <si>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</si>
  <si>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</si>
  <si>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</si>
  <si>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</si>
  <si>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</si>
  <si>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</si>
  <si>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</si>
  <si>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</si>
  <si>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</si>
  <si>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</si>
  <si>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</si>
  <si>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</si>
  <si>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</si>
  <si>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</si>
  <si>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</si>
  <si>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</si>
  <si>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</si>
  <si>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</si>
  <si>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</si>
  <si>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</si>
  <si>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</si>
  <si>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</si>
  <si>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</si>
  <si>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</si>
  <si>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</si>
  <si>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</si>
  <si>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</si>
  <si>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</si>
  <si>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</si>
  <si>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</si>
  <si>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</si>
  <si>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</si>
  <si>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</si>
  <si>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</si>
  <si>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</si>
  <si>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</si>
  <si>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</si>
  <si>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</si>
  <si>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</si>
  <si>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G_140-11</t>
  </si>
  <si>
    <t>Электросетевой комплекс в пос.Куйбышевское Гвардейского р-на Калининградской области</t>
  </si>
  <si>
    <t>пос.Куйбышевское Гвардейского р-на</t>
  </si>
  <si>
    <t>2,297 км</t>
  </si>
  <si>
    <t>2,297 км (0,427 км)</t>
  </si>
  <si>
    <t>ВЛ</t>
  </si>
  <si>
    <t>ВЛ 15 кВ 15-80</t>
  </si>
  <si>
    <t>оп.39-оп.66</t>
  </si>
  <si>
    <t>оп.39-оп.88</t>
  </si>
  <si>
    <t>ж/б</t>
  </si>
  <si>
    <t>ВЛ 15 кВ 2,297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</si>
</sst>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84" fillId="0" borderId="0" xfId="0" applyFont="1" applyAlignment="1">
      <alignment horizontal="center" vertical="center" wrapText="1"/>
    </xf>
    <xf numFmtId="0" fontId="42" fillId="0" borderId="1" xfId="2" applyFont="1" applyFill="1" applyBorder="1" applyAlignment="1">
      <alignment horizontal="center" vertical="center" wrapText="1"/>
    </xf>
    <xf numFmtId="2" fontId="3" fillId="0" borderId="1" xfId="1" applyNumberFormat="1" applyBorder="1" applyAlignment="1">
      <alignment horizontal="left"/>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85" fillId="0" borderId="1" xfId="1" applyFont="1" applyBorder="1" applyAlignment="1">
      <alignment horizontal="left"/>
    </xf>
    <xf numFmtId="0" fontId="11"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59" fillId="24" borderId="0" xfId="50" applyFont="1" applyFill="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04574696"/>
        <c:axId val="404574304"/>
      </c:lineChart>
      <c:catAx>
        <c:axId val="404574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04574304"/>
        <c:crosses val="autoZero"/>
        <c:auto val="1"/>
        <c:lblAlgn val="ctr"/>
        <c:lblOffset val="100"/>
        <c:noMultiLvlLbl val="0"/>
      </c:catAx>
      <c:valAx>
        <c:axId val="4045743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45746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9" t="s">
        <v>555</v>
      </c>
      <c r="B5" s="349"/>
      <c r="C5" s="349"/>
      <c r="D5" s="182"/>
      <c r="E5" s="182"/>
      <c r="F5" s="182"/>
      <c r="G5" s="182"/>
      <c r="H5" s="182"/>
      <c r="I5" s="182"/>
      <c r="J5" s="182"/>
    </row>
    <row r="6" spans="1:22" s="12" customFormat="1" ht="18.75" x14ac:dyDescent="0.3">
      <c r="A6" s="17"/>
      <c r="F6" s="16"/>
      <c r="G6" s="16"/>
      <c r="H6" s="15"/>
    </row>
    <row r="7" spans="1:22" s="12" customFormat="1" ht="18.75" x14ac:dyDescent="0.2">
      <c r="A7" s="353" t="s">
        <v>10</v>
      </c>
      <c r="B7" s="353"/>
      <c r="C7" s="3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4" t="s">
        <v>613</v>
      </c>
      <c r="B9" s="354"/>
      <c r="C9" s="354"/>
      <c r="D9" s="8"/>
      <c r="E9" s="8"/>
      <c r="F9" s="8"/>
      <c r="G9" s="8"/>
      <c r="H9" s="8"/>
      <c r="I9" s="13"/>
      <c r="J9" s="13"/>
      <c r="K9" s="13"/>
      <c r="L9" s="13"/>
      <c r="M9" s="13"/>
      <c r="N9" s="13"/>
      <c r="O9" s="13"/>
      <c r="P9" s="13"/>
      <c r="Q9" s="13"/>
      <c r="R9" s="13"/>
      <c r="S9" s="13"/>
      <c r="T9" s="13"/>
      <c r="U9" s="13"/>
      <c r="V9" s="13"/>
    </row>
    <row r="10" spans="1:22" s="12" customFormat="1" ht="18.75" x14ac:dyDescent="0.2">
      <c r="A10" s="350" t="s">
        <v>9</v>
      </c>
      <c r="B10" s="350"/>
      <c r="C10" s="3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2" t="s">
        <v>625</v>
      </c>
      <c r="B12" s="352"/>
      <c r="C12" s="352"/>
      <c r="D12" s="8"/>
      <c r="E12" s="330"/>
      <c r="F12" s="8"/>
      <c r="G12" s="8"/>
      <c r="H12" s="8"/>
      <c r="I12" s="13"/>
      <c r="J12" s="13"/>
      <c r="K12" s="13"/>
      <c r="L12" s="13"/>
      <c r="M12" s="13"/>
      <c r="N12" s="13"/>
      <c r="O12" s="13"/>
      <c r="P12" s="13"/>
      <c r="Q12" s="13"/>
      <c r="R12" s="13"/>
      <c r="S12" s="13"/>
      <c r="T12" s="13"/>
      <c r="U12" s="13"/>
      <c r="V12" s="13"/>
    </row>
    <row r="13" spans="1:22" s="12" customFormat="1" ht="18.75" x14ac:dyDescent="0.2">
      <c r="A13" s="350" t="s">
        <v>8</v>
      </c>
      <c r="B13" s="350"/>
      <c r="C13" s="3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x14ac:dyDescent="0.2">
      <c r="A15" s="355" t="s">
        <v>626</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0" t="s">
        <v>7</v>
      </c>
      <c r="B16" s="350"/>
      <c r="C16" s="3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537</v>
      </c>
      <c r="B18" s="352"/>
      <c r="C18" s="3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557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6"/>
      <c r="B24" s="347"/>
      <c r="C24" s="34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484</v>
      </c>
      <c r="C25" s="40" t="s">
        <v>559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246</v>
      </c>
      <c r="C38" s="29" t="s">
        <v>561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6"/>
      <c r="B39" s="347"/>
      <c r="C39" s="348"/>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341"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2"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2"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2" t="s">
        <v>564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2" t="s">
        <v>614</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533</v>
      </c>
      <c r="B45" s="45" t="s">
        <v>539</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6"/>
      <c r="B47" s="347"/>
      <c r="C47" s="3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332" t="str">
        <f>CONCATENATE(ROUND('6.2. Паспорт фин осв ввод'!AB24,2),"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332" t="str">
        <f>CONCATENATE(ROUND('6.2. Паспорт фин осв ввод'!AB30,2),"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6" zoomScale="70" zoomScaleNormal="70" zoomScaleSheetLayoutView="70" workbookViewId="0">
      <selection activeCell="J52" sqref="J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9.42578125" style="72" customWidth="1"/>
    <col min="12" max="27" width="9.425781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row>
    <row r="5" spans="1:29" ht="18.75" x14ac:dyDescent="0.3">
      <c r="A5" s="72"/>
      <c r="B5" s="72"/>
      <c r="C5" s="72"/>
      <c r="D5" s="72"/>
      <c r="E5" s="72"/>
      <c r="F5" s="72"/>
      <c r="L5" s="72"/>
      <c r="M5" s="72"/>
      <c r="AC5" s="15"/>
    </row>
    <row r="6" spans="1:29"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56" t="str">
        <f>'1. паспорт местоположение'!A12:C12</f>
        <v>G_140-11</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56" t="str">
        <f>'1. паспорт местоположение'!A15</f>
        <v>Электросетевой комплекс в пос.Куйбышевское Гвардейского р-на Калининградской области</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0" t="s">
        <v>522</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7" t="s">
        <v>201</v>
      </c>
      <c r="B20" s="427" t="s">
        <v>200</v>
      </c>
      <c r="C20" s="425" t="s">
        <v>199</v>
      </c>
      <c r="D20" s="425"/>
      <c r="E20" s="429" t="s">
        <v>198</v>
      </c>
      <c r="F20" s="429"/>
      <c r="G20" s="435" t="s">
        <v>615</v>
      </c>
      <c r="H20" s="422" t="s">
        <v>616</v>
      </c>
      <c r="I20" s="423"/>
      <c r="J20" s="423"/>
      <c r="K20" s="423"/>
      <c r="L20" s="422" t="s">
        <v>617</v>
      </c>
      <c r="M20" s="423"/>
      <c r="N20" s="423"/>
      <c r="O20" s="423"/>
      <c r="P20" s="422" t="s">
        <v>618</v>
      </c>
      <c r="Q20" s="423"/>
      <c r="R20" s="423"/>
      <c r="S20" s="423"/>
      <c r="T20" s="422" t="s">
        <v>619</v>
      </c>
      <c r="U20" s="423"/>
      <c r="V20" s="423"/>
      <c r="W20" s="423"/>
      <c r="X20" s="422" t="s">
        <v>620</v>
      </c>
      <c r="Y20" s="423"/>
      <c r="Z20" s="423"/>
      <c r="AA20" s="423"/>
      <c r="AB20" s="431" t="s">
        <v>197</v>
      </c>
      <c r="AC20" s="432"/>
      <c r="AD20" s="90"/>
      <c r="AE20" s="90"/>
      <c r="AF20" s="90"/>
    </row>
    <row r="21" spans="1:32" ht="99.75" customHeight="1" x14ac:dyDescent="0.25">
      <c r="A21" s="428"/>
      <c r="B21" s="428"/>
      <c r="C21" s="425"/>
      <c r="D21" s="425"/>
      <c r="E21" s="429"/>
      <c r="F21" s="429"/>
      <c r="G21" s="436"/>
      <c r="H21" s="424" t="s">
        <v>3</v>
      </c>
      <c r="I21" s="424"/>
      <c r="J21" s="424" t="s">
        <v>621</v>
      </c>
      <c r="K21" s="424"/>
      <c r="L21" s="424" t="s">
        <v>3</v>
      </c>
      <c r="M21" s="424"/>
      <c r="N21" s="424" t="s">
        <v>196</v>
      </c>
      <c r="O21" s="424"/>
      <c r="P21" s="424" t="s">
        <v>3</v>
      </c>
      <c r="Q21" s="424"/>
      <c r="R21" s="424" t="s">
        <v>196</v>
      </c>
      <c r="S21" s="424"/>
      <c r="T21" s="424" t="s">
        <v>3</v>
      </c>
      <c r="U21" s="424"/>
      <c r="V21" s="424" t="s">
        <v>196</v>
      </c>
      <c r="W21" s="424"/>
      <c r="X21" s="424" t="s">
        <v>3</v>
      </c>
      <c r="Y21" s="424"/>
      <c r="Z21" s="424" t="s">
        <v>196</v>
      </c>
      <c r="AA21" s="424"/>
      <c r="AB21" s="433"/>
      <c r="AC21" s="434"/>
    </row>
    <row r="22" spans="1:32" ht="89.25" customHeight="1" x14ac:dyDescent="0.25">
      <c r="A22" s="419"/>
      <c r="B22" s="419"/>
      <c r="C22" s="336" t="s">
        <v>3</v>
      </c>
      <c r="D22" s="336" t="s">
        <v>194</v>
      </c>
      <c r="E22" s="337" t="s">
        <v>622</v>
      </c>
      <c r="F22" s="338" t="s">
        <v>623</v>
      </c>
      <c r="G22" s="437"/>
      <c r="H22" s="339" t="s">
        <v>501</v>
      </c>
      <c r="I22" s="339" t="s">
        <v>502</v>
      </c>
      <c r="J22" s="339" t="s">
        <v>501</v>
      </c>
      <c r="K22" s="339" t="s">
        <v>502</v>
      </c>
      <c r="L22" s="339" t="s">
        <v>501</v>
      </c>
      <c r="M22" s="339" t="s">
        <v>502</v>
      </c>
      <c r="N22" s="339" t="s">
        <v>501</v>
      </c>
      <c r="O22" s="339" t="s">
        <v>502</v>
      </c>
      <c r="P22" s="339" t="s">
        <v>501</v>
      </c>
      <c r="Q22" s="339" t="s">
        <v>502</v>
      </c>
      <c r="R22" s="339" t="s">
        <v>501</v>
      </c>
      <c r="S22" s="339" t="s">
        <v>502</v>
      </c>
      <c r="T22" s="339" t="s">
        <v>501</v>
      </c>
      <c r="U22" s="339" t="s">
        <v>502</v>
      </c>
      <c r="V22" s="339" t="s">
        <v>501</v>
      </c>
      <c r="W22" s="339" t="s">
        <v>502</v>
      </c>
      <c r="X22" s="339" t="s">
        <v>501</v>
      </c>
      <c r="Y22" s="339" t="s">
        <v>502</v>
      </c>
      <c r="Z22" s="339" t="s">
        <v>501</v>
      </c>
      <c r="AA22" s="339" t="s">
        <v>502</v>
      </c>
      <c r="AB22" s="336" t="s">
        <v>195</v>
      </c>
      <c r="AC22" s="336" t="s">
        <v>194</v>
      </c>
    </row>
    <row r="23" spans="1:32" ht="19.5" customHeight="1" x14ac:dyDescent="0.25">
      <c r="A23" s="83">
        <v>1</v>
      </c>
      <c r="B23" s="83">
        <v>2</v>
      </c>
      <c r="C23" s="331">
        <f t="shared" ref="C23:AC23" si="0">B23+1</f>
        <v>3</v>
      </c>
      <c r="D23" s="331">
        <f t="shared" si="0"/>
        <v>4</v>
      </c>
      <c r="E23" s="331">
        <f t="shared" si="0"/>
        <v>5</v>
      </c>
      <c r="F23" s="331">
        <f t="shared" si="0"/>
        <v>6</v>
      </c>
      <c r="G23" s="331">
        <f t="shared" si="0"/>
        <v>7</v>
      </c>
      <c r="H23" s="331">
        <f t="shared" si="0"/>
        <v>8</v>
      </c>
      <c r="I23" s="331">
        <f t="shared" si="0"/>
        <v>9</v>
      </c>
      <c r="J23" s="331">
        <f t="shared" si="0"/>
        <v>10</v>
      </c>
      <c r="K23" s="331">
        <f t="shared" si="0"/>
        <v>11</v>
      </c>
      <c r="L23" s="331">
        <f t="shared" si="0"/>
        <v>12</v>
      </c>
      <c r="M23" s="331">
        <f t="shared" si="0"/>
        <v>13</v>
      </c>
      <c r="N23" s="331">
        <f t="shared" si="0"/>
        <v>14</v>
      </c>
      <c r="O23" s="331">
        <f t="shared" si="0"/>
        <v>15</v>
      </c>
      <c r="P23" s="331">
        <f t="shared" si="0"/>
        <v>16</v>
      </c>
      <c r="Q23" s="331">
        <f t="shared" si="0"/>
        <v>17</v>
      </c>
      <c r="R23" s="331">
        <f t="shared" si="0"/>
        <v>18</v>
      </c>
      <c r="S23" s="331">
        <f t="shared" si="0"/>
        <v>19</v>
      </c>
      <c r="T23" s="331">
        <f t="shared" si="0"/>
        <v>20</v>
      </c>
      <c r="U23" s="331">
        <f t="shared" si="0"/>
        <v>21</v>
      </c>
      <c r="V23" s="331">
        <f t="shared" si="0"/>
        <v>22</v>
      </c>
      <c r="W23" s="331">
        <f t="shared" si="0"/>
        <v>23</v>
      </c>
      <c r="X23" s="331">
        <f t="shared" si="0"/>
        <v>24</v>
      </c>
      <c r="Y23" s="331">
        <f t="shared" si="0"/>
        <v>25</v>
      </c>
      <c r="Z23" s="331">
        <f t="shared" si="0"/>
        <v>26</v>
      </c>
      <c r="AA23" s="331">
        <f t="shared" si="0"/>
        <v>27</v>
      </c>
      <c r="AB23" s="331">
        <f>AA23+1</f>
        <v>28</v>
      </c>
      <c r="AC23" s="331">
        <f t="shared" si="0"/>
        <v>29</v>
      </c>
    </row>
    <row r="24" spans="1:32" ht="47.25" customHeight="1" x14ac:dyDescent="0.25">
      <c r="A24" s="88">
        <v>1</v>
      </c>
      <c r="B24" s="87" t="s">
        <v>193</v>
      </c>
      <c r="C24" s="333">
        <v>0</v>
      </c>
      <c r="D24" s="333">
        <v>0</v>
      </c>
      <c r="E24" s="333">
        <v>0</v>
      </c>
      <c r="F24" s="333">
        <v>0</v>
      </c>
      <c r="G24" s="333">
        <v>0</v>
      </c>
      <c r="H24" s="333">
        <v>0</v>
      </c>
      <c r="I24" s="333">
        <v>0</v>
      </c>
      <c r="J24" s="333">
        <v>0</v>
      </c>
      <c r="K24" s="333">
        <v>0</v>
      </c>
      <c r="L24" s="333">
        <v>0</v>
      </c>
      <c r="M24" s="333">
        <v>0</v>
      </c>
      <c r="N24" s="333">
        <v>0</v>
      </c>
      <c r="O24" s="333">
        <v>0</v>
      </c>
      <c r="P24" s="333">
        <v>0</v>
      </c>
      <c r="Q24" s="333">
        <v>0</v>
      </c>
      <c r="R24" s="333">
        <v>0</v>
      </c>
      <c r="S24" s="333">
        <v>0</v>
      </c>
      <c r="T24" s="333">
        <v>0</v>
      </c>
      <c r="U24" s="333">
        <v>0</v>
      </c>
      <c r="V24" s="333">
        <v>0</v>
      </c>
      <c r="W24" s="333">
        <v>0</v>
      </c>
      <c r="X24" s="333">
        <v>0</v>
      </c>
      <c r="Y24" s="333">
        <v>0</v>
      </c>
      <c r="Z24" s="333">
        <v>0</v>
      </c>
      <c r="AA24" s="333">
        <v>0</v>
      </c>
      <c r="AB24" s="333">
        <f>H24+L24+P24+T24+X24</f>
        <v>0</v>
      </c>
      <c r="AC24" s="333">
        <v>0</v>
      </c>
    </row>
    <row r="25" spans="1:32" ht="24" customHeight="1" x14ac:dyDescent="0.25">
      <c r="A25" s="85" t="s">
        <v>192</v>
      </c>
      <c r="B25" s="56" t="s">
        <v>191</v>
      </c>
      <c r="C25" s="333">
        <v>0</v>
      </c>
      <c r="D25" s="333">
        <v>0</v>
      </c>
      <c r="E25" s="334">
        <v>0</v>
      </c>
      <c r="F25" s="334">
        <v>0</v>
      </c>
      <c r="G25" s="334">
        <v>0</v>
      </c>
      <c r="H25" s="334">
        <v>0</v>
      </c>
      <c r="I25" s="334">
        <v>0</v>
      </c>
      <c r="J25" s="334">
        <v>0</v>
      </c>
      <c r="K25" s="334">
        <v>0</v>
      </c>
      <c r="L25" s="334">
        <v>0</v>
      </c>
      <c r="M25" s="334">
        <v>0</v>
      </c>
      <c r="N25" s="334">
        <v>0</v>
      </c>
      <c r="O25" s="334">
        <v>0</v>
      </c>
      <c r="P25" s="334">
        <v>0</v>
      </c>
      <c r="Q25" s="334">
        <v>0</v>
      </c>
      <c r="R25" s="334">
        <v>0</v>
      </c>
      <c r="S25" s="334">
        <v>0</v>
      </c>
      <c r="T25" s="334">
        <v>0</v>
      </c>
      <c r="U25" s="334">
        <v>0</v>
      </c>
      <c r="V25" s="334">
        <v>0</v>
      </c>
      <c r="W25" s="334">
        <v>0</v>
      </c>
      <c r="X25" s="334">
        <v>0</v>
      </c>
      <c r="Y25" s="334">
        <v>0</v>
      </c>
      <c r="Z25" s="334">
        <v>0</v>
      </c>
      <c r="AA25" s="334">
        <v>0</v>
      </c>
      <c r="AB25" s="333">
        <f t="shared" ref="AB25:AB64" si="1">H25+L25+P25+T25+X25</f>
        <v>0</v>
      </c>
      <c r="AC25" s="333">
        <v>0</v>
      </c>
    </row>
    <row r="26" spans="1:32" x14ac:dyDescent="0.25">
      <c r="A26" s="85" t="s">
        <v>190</v>
      </c>
      <c r="B26" s="56" t="s">
        <v>189</v>
      </c>
      <c r="C26" s="333">
        <v>0</v>
      </c>
      <c r="D26" s="333">
        <v>0</v>
      </c>
      <c r="E26" s="334">
        <v>0</v>
      </c>
      <c r="F26" s="334">
        <v>0</v>
      </c>
      <c r="G26" s="334">
        <v>0</v>
      </c>
      <c r="H26" s="334">
        <v>0</v>
      </c>
      <c r="I26" s="334">
        <v>0</v>
      </c>
      <c r="J26" s="334">
        <v>0</v>
      </c>
      <c r="K26" s="334">
        <v>0</v>
      </c>
      <c r="L26" s="334">
        <v>0</v>
      </c>
      <c r="M26" s="334">
        <v>0</v>
      </c>
      <c r="N26" s="334">
        <v>0</v>
      </c>
      <c r="O26" s="334">
        <v>0</v>
      </c>
      <c r="P26" s="334">
        <v>0</v>
      </c>
      <c r="Q26" s="334">
        <v>0</v>
      </c>
      <c r="R26" s="334">
        <v>0</v>
      </c>
      <c r="S26" s="334">
        <v>0</v>
      </c>
      <c r="T26" s="334">
        <v>0</v>
      </c>
      <c r="U26" s="334">
        <v>0</v>
      </c>
      <c r="V26" s="334">
        <v>0</v>
      </c>
      <c r="W26" s="334">
        <v>0</v>
      </c>
      <c r="X26" s="334">
        <v>0</v>
      </c>
      <c r="Y26" s="334">
        <v>0</v>
      </c>
      <c r="Z26" s="334">
        <v>0</v>
      </c>
      <c r="AA26" s="334">
        <v>0</v>
      </c>
      <c r="AB26" s="333">
        <f t="shared" si="1"/>
        <v>0</v>
      </c>
      <c r="AC26" s="333">
        <v>0</v>
      </c>
    </row>
    <row r="27" spans="1:32" ht="31.5" x14ac:dyDescent="0.25">
      <c r="A27" s="85" t="s">
        <v>188</v>
      </c>
      <c r="B27" s="56" t="s">
        <v>457</v>
      </c>
      <c r="C27" s="333">
        <v>0</v>
      </c>
      <c r="D27" s="333">
        <v>0</v>
      </c>
      <c r="E27" s="334">
        <v>0</v>
      </c>
      <c r="F27" s="334">
        <v>0</v>
      </c>
      <c r="G27" s="334">
        <v>0</v>
      </c>
      <c r="H27" s="334">
        <v>0</v>
      </c>
      <c r="I27" s="334">
        <v>0</v>
      </c>
      <c r="J27" s="334">
        <v>0</v>
      </c>
      <c r="K27" s="334">
        <v>0</v>
      </c>
      <c r="L27" s="334">
        <v>0</v>
      </c>
      <c r="M27" s="334">
        <v>0</v>
      </c>
      <c r="N27" s="334">
        <v>0</v>
      </c>
      <c r="O27" s="334">
        <v>0</v>
      </c>
      <c r="P27" s="334">
        <v>0</v>
      </c>
      <c r="Q27" s="334">
        <v>0</v>
      </c>
      <c r="R27" s="334">
        <v>0</v>
      </c>
      <c r="S27" s="334">
        <v>0</v>
      </c>
      <c r="T27" s="334">
        <v>0</v>
      </c>
      <c r="U27" s="334">
        <v>0</v>
      </c>
      <c r="V27" s="334">
        <v>0</v>
      </c>
      <c r="W27" s="334">
        <v>0</v>
      </c>
      <c r="X27" s="334">
        <v>0</v>
      </c>
      <c r="Y27" s="334">
        <v>0</v>
      </c>
      <c r="Z27" s="334">
        <v>0</v>
      </c>
      <c r="AA27" s="334">
        <v>0</v>
      </c>
      <c r="AB27" s="333">
        <f t="shared" si="1"/>
        <v>0</v>
      </c>
      <c r="AC27" s="333">
        <v>0</v>
      </c>
    </row>
    <row r="28" spans="1:32" x14ac:dyDescent="0.25">
      <c r="A28" s="85" t="s">
        <v>187</v>
      </c>
      <c r="B28" s="56" t="s">
        <v>186</v>
      </c>
      <c r="C28" s="333">
        <v>0</v>
      </c>
      <c r="D28" s="333">
        <v>0</v>
      </c>
      <c r="E28" s="334">
        <v>0</v>
      </c>
      <c r="F28" s="334">
        <v>0</v>
      </c>
      <c r="G28" s="334">
        <v>0</v>
      </c>
      <c r="H28" s="334">
        <v>0</v>
      </c>
      <c r="I28" s="334">
        <v>0</v>
      </c>
      <c r="J28" s="334">
        <v>0</v>
      </c>
      <c r="K28" s="334">
        <v>0</v>
      </c>
      <c r="L28" s="334">
        <v>0</v>
      </c>
      <c r="M28" s="334">
        <v>0</v>
      </c>
      <c r="N28" s="334">
        <v>0</v>
      </c>
      <c r="O28" s="334">
        <v>0</v>
      </c>
      <c r="P28" s="334">
        <v>0</v>
      </c>
      <c r="Q28" s="334">
        <v>0</v>
      </c>
      <c r="R28" s="334">
        <v>0</v>
      </c>
      <c r="S28" s="334">
        <v>0</v>
      </c>
      <c r="T28" s="334">
        <v>0</v>
      </c>
      <c r="U28" s="334">
        <v>0</v>
      </c>
      <c r="V28" s="334">
        <v>0</v>
      </c>
      <c r="W28" s="334">
        <v>0</v>
      </c>
      <c r="X28" s="334">
        <v>0</v>
      </c>
      <c r="Y28" s="334">
        <v>0</v>
      </c>
      <c r="Z28" s="334">
        <v>0</v>
      </c>
      <c r="AA28" s="334">
        <v>0</v>
      </c>
      <c r="AB28" s="333">
        <f t="shared" si="1"/>
        <v>0</v>
      </c>
      <c r="AC28" s="333">
        <v>0</v>
      </c>
    </row>
    <row r="29" spans="1:32" x14ac:dyDescent="0.25">
      <c r="A29" s="85" t="s">
        <v>185</v>
      </c>
      <c r="B29" s="89" t="s">
        <v>184</v>
      </c>
      <c r="C29" s="333">
        <v>0</v>
      </c>
      <c r="D29" s="333">
        <v>0</v>
      </c>
      <c r="E29" s="334">
        <v>0</v>
      </c>
      <c r="F29" s="334">
        <v>0</v>
      </c>
      <c r="G29" s="334">
        <v>0</v>
      </c>
      <c r="H29" s="334">
        <v>0</v>
      </c>
      <c r="I29" s="334">
        <v>0</v>
      </c>
      <c r="J29" s="334">
        <v>0</v>
      </c>
      <c r="K29" s="334">
        <v>0</v>
      </c>
      <c r="L29" s="334">
        <v>0</v>
      </c>
      <c r="M29" s="334">
        <v>0</v>
      </c>
      <c r="N29" s="334">
        <v>0</v>
      </c>
      <c r="O29" s="334">
        <v>0</v>
      </c>
      <c r="P29" s="334">
        <v>0</v>
      </c>
      <c r="Q29" s="334">
        <v>0</v>
      </c>
      <c r="R29" s="334">
        <v>0</v>
      </c>
      <c r="S29" s="334">
        <v>0</v>
      </c>
      <c r="T29" s="334">
        <v>0</v>
      </c>
      <c r="U29" s="334">
        <v>0</v>
      </c>
      <c r="V29" s="334">
        <v>0</v>
      </c>
      <c r="W29" s="334">
        <v>0</v>
      </c>
      <c r="X29" s="334">
        <v>0</v>
      </c>
      <c r="Y29" s="334">
        <v>0</v>
      </c>
      <c r="Z29" s="334">
        <v>0</v>
      </c>
      <c r="AA29" s="334">
        <v>0</v>
      </c>
      <c r="AB29" s="333">
        <f t="shared" si="1"/>
        <v>0</v>
      </c>
      <c r="AC29" s="333">
        <v>0</v>
      </c>
    </row>
    <row r="30" spans="1:32" ht="47.25" x14ac:dyDescent="0.25">
      <c r="A30" s="88" t="s">
        <v>64</v>
      </c>
      <c r="B30" s="87" t="s">
        <v>183</v>
      </c>
      <c r="C30" s="333">
        <v>0</v>
      </c>
      <c r="D30" s="333">
        <v>0</v>
      </c>
      <c r="E30" s="333">
        <v>0</v>
      </c>
      <c r="F30" s="333">
        <v>0</v>
      </c>
      <c r="G30" s="333">
        <v>0</v>
      </c>
      <c r="H30" s="333">
        <v>0</v>
      </c>
      <c r="I30" s="333">
        <v>0</v>
      </c>
      <c r="J30" s="333">
        <v>0</v>
      </c>
      <c r="K30" s="333">
        <v>0</v>
      </c>
      <c r="L30" s="333">
        <v>0</v>
      </c>
      <c r="M30" s="333">
        <v>0</v>
      </c>
      <c r="N30" s="333">
        <v>0</v>
      </c>
      <c r="O30" s="333">
        <v>0</v>
      </c>
      <c r="P30" s="333">
        <v>0</v>
      </c>
      <c r="Q30" s="333">
        <v>0</v>
      </c>
      <c r="R30" s="333">
        <v>0</v>
      </c>
      <c r="S30" s="333">
        <v>0</v>
      </c>
      <c r="T30" s="333">
        <v>0</v>
      </c>
      <c r="U30" s="333">
        <v>0</v>
      </c>
      <c r="V30" s="333">
        <v>0</v>
      </c>
      <c r="W30" s="333">
        <v>0</v>
      </c>
      <c r="X30" s="333">
        <v>0</v>
      </c>
      <c r="Y30" s="333">
        <v>0</v>
      </c>
      <c r="Z30" s="333">
        <v>0</v>
      </c>
      <c r="AA30" s="333">
        <v>0</v>
      </c>
      <c r="AB30" s="333">
        <f t="shared" si="1"/>
        <v>0</v>
      </c>
      <c r="AC30" s="333">
        <v>0</v>
      </c>
    </row>
    <row r="31" spans="1:32" x14ac:dyDescent="0.25">
      <c r="A31" s="88" t="s">
        <v>182</v>
      </c>
      <c r="B31" s="56" t="s">
        <v>181</v>
      </c>
      <c r="C31" s="333">
        <v>0</v>
      </c>
      <c r="D31" s="333">
        <v>0</v>
      </c>
      <c r="E31" s="334">
        <v>0</v>
      </c>
      <c r="F31" s="334">
        <v>0</v>
      </c>
      <c r="G31" s="334">
        <v>0</v>
      </c>
      <c r="H31" s="334">
        <v>0</v>
      </c>
      <c r="I31" s="334">
        <v>0</v>
      </c>
      <c r="J31" s="334">
        <v>0</v>
      </c>
      <c r="K31" s="334">
        <v>0</v>
      </c>
      <c r="L31" s="334">
        <v>0</v>
      </c>
      <c r="M31" s="334">
        <v>0</v>
      </c>
      <c r="N31" s="334">
        <v>0</v>
      </c>
      <c r="O31" s="334">
        <v>0</v>
      </c>
      <c r="P31" s="334">
        <v>0</v>
      </c>
      <c r="Q31" s="334">
        <v>0</v>
      </c>
      <c r="R31" s="334">
        <v>0</v>
      </c>
      <c r="S31" s="334">
        <v>0</v>
      </c>
      <c r="T31" s="334">
        <v>0</v>
      </c>
      <c r="U31" s="334">
        <v>0</v>
      </c>
      <c r="V31" s="334">
        <v>0</v>
      </c>
      <c r="W31" s="334">
        <v>0</v>
      </c>
      <c r="X31" s="334">
        <v>0</v>
      </c>
      <c r="Y31" s="334">
        <v>0</v>
      </c>
      <c r="Z31" s="334">
        <v>0</v>
      </c>
      <c r="AA31" s="334">
        <v>0</v>
      </c>
      <c r="AB31" s="333">
        <f t="shared" si="1"/>
        <v>0</v>
      </c>
      <c r="AC31" s="335">
        <v>0</v>
      </c>
    </row>
    <row r="32" spans="1:32" ht="31.5" x14ac:dyDescent="0.25">
      <c r="A32" s="88" t="s">
        <v>180</v>
      </c>
      <c r="B32" s="56" t="s">
        <v>179</v>
      </c>
      <c r="C32" s="333">
        <v>0</v>
      </c>
      <c r="D32" s="333">
        <v>0</v>
      </c>
      <c r="E32" s="334">
        <v>0</v>
      </c>
      <c r="F32" s="334">
        <v>0</v>
      </c>
      <c r="G32" s="334">
        <v>0</v>
      </c>
      <c r="H32" s="334">
        <v>0</v>
      </c>
      <c r="I32" s="334">
        <v>0</v>
      </c>
      <c r="J32" s="334">
        <v>0</v>
      </c>
      <c r="K32" s="334">
        <v>0</v>
      </c>
      <c r="L32" s="334">
        <v>0</v>
      </c>
      <c r="M32" s="334">
        <v>0</v>
      </c>
      <c r="N32" s="334">
        <v>0</v>
      </c>
      <c r="O32" s="334">
        <v>0</v>
      </c>
      <c r="P32" s="334">
        <v>0</v>
      </c>
      <c r="Q32" s="334">
        <v>0</v>
      </c>
      <c r="R32" s="334">
        <v>0</v>
      </c>
      <c r="S32" s="334">
        <v>0</v>
      </c>
      <c r="T32" s="334">
        <v>0</v>
      </c>
      <c r="U32" s="334">
        <v>0</v>
      </c>
      <c r="V32" s="334">
        <v>0</v>
      </c>
      <c r="W32" s="334">
        <v>0</v>
      </c>
      <c r="X32" s="334">
        <v>0</v>
      </c>
      <c r="Y32" s="334">
        <v>0</v>
      </c>
      <c r="Z32" s="334">
        <v>0</v>
      </c>
      <c r="AA32" s="334">
        <v>0</v>
      </c>
      <c r="AB32" s="333">
        <f t="shared" si="1"/>
        <v>0</v>
      </c>
      <c r="AC32" s="335">
        <v>0</v>
      </c>
    </row>
    <row r="33" spans="1:29" x14ac:dyDescent="0.25">
      <c r="A33" s="88" t="s">
        <v>178</v>
      </c>
      <c r="B33" s="56" t="s">
        <v>177</v>
      </c>
      <c r="C33" s="333">
        <v>0</v>
      </c>
      <c r="D33" s="333">
        <v>0</v>
      </c>
      <c r="E33" s="334">
        <v>0</v>
      </c>
      <c r="F33" s="334">
        <v>0</v>
      </c>
      <c r="G33" s="334">
        <v>0</v>
      </c>
      <c r="H33" s="334">
        <v>0</v>
      </c>
      <c r="I33" s="334">
        <v>0</v>
      </c>
      <c r="J33" s="334">
        <v>0</v>
      </c>
      <c r="K33" s="334">
        <v>0</v>
      </c>
      <c r="L33" s="334">
        <v>0</v>
      </c>
      <c r="M33" s="334">
        <v>0</v>
      </c>
      <c r="N33" s="334">
        <v>0</v>
      </c>
      <c r="O33" s="334">
        <v>0</v>
      </c>
      <c r="P33" s="334">
        <v>0</v>
      </c>
      <c r="Q33" s="334">
        <v>0</v>
      </c>
      <c r="R33" s="334">
        <v>0</v>
      </c>
      <c r="S33" s="334">
        <v>0</v>
      </c>
      <c r="T33" s="334">
        <v>0</v>
      </c>
      <c r="U33" s="334">
        <v>0</v>
      </c>
      <c r="V33" s="334">
        <v>0</v>
      </c>
      <c r="W33" s="334">
        <v>0</v>
      </c>
      <c r="X33" s="334">
        <v>0</v>
      </c>
      <c r="Y33" s="334">
        <v>0</v>
      </c>
      <c r="Z33" s="334">
        <v>0</v>
      </c>
      <c r="AA33" s="334">
        <v>0</v>
      </c>
      <c r="AB33" s="333">
        <f t="shared" si="1"/>
        <v>0</v>
      </c>
      <c r="AC33" s="335">
        <v>0</v>
      </c>
    </row>
    <row r="34" spans="1:29" x14ac:dyDescent="0.25">
      <c r="A34" s="88" t="s">
        <v>176</v>
      </c>
      <c r="B34" s="56" t="s">
        <v>175</v>
      </c>
      <c r="C34" s="333">
        <v>0</v>
      </c>
      <c r="D34" s="333">
        <v>0</v>
      </c>
      <c r="E34" s="334">
        <v>0</v>
      </c>
      <c r="F34" s="334">
        <v>0</v>
      </c>
      <c r="G34" s="334">
        <v>0</v>
      </c>
      <c r="H34" s="334">
        <v>0</v>
      </c>
      <c r="I34" s="334">
        <v>0</v>
      </c>
      <c r="J34" s="334">
        <v>0</v>
      </c>
      <c r="K34" s="334">
        <v>0</v>
      </c>
      <c r="L34" s="334">
        <v>0</v>
      </c>
      <c r="M34" s="334">
        <v>0</v>
      </c>
      <c r="N34" s="334">
        <v>0</v>
      </c>
      <c r="O34" s="334">
        <v>0</v>
      </c>
      <c r="P34" s="334">
        <v>0</v>
      </c>
      <c r="Q34" s="334">
        <v>0</v>
      </c>
      <c r="R34" s="334">
        <v>0</v>
      </c>
      <c r="S34" s="334">
        <v>0</v>
      </c>
      <c r="T34" s="334">
        <v>0</v>
      </c>
      <c r="U34" s="334">
        <v>0</v>
      </c>
      <c r="V34" s="334">
        <v>0</v>
      </c>
      <c r="W34" s="334">
        <v>0</v>
      </c>
      <c r="X34" s="334">
        <v>0</v>
      </c>
      <c r="Y34" s="334">
        <v>0</v>
      </c>
      <c r="Z34" s="334">
        <v>0</v>
      </c>
      <c r="AA34" s="334">
        <v>0</v>
      </c>
      <c r="AB34" s="333">
        <f t="shared" si="1"/>
        <v>0</v>
      </c>
      <c r="AC34" s="335">
        <v>0</v>
      </c>
    </row>
    <row r="35" spans="1:29" ht="31.5" x14ac:dyDescent="0.25">
      <c r="A35" s="88" t="s">
        <v>63</v>
      </c>
      <c r="B35" s="87" t="s">
        <v>174</v>
      </c>
      <c r="C35" s="333">
        <v>0</v>
      </c>
      <c r="D35" s="333">
        <v>0</v>
      </c>
      <c r="E35" s="333">
        <v>0</v>
      </c>
      <c r="F35" s="333">
        <v>0</v>
      </c>
      <c r="G35" s="333">
        <v>0</v>
      </c>
      <c r="H35" s="333">
        <v>0</v>
      </c>
      <c r="I35" s="333">
        <v>0</v>
      </c>
      <c r="J35" s="333">
        <v>0</v>
      </c>
      <c r="K35" s="333">
        <v>0</v>
      </c>
      <c r="L35" s="333">
        <v>0</v>
      </c>
      <c r="M35" s="333">
        <v>0</v>
      </c>
      <c r="N35" s="333">
        <v>0</v>
      </c>
      <c r="O35" s="333">
        <v>0</v>
      </c>
      <c r="P35" s="333">
        <v>0</v>
      </c>
      <c r="Q35" s="333">
        <v>0</v>
      </c>
      <c r="R35" s="333">
        <v>0</v>
      </c>
      <c r="S35" s="333">
        <v>0</v>
      </c>
      <c r="T35" s="333">
        <v>0</v>
      </c>
      <c r="U35" s="333">
        <v>0</v>
      </c>
      <c r="V35" s="333">
        <v>0</v>
      </c>
      <c r="W35" s="333">
        <v>0</v>
      </c>
      <c r="X35" s="333">
        <v>0</v>
      </c>
      <c r="Y35" s="333">
        <v>0</v>
      </c>
      <c r="Z35" s="333">
        <v>0</v>
      </c>
      <c r="AA35" s="333">
        <v>0</v>
      </c>
      <c r="AB35" s="333">
        <f t="shared" si="1"/>
        <v>0</v>
      </c>
      <c r="AC35" s="335">
        <v>0</v>
      </c>
    </row>
    <row r="36" spans="1:29" ht="31.5" x14ac:dyDescent="0.25">
      <c r="A36" s="85" t="s">
        <v>173</v>
      </c>
      <c r="B36" s="84" t="s">
        <v>172</v>
      </c>
      <c r="C36" s="333">
        <v>0</v>
      </c>
      <c r="D36" s="333">
        <v>0</v>
      </c>
      <c r="E36" s="334">
        <v>0</v>
      </c>
      <c r="F36" s="334">
        <v>0</v>
      </c>
      <c r="G36" s="334">
        <v>0</v>
      </c>
      <c r="H36" s="334">
        <v>0</v>
      </c>
      <c r="I36" s="334">
        <v>0</v>
      </c>
      <c r="J36" s="334">
        <v>0</v>
      </c>
      <c r="K36" s="334">
        <v>0</v>
      </c>
      <c r="L36" s="334">
        <v>0</v>
      </c>
      <c r="M36" s="334">
        <v>0</v>
      </c>
      <c r="N36" s="334">
        <v>0</v>
      </c>
      <c r="O36" s="334">
        <v>0</v>
      </c>
      <c r="P36" s="334">
        <v>0</v>
      </c>
      <c r="Q36" s="334">
        <v>0</v>
      </c>
      <c r="R36" s="334">
        <v>0</v>
      </c>
      <c r="S36" s="334">
        <v>0</v>
      </c>
      <c r="T36" s="334">
        <v>0</v>
      </c>
      <c r="U36" s="334">
        <v>0</v>
      </c>
      <c r="V36" s="334">
        <v>0</v>
      </c>
      <c r="W36" s="334">
        <v>0</v>
      </c>
      <c r="X36" s="334">
        <v>0</v>
      </c>
      <c r="Y36" s="334">
        <v>0</v>
      </c>
      <c r="Z36" s="334">
        <v>0</v>
      </c>
      <c r="AA36" s="334">
        <v>0</v>
      </c>
      <c r="AB36" s="333">
        <f t="shared" si="1"/>
        <v>0</v>
      </c>
      <c r="AC36" s="333">
        <v>0</v>
      </c>
    </row>
    <row r="37" spans="1:29" x14ac:dyDescent="0.25">
      <c r="A37" s="85" t="s">
        <v>171</v>
      </c>
      <c r="B37" s="84" t="s">
        <v>161</v>
      </c>
      <c r="C37" s="333">
        <v>0</v>
      </c>
      <c r="D37" s="333">
        <v>0</v>
      </c>
      <c r="E37" s="334">
        <v>0</v>
      </c>
      <c r="F37" s="334">
        <v>0</v>
      </c>
      <c r="G37" s="334">
        <v>0</v>
      </c>
      <c r="H37" s="334">
        <v>0</v>
      </c>
      <c r="I37" s="334">
        <v>0</v>
      </c>
      <c r="J37" s="334">
        <v>0</v>
      </c>
      <c r="K37" s="334">
        <v>0</v>
      </c>
      <c r="L37" s="334">
        <v>0</v>
      </c>
      <c r="M37" s="334">
        <v>0</v>
      </c>
      <c r="N37" s="334">
        <v>0</v>
      </c>
      <c r="O37" s="334">
        <v>0</v>
      </c>
      <c r="P37" s="334">
        <v>0</v>
      </c>
      <c r="Q37" s="334">
        <v>0</v>
      </c>
      <c r="R37" s="334">
        <v>0</v>
      </c>
      <c r="S37" s="334">
        <v>0</v>
      </c>
      <c r="T37" s="334">
        <v>0</v>
      </c>
      <c r="U37" s="334">
        <v>0</v>
      </c>
      <c r="V37" s="334">
        <v>0</v>
      </c>
      <c r="W37" s="334">
        <v>0</v>
      </c>
      <c r="X37" s="334">
        <v>0</v>
      </c>
      <c r="Y37" s="334">
        <v>0</v>
      </c>
      <c r="Z37" s="334">
        <v>0</v>
      </c>
      <c r="AA37" s="334">
        <v>0</v>
      </c>
      <c r="AB37" s="333">
        <f t="shared" si="1"/>
        <v>0</v>
      </c>
      <c r="AC37" s="333">
        <v>0</v>
      </c>
    </row>
    <row r="38" spans="1:29" x14ac:dyDescent="0.25">
      <c r="A38" s="85" t="s">
        <v>170</v>
      </c>
      <c r="B38" s="84" t="s">
        <v>159</v>
      </c>
      <c r="C38" s="333">
        <v>0</v>
      </c>
      <c r="D38" s="333">
        <v>0</v>
      </c>
      <c r="E38" s="334">
        <v>0</v>
      </c>
      <c r="F38" s="334">
        <v>0</v>
      </c>
      <c r="G38" s="334">
        <v>0</v>
      </c>
      <c r="H38" s="334">
        <v>0</v>
      </c>
      <c r="I38" s="334">
        <v>0</v>
      </c>
      <c r="J38" s="334">
        <v>0</v>
      </c>
      <c r="K38" s="334">
        <v>0</v>
      </c>
      <c r="L38" s="334">
        <v>0</v>
      </c>
      <c r="M38" s="334">
        <v>0</v>
      </c>
      <c r="N38" s="334">
        <v>0</v>
      </c>
      <c r="O38" s="334">
        <v>0</v>
      </c>
      <c r="P38" s="334">
        <v>0</v>
      </c>
      <c r="Q38" s="334">
        <v>0</v>
      </c>
      <c r="R38" s="334">
        <v>0</v>
      </c>
      <c r="S38" s="334">
        <v>0</v>
      </c>
      <c r="T38" s="334">
        <v>0</v>
      </c>
      <c r="U38" s="334">
        <v>0</v>
      </c>
      <c r="V38" s="334">
        <v>0</v>
      </c>
      <c r="W38" s="334">
        <v>0</v>
      </c>
      <c r="X38" s="334">
        <v>0</v>
      </c>
      <c r="Y38" s="334">
        <v>0</v>
      </c>
      <c r="Z38" s="334">
        <v>0</v>
      </c>
      <c r="AA38" s="334">
        <v>0</v>
      </c>
      <c r="AB38" s="333">
        <f t="shared" si="1"/>
        <v>0</v>
      </c>
      <c r="AC38" s="333">
        <v>0</v>
      </c>
    </row>
    <row r="39" spans="1:29" ht="31.5" x14ac:dyDescent="0.25">
      <c r="A39" s="85" t="s">
        <v>169</v>
      </c>
      <c r="B39" s="56" t="s">
        <v>157</v>
      </c>
      <c r="C39" s="333">
        <v>0</v>
      </c>
      <c r="D39" s="333">
        <v>0</v>
      </c>
      <c r="E39" s="334">
        <v>0</v>
      </c>
      <c r="F39" s="334">
        <v>0</v>
      </c>
      <c r="G39" s="334">
        <v>0</v>
      </c>
      <c r="H39" s="334">
        <v>0</v>
      </c>
      <c r="I39" s="334">
        <v>0</v>
      </c>
      <c r="J39" s="334">
        <v>2.2970000000000002</v>
      </c>
      <c r="K39" s="334">
        <v>0</v>
      </c>
      <c r="L39" s="334">
        <v>0</v>
      </c>
      <c r="M39" s="334">
        <v>0</v>
      </c>
      <c r="N39" s="334">
        <v>0</v>
      </c>
      <c r="O39" s="334">
        <v>0</v>
      </c>
      <c r="P39" s="334">
        <v>0</v>
      </c>
      <c r="Q39" s="334">
        <v>0</v>
      </c>
      <c r="R39" s="334">
        <v>0</v>
      </c>
      <c r="S39" s="334">
        <v>0</v>
      </c>
      <c r="T39" s="334">
        <v>0</v>
      </c>
      <c r="U39" s="334">
        <v>0</v>
      </c>
      <c r="V39" s="334">
        <v>0</v>
      </c>
      <c r="W39" s="334">
        <v>0</v>
      </c>
      <c r="X39" s="334">
        <v>0</v>
      </c>
      <c r="Y39" s="334">
        <v>0</v>
      </c>
      <c r="Z39" s="334">
        <v>0</v>
      </c>
      <c r="AA39" s="334">
        <v>0</v>
      </c>
      <c r="AB39" s="333">
        <f t="shared" si="1"/>
        <v>0</v>
      </c>
      <c r="AC39" s="333">
        <v>0</v>
      </c>
    </row>
    <row r="40" spans="1:29" ht="31.5" x14ac:dyDescent="0.25">
      <c r="A40" s="85" t="s">
        <v>168</v>
      </c>
      <c r="B40" s="56" t="s">
        <v>155</v>
      </c>
      <c r="C40" s="333">
        <v>0</v>
      </c>
      <c r="D40" s="333">
        <v>0</v>
      </c>
      <c r="E40" s="334">
        <v>0</v>
      </c>
      <c r="F40" s="334">
        <v>0</v>
      </c>
      <c r="G40" s="334">
        <v>0</v>
      </c>
      <c r="H40" s="334">
        <v>0</v>
      </c>
      <c r="I40" s="334">
        <v>0</v>
      </c>
      <c r="J40" s="334">
        <v>0</v>
      </c>
      <c r="K40" s="334">
        <v>0</v>
      </c>
      <c r="L40" s="334">
        <v>0</v>
      </c>
      <c r="M40" s="334">
        <v>0</v>
      </c>
      <c r="N40" s="334">
        <v>0</v>
      </c>
      <c r="O40" s="334">
        <v>0</v>
      </c>
      <c r="P40" s="334">
        <v>0</v>
      </c>
      <c r="Q40" s="334">
        <v>0</v>
      </c>
      <c r="R40" s="334">
        <v>0</v>
      </c>
      <c r="S40" s="334">
        <v>0</v>
      </c>
      <c r="T40" s="334">
        <v>0</v>
      </c>
      <c r="U40" s="334">
        <v>0</v>
      </c>
      <c r="V40" s="334">
        <v>0</v>
      </c>
      <c r="W40" s="334">
        <v>0</v>
      </c>
      <c r="X40" s="334">
        <v>0</v>
      </c>
      <c r="Y40" s="334">
        <v>0</v>
      </c>
      <c r="Z40" s="334">
        <v>0</v>
      </c>
      <c r="AA40" s="334">
        <v>0</v>
      </c>
      <c r="AB40" s="333">
        <f t="shared" si="1"/>
        <v>0</v>
      </c>
      <c r="AC40" s="333">
        <v>0</v>
      </c>
    </row>
    <row r="41" spans="1:29" x14ac:dyDescent="0.25">
      <c r="A41" s="85" t="s">
        <v>167</v>
      </c>
      <c r="B41" s="56" t="s">
        <v>153</v>
      </c>
      <c r="C41" s="333">
        <v>0</v>
      </c>
      <c r="D41" s="333">
        <v>0</v>
      </c>
      <c r="E41" s="334">
        <v>0</v>
      </c>
      <c r="F41" s="334">
        <v>0</v>
      </c>
      <c r="G41" s="334">
        <v>0</v>
      </c>
      <c r="H41" s="334">
        <v>0</v>
      </c>
      <c r="I41" s="334">
        <v>0</v>
      </c>
      <c r="J41" s="334">
        <v>0</v>
      </c>
      <c r="K41" s="334">
        <v>0</v>
      </c>
      <c r="L41" s="334">
        <v>0</v>
      </c>
      <c r="M41" s="334">
        <v>0</v>
      </c>
      <c r="N41" s="334">
        <v>0</v>
      </c>
      <c r="O41" s="334">
        <v>0</v>
      </c>
      <c r="P41" s="334">
        <v>0</v>
      </c>
      <c r="Q41" s="334">
        <v>0</v>
      </c>
      <c r="R41" s="334">
        <v>0</v>
      </c>
      <c r="S41" s="334">
        <v>0</v>
      </c>
      <c r="T41" s="334">
        <v>0</v>
      </c>
      <c r="U41" s="334">
        <v>0</v>
      </c>
      <c r="V41" s="334">
        <v>0</v>
      </c>
      <c r="W41" s="334">
        <v>0</v>
      </c>
      <c r="X41" s="334">
        <v>0</v>
      </c>
      <c r="Y41" s="334">
        <v>0</v>
      </c>
      <c r="Z41" s="334">
        <v>0</v>
      </c>
      <c r="AA41" s="334">
        <v>0</v>
      </c>
      <c r="AB41" s="333">
        <f t="shared" si="1"/>
        <v>0</v>
      </c>
      <c r="AC41" s="333">
        <v>0</v>
      </c>
    </row>
    <row r="42" spans="1:29" ht="18.75" x14ac:dyDescent="0.25">
      <c r="A42" s="85" t="s">
        <v>166</v>
      </c>
      <c r="B42" s="84" t="s">
        <v>151</v>
      </c>
      <c r="C42" s="333">
        <v>0</v>
      </c>
      <c r="D42" s="333">
        <v>0</v>
      </c>
      <c r="E42" s="334">
        <v>0</v>
      </c>
      <c r="F42" s="334">
        <v>0</v>
      </c>
      <c r="G42" s="334">
        <v>0</v>
      </c>
      <c r="H42" s="334">
        <v>0</v>
      </c>
      <c r="I42" s="334">
        <v>0</v>
      </c>
      <c r="J42" s="333">
        <v>0</v>
      </c>
      <c r="K42" s="334">
        <v>0</v>
      </c>
      <c r="L42" s="334">
        <v>0</v>
      </c>
      <c r="M42" s="334">
        <v>0</v>
      </c>
      <c r="N42" s="334">
        <v>0</v>
      </c>
      <c r="O42" s="334">
        <v>0</v>
      </c>
      <c r="P42" s="334">
        <v>0</v>
      </c>
      <c r="Q42" s="334">
        <v>0</v>
      </c>
      <c r="R42" s="334">
        <v>0</v>
      </c>
      <c r="S42" s="334">
        <v>0</v>
      </c>
      <c r="T42" s="334">
        <v>0</v>
      </c>
      <c r="U42" s="334">
        <v>0</v>
      </c>
      <c r="V42" s="334">
        <v>0</v>
      </c>
      <c r="W42" s="334">
        <v>0</v>
      </c>
      <c r="X42" s="334">
        <v>0</v>
      </c>
      <c r="Y42" s="334">
        <v>0</v>
      </c>
      <c r="Z42" s="334">
        <v>0</v>
      </c>
      <c r="AA42" s="334">
        <v>0</v>
      </c>
      <c r="AB42" s="333">
        <f t="shared" si="1"/>
        <v>0</v>
      </c>
      <c r="AC42" s="333">
        <v>0</v>
      </c>
    </row>
    <row r="43" spans="1:29" x14ac:dyDescent="0.25">
      <c r="A43" s="88" t="s">
        <v>62</v>
      </c>
      <c r="B43" s="87" t="s">
        <v>165</v>
      </c>
      <c r="C43" s="333">
        <v>0</v>
      </c>
      <c r="D43" s="333">
        <v>0</v>
      </c>
      <c r="E43" s="333">
        <v>0</v>
      </c>
      <c r="F43" s="333">
        <v>0</v>
      </c>
      <c r="G43" s="333">
        <v>0</v>
      </c>
      <c r="H43" s="333">
        <v>0</v>
      </c>
      <c r="I43" s="333">
        <v>0</v>
      </c>
      <c r="J43" s="333">
        <v>0</v>
      </c>
      <c r="K43" s="333">
        <v>0</v>
      </c>
      <c r="L43" s="333">
        <v>0</v>
      </c>
      <c r="M43" s="333">
        <v>0</v>
      </c>
      <c r="N43" s="333">
        <v>0</v>
      </c>
      <c r="O43" s="333">
        <v>0</v>
      </c>
      <c r="P43" s="333">
        <v>0</v>
      </c>
      <c r="Q43" s="333">
        <v>0</v>
      </c>
      <c r="R43" s="333">
        <v>0</v>
      </c>
      <c r="S43" s="333">
        <v>0</v>
      </c>
      <c r="T43" s="333">
        <v>0</v>
      </c>
      <c r="U43" s="333">
        <v>0</v>
      </c>
      <c r="V43" s="333">
        <v>0</v>
      </c>
      <c r="W43" s="333">
        <v>0</v>
      </c>
      <c r="X43" s="333">
        <v>0</v>
      </c>
      <c r="Y43" s="333">
        <v>0</v>
      </c>
      <c r="Z43" s="333">
        <v>0</v>
      </c>
      <c r="AA43" s="333">
        <v>0</v>
      </c>
      <c r="AB43" s="333">
        <f t="shared" si="1"/>
        <v>0</v>
      </c>
      <c r="AC43" s="335">
        <v>0</v>
      </c>
    </row>
    <row r="44" spans="1:29" x14ac:dyDescent="0.25">
      <c r="A44" s="85" t="s">
        <v>164</v>
      </c>
      <c r="B44" s="56" t="s">
        <v>163</v>
      </c>
      <c r="C44" s="333">
        <v>0</v>
      </c>
      <c r="D44" s="333">
        <v>0</v>
      </c>
      <c r="E44" s="334">
        <v>0</v>
      </c>
      <c r="F44" s="334">
        <v>0</v>
      </c>
      <c r="G44" s="334">
        <v>0</v>
      </c>
      <c r="H44" s="334">
        <v>0</v>
      </c>
      <c r="I44" s="334">
        <v>0</v>
      </c>
      <c r="J44" s="333">
        <v>0</v>
      </c>
      <c r="K44" s="334">
        <v>0</v>
      </c>
      <c r="L44" s="334">
        <v>0</v>
      </c>
      <c r="M44" s="334">
        <v>0</v>
      </c>
      <c r="N44" s="334">
        <v>0</v>
      </c>
      <c r="O44" s="334">
        <v>0</v>
      </c>
      <c r="P44" s="334">
        <v>0</v>
      </c>
      <c r="Q44" s="334">
        <v>0</v>
      </c>
      <c r="R44" s="334">
        <v>0</v>
      </c>
      <c r="S44" s="334">
        <v>0</v>
      </c>
      <c r="T44" s="334">
        <v>0</v>
      </c>
      <c r="U44" s="334">
        <v>0</v>
      </c>
      <c r="V44" s="334">
        <v>0</v>
      </c>
      <c r="W44" s="334">
        <v>0</v>
      </c>
      <c r="X44" s="334">
        <v>0</v>
      </c>
      <c r="Y44" s="334">
        <v>0</v>
      </c>
      <c r="Z44" s="334">
        <v>0</v>
      </c>
      <c r="AA44" s="334">
        <v>0</v>
      </c>
      <c r="AB44" s="333">
        <f t="shared" si="1"/>
        <v>0</v>
      </c>
      <c r="AC44" s="333">
        <v>0</v>
      </c>
    </row>
    <row r="45" spans="1:29" x14ac:dyDescent="0.25">
      <c r="A45" s="85" t="s">
        <v>162</v>
      </c>
      <c r="B45" s="56" t="s">
        <v>161</v>
      </c>
      <c r="C45" s="333">
        <v>0</v>
      </c>
      <c r="D45" s="333">
        <v>0</v>
      </c>
      <c r="E45" s="334">
        <v>0</v>
      </c>
      <c r="F45" s="334">
        <v>0</v>
      </c>
      <c r="G45" s="334">
        <v>0</v>
      </c>
      <c r="H45" s="334">
        <v>0</v>
      </c>
      <c r="I45" s="334">
        <v>0</v>
      </c>
      <c r="J45" s="334">
        <v>0</v>
      </c>
      <c r="K45" s="334">
        <v>0</v>
      </c>
      <c r="L45" s="334">
        <v>0</v>
      </c>
      <c r="M45" s="334">
        <v>0</v>
      </c>
      <c r="N45" s="334">
        <v>0</v>
      </c>
      <c r="O45" s="334">
        <v>0</v>
      </c>
      <c r="P45" s="334">
        <v>0</v>
      </c>
      <c r="Q45" s="334">
        <v>0</v>
      </c>
      <c r="R45" s="334">
        <v>0</v>
      </c>
      <c r="S45" s="334">
        <v>0</v>
      </c>
      <c r="T45" s="334">
        <v>0</v>
      </c>
      <c r="U45" s="334">
        <v>0</v>
      </c>
      <c r="V45" s="334">
        <v>0</v>
      </c>
      <c r="W45" s="334">
        <v>0</v>
      </c>
      <c r="X45" s="334">
        <v>0</v>
      </c>
      <c r="Y45" s="334">
        <v>0</v>
      </c>
      <c r="Z45" s="334">
        <v>0</v>
      </c>
      <c r="AA45" s="334">
        <v>0</v>
      </c>
      <c r="AB45" s="333">
        <f t="shared" si="1"/>
        <v>0</v>
      </c>
      <c r="AC45" s="333">
        <v>0</v>
      </c>
    </row>
    <row r="46" spans="1:29" x14ac:dyDescent="0.25">
      <c r="A46" s="85" t="s">
        <v>160</v>
      </c>
      <c r="B46" s="56" t="s">
        <v>159</v>
      </c>
      <c r="C46" s="333">
        <v>0</v>
      </c>
      <c r="D46" s="333">
        <v>0</v>
      </c>
      <c r="E46" s="334">
        <v>0</v>
      </c>
      <c r="F46" s="334">
        <v>0</v>
      </c>
      <c r="G46" s="334">
        <v>0</v>
      </c>
      <c r="H46" s="334">
        <v>0</v>
      </c>
      <c r="I46" s="334">
        <v>0</v>
      </c>
      <c r="J46" s="334">
        <v>0</v>
      </c>
      <c r="K46" s="334">
        <v>0</v>
      </c>
      <c r="L46" s="334">
        <v>0</v>
      </c>
      <c r="M46" s="334">
        <v>0</v>
      </c>
      <c r="N46" s="334">
        <v>0</v>
      </c>
      <c r="O46" s="334">
        <v>0</v>
      </c>
      <c r="P46" s="334">
        <v>0</v>
      </c>
      <c r="Q46" s="334">
        <v>0</v>
      </c>
      <c r="R46" s="334">
        <v>0</v>
      </c>
      <c r="S46" s="334">
        <v>0</v>
      </c>
      <c r="T46" s="334">
        <v>0</v>
      </c>
      <c r="U46" s="334">
        <v>0</v>
      </c>
      <c r="V46" s="334">
        <v>0</v>
      </c>
      <c r="W46" s="334">
        <v>0</v>
      </c>
      <c r="X46" s="334">
        <v>0</v>
      </c>
      <c r="Y46" s="334">
        <v>0</v>
      </c>
      <c r="Z46" s="334">
        <v>0</v>
      </c>
      <c r="AA46" s="334">
        <v>0</v>
      </c>
      <c r="AB46" s="333">
        <f t="shared" si="1"/>
        <v>0</v>
      </c>
      <c r="AC46" s="333">
        <v>0</v>
      </c>
    </row>
    <row r="47" spans="1:29" ht="31.5" x14ac:dyDescent="0.25">
      <c r="A47" s="85" t="s">
        <v>158</v>
      </c>
      <c r="B47" s="56" t="s">
        <v>157</v>
      </c>
      <c r="C47" s="333">
        <v>0</v>
      </c>
      <c r="D47" s="333">
        <v>0</v>
      </c>
      <c r="E47" s="334">
        <v>0</v>
      </c>
      <c r="F47" s="334">
        <v>0</v>
      </c>
      <c r="G47" s="334">
        <v>0</v>
      </c>
      <c r="H47" s="334">
        <v>0</v>
      </c>
      <c r="I47" s="334">
        <v>0</v>
      </c>
      <c r="J47" s="334">
        <v>2.2970000000000002</v>
      </c>
      <c r="K47" s="334">
        <v>0</v>
      </c>
      <c r="L47" s="334">
        <v>0</v>
      </c>
      <c r="M47" s="334">
        <v>0</v>
      </c>
      <c r="N47" s="334">
        <v>0</v>
      </c>
      <c r="O47" s="334">
        <v>0</v>
      </c>
      <c r="P47" s="334">
        <v>0</v>
      </c>
      <c r="Q47" s="334">
        <v>0</v>
      </c>
      <c r="R47" s="334">
        <v>0</v>
      </c>
      <c r="S47" s="334">
        <v>0</v>
      </c>
      <c r="T47" s="334">
        <v>0</v>
      </c>
      <c r="U47" s="334">
        <v>0</v>
      </c>
      <c r="V47" s="334">
        <v>0</v>
      </c>
      <c r="W47" s="334">
        <v>0</v>
      </c>
      <c r="X47" s="334">
        <v>0</v>
      </c>
      <c r="Y47" s="334">
        <v>0</v>
      </c>
      <c r="Z47" s="334">
        <v>0</v>
      </c>
      <c r="AA47" s="334">
        <v>0</v>
      </c>
      <c r="AB47" s="333">
        <f t="shared" si="1"/>
        <v>0</v>
      </c>
      <c r="AC47" s="333">
        <v>0</v>
      </c>
    </row>
    <row r="48" spans="1:29" ht="31.5" x14ac:dyDescent="0.25">
      <c r="A48" s="85" t="s">
        <v>156</v>
      </c>
      <c r="B48" s="56" t="s">
        <v>155</v>
      </c>
      <c r="C48" s="333">
        <v>0</v>
      </c>
      <c r="D48" s="333">
        <v>0</v>
      </c>
      <c r="E48" s="334">
        <v>0</v>
      </c>
      <c r="F48" s="334">
        <v>0</v>
      </c>
      <c r="G48" s="334">
        <v>0</v>
      </c>
      <c r="H48" s="334">
        <v>0</v>
      </c>
      <c r="I48" s="334">
        <v>0</v>
      </c>
      <c r="J48" s="334">
        <v>0</v>
      </c>
      <c r="K48" s="334">
        <v>0</v>
      </c>
      <c r="L48" s="334">
        <v>0</v>
      </c>
      <c r="M48" s="334">
        <v>0</v>
      </c>
      <c r="N48" s="334">
        <v>0</v>
      </c>
      <c r="O48" s="334">
        <v>0</v>
      </c>
      <c r="P48" s="334">
        <v>0</v>
      </c>
      <c r="Q48" s="334">
        <v>0</v>
      </c>
      <c r="R48" s="334">
        <v>0</v>
      </c>
      <c r="S48" s="334">
        <v>0</v>
      </c>
      <c r="T48" s="334">
        <v>0</v>
      </c>
      <c r="U48" s="334">
        <v>0</v>
      </c>
      <c r="V48" s="334">
        <v>0</v>
      </c>
      <c r="W48" s="334">
        <v>0</v>
      </c>
      <c r="X48" s="334">
        <v>0</v>
      </c>
      <c r="Y48" s="334">
        <v>0</v>
      </c>
      <c r="Z48" s="334">
        <v>0</v>
      </c>
      <c r="AA48" s="334">
        <v>0</v>
      </c>
      <c r="AB48" s="333">
        <f t="shared" si="1"/>
        <v>0</v>
      </c>
      <c r="AC48" s="333">
        <v>0</v>
      </c>
    </row>
    <row r="49" spans="1:29" x14ac:dyDescent="0.25">
      <c r="A49" s="85" t="s">
        <v>154</v>
      </c>
      <c r="B49" s="56" t="s">
        <v>153</v>
      </c>
      <c r="C49" s="333">
        <v>0</v>
      </c>
      <c r="D49" s="333">
        <v>0</v>
      </c>
      <c r="E49" s="334">
        <v>0</v>
      </c>
      <c r="F49" s="334">
        <v>0</v>
      </c>
      <c r="G49" s="334">
        <v>0</v>
      </c>
      <c r="H49" s="334">
        <v>0</v>
      </c>
      <c r="I49" s="334">
        <v>0</v>
      </c>
      <c r="J49" s="334">
        <v>0</v>
      </c>
      <c r="K49" s="334">
        <v>0</v>
      </c>
      <c r="L49" s="334">
        <v>0</v>
      </c>
      <c r="M49" s="334">
        <v>0</v>
      </c>
      <c r="N49" s="334">
        <v>0</v>
      </c>
      <c r="O49" s="334">
        <v>0</v>
      </c>
      <c r="P49" s="334">
        <v>0</v>
      </c>
      <c r="Q49" s="334">
        <v>0</v>
      </c>
      <c r="R49" s="334">
        <v>0</v>
      </c>
      <c r="S49" s="334">
        <v>0</v>
      </c>
      <c r="T49" s="334">
        <v>0</v>
      </c>
      <c r="U49" s="334">
        <v>0</v>
      </c>
      <c r="V49" s="334">
        <v>0</v>
      </c>
      <c r="W49" s="334">
        <v>0</v>
      </c>
      <c r="X49" s="334">
        <v>0</v>
      </c>
      <c r="Y49" s="334">
        <v>0</v>
      </c>
      <c r="Z49" s="334">
        <v>0</v>
      </c>
      <c r="AA49" s="334">
        <v>0</v>
      </c>
      <c r="AB49" s="333">
        <f t="shared" si="1"/>
        <v>0</v>
      </c>
      <c r="AC49" s="333">
        <v>0</v>
      </c>
    </row>
    <row r="50" spans="1:29" ht="18.75" x14ac:dyDescent="0.25">
      <c r="A50" s="85" t="s">
        <v>152</v>
      </c>
      <c r="B50" s="84" t="s">
        <v>151</v>
      </c>
      <c r="C50" s="333">
        <v>0</v>
      </c>
      <c r="D50" s="333">
        <v>0</v>
      </c>
      <c r="E50" s="334">
        <v>0</v>
      </c>
      <c r="F50" s="334">
        <v>0</v>
      </c>
      <c r="G50" s="334">
        <v>0</v>
      </c>
      <c r="H50" s="334">
        <v>0</v>
      </c>
      <c r="I50" s="334">
        <v>0</v>
      </c>
      <c r="J50" s="334">
        <v>0</v>
      </c>
      <c r="K50" s="334">
        <v>0</v>
      </c>
      <c r="L50" s="334">
        <v>0</v>
      </c>
      <c r="M50" s="334">
        <v>0</v>
      </c>
      <c r="N50" s="334">
        <v>0</v>
      </c>
      <c r="O50" s="334">
        <v>0</v>
      </c>
      <c r="P50" s="334">
        <v>0</v>
      </c>
      <c r="Q50" s="334">
        <v>0</v>
      </c>
      <c r="R50" s="334">
        <v>0</v>
      </c>
      <c r="S50" s="334">
        <v>0</v>
      </c>
      <c r="T50" s="334">
        <v>0</v>
      </c>
      <c r="U50" s="334">
        <v>0</v>
      </c>
      <c r="V50" s="334">
        <v>0</v>
      </c>
      <c r="W50" s="334">
        <v>0</v>
      </c>
      <c r="X50" s="334">
        <v>0</v>
      </c>
      <c r="Y50" s="334">
        <v>0</v>
      </c>
      <c r="Z50" s="334">
        <v>0</v>
      </c>
      <c r="AA50" s="334">
        <v>0</v>
      </c>
      <c r="AB50" s="333">
        <f t="shared" si="1"/>
        <v>0</v>
      </c>
      <c r="AC50" s="333">
        <v>0</v>
      </c>
    </row>
    <row r="51" spans="1:29" ht="35.25" customHeight="1" x14ac:dyDescent="0.25">
      <c r="A51" s="88" t="s">
        <v>60</v>
      </c>
      <c r="B51" s="87" t="s">
        <v>150</v>
      </c>
      <c r="C51" s="333">
        <v>0</v>
      </c>
      <c r="D51" s="333">
        <v>0</v>
      </c>
      <c r="E51" s="333">
        <v>0</v>
      </c>
      <c r="F51" s="333">
        <v>0</v>
      </c>
      <c r="G51" s="333">
        <v>0</v>
      </c>
      <c r="H51" s="333">
        <v>0</v>
      </c>
      <c r="I51" s="333">
        <v>0</v>
      </c>
      <c r="J51" s="333">
        <v>0</v>
      </c>
      <c r="K51" s="333">
        <v>0</v>
      </c>
      <c r="L51" s="333">
        <v>0</v>
      </c>
      <c r="M51" s="333">
        <v>0</v>
      </c>
      <c r="N51" s="333">
        <v>0</v>
      </c>
      <c r="O51" s="333">
        <v>0</v>
      </c>
      <c r="P51" s="333">
        <v>0</v>
      </c>
      <c r="Q51" s="333">
        <v>0</v>
      </c>
      <c r="R51" s="333">
        <v>0</v>
      </c>
      <c r="S51" s="333">
        <v>0</v>
      </c>
      <c r="T51" s="333">
        <v>0</v>
      </c>
      <c r="U51" s="333">
        <v>0</v>
      </c>
      <c r="V51" s="333">
        <v>0</v>
      </c>
      <c r="W51" s="333">
        <v>0</v>
      </c>
      <c r="X51" s="333">
        <v>0</v>
      </c>
      <c r="Y51" s="333">
        <v>0</v>
      </c>
      <c r="Z51" s="333">
        <v>0</v>
      </c>
      <c r="AA51" s="333">
        <v>0</v>
      </c>
      <c r="AB51" s="333">
        <f t="shared" si="1"/>
        <v>0</v>
      </c>
      <c r="AC51" s="335">
        <v>0</v>
      </c>
    </row>
    <row r="52" spans="1:29" x14ac:dyDescent="0.25">
      <c r="A52" s="85" t="s">
        <v>149</v>
      </c>
      <c r="B52" s="56" t="s">
        <v>148</v>
      </c>
      <c r="C52" s="334">
        <v>0</v>
      </c>
      <c r="D52" s="333">
        <v>0</v>
      </c>
      <c r="E52" s="334">
        <v>0</v>
      </c>
      <c r="F52" s="334">
        <v>0</v>
      </c>
      <c r="G52" s="334">
        <v>0</v>
      </c>
      <c r="H52" s="334">
        <v>0</v>
      </c>
      <c r="I52" s="334">
        <v>0</v>
      </c>
      <c r="J52" s="334">
        <v>0.72099999999999997</v>
      </c>
      <c r="K52" s="334">
        <v>0</v>
      </c>
      <c r="L52" s="334">
        <v>0</v>
      </c>
      <c r="M52" s="334">
        <v>0</v>
      </c>
      <c r="N52" s="333">
        <v>0</v>
      </c>
      <c r="O52" s="334">
        <v>0</v>
      </c>
      <c r="P52" s="334">
        <v>0</v>
      </c>
      <c r="Q52" s="334">
        <v>0</v>
      </c>
      <c r="R52" s="334">
        <v>0</v>
      </c>
      <c r="S52" s="334">
        <v>0</v>
      </c>
      <c r="T52" s="334">
        <v>0</v>
      </c>
      <c r="U52" s="334">
        <v>0</v>
      </c>
      <c r="V52" s="334">
        <v>0</v>
      </c>
      <c r="W52" s="334">
        <v>0</v>
      </c>
      <c r="X52" s="334">
        <v>0</v>
      </c>
      <c r="Y52" s="334">
        <v>0</v>
      </c>
      <c r="Z52" s="334">
        <v>0</v>
      </c>
      <c r="AA52" s="334">
        <v>0</v>
      </c>
      <c r="AB52" s="333">
        <f t="shared" si="1"/>
        <v>0</v>
      </c>
      <c r="AC52" s="333">
        <v>0</v>
      </c>
    </row>
    <row r="53" spans="1:29" x14ac:dyDescent="0.25">
      <c r="A53" s="85" t="s">
        <v>147</v>
      </c>
      <c r="B53" s="56" t="s">
        <v>141</v>
      </c>
      <c r="C53" s="333">
        <v>0</v>
      </c>
      <c r="D53" s="333">
        <v>0</v>
      </c>
      <c r="E53" s="334">
        <v>0</v>
      </c>
      <c r="F53" s="334">
        <v>0</v>
      </c>
      <c r="G53" s="334">
        <v>0</v>
      </c>
      <c r="H53" s="334">
        <v>0</v>
      </c>
      <c r="I53" s="334">
        <v>0</v>
      </c>
      <c r="J53" s="334">
        <v>0</v>
      </c>
      <c r="K53" s="334">
        <v>0</v>
      </c>
      <c r="L53" s="334">
        <v>0</v>
      </c>
      <c r="M53" s="334">
        <v>0</v>
      </c>
      <c r="N53" s="334">
        <v>0</v>
      </c>
      <c r="O53" s="334">
        <v>0</v>
      </c>
      <c r="P53" s="334">
        <v>0</v>
      </c>
      <c r="Q53" s="334">
        <v>0</v>
      </c>
      <c r="R53" s="334">
        <v>0</v>
      </c>
      <c r="S53" s="334">
        <v>0</v>
      </c>
      <c r="T53" s="334">
        <v>0</v>
      </c>
      <c r="U53" s="334">
        <v>0</v>
      </c>
      <c r="V53" s="334">
        <v>0</v>
      </c>
      <c r="W53" s="334">
        <v>0</v>
      </c>
      <c r="X53" s="334">
        <v>0</v>
      </c>
      <c r="Y53" s="334">
        <v>0</v>
      </c>
      <c r="Z53" s="334">
        <v>0</v>
      </c>
      <c r="AA53" s="334">
        <v>0</v>
      </c>
      <c r="AB53" s="333">
        <f t="shared" si="1"/>
        <v>0</v>
      </c>
      <c r="AC53" s="333">
        <v>0</v>
      </c>
    </row>
    <row r="54" spans="1:29" x14ac:dyDescent="0.25">
      <c r="A54" s="85" t="s">
        <v>146</v>
      </c>
      <c r="B54" s="84" t="s">
        <v>140</v>
      </c>
      <c r="C54" s="333">
        <v>0</v>
      </c>
      <c r="D54" s="333">
        <v>0</v>
      </c>
      <c r="E54" s="334">
        <v>0</v>
      </c>
      <c r="F54" s="334">
        <v>0</v>
      </c>
      <c r="G54" s="334">
        <v>0</v>
      </c>
      <c r="H54" s="334">
        <v>0</v>
      </c>
      <c r="I54" s="334">
        <v>0</v>
      </c>
      <c r="J54" s="334">
        <v>0</v>
      </c>
      <c r="K54" s="334">
        <v>0</v>
      </c>
      <c r="L54" s="334">
        <v>0</v>
      </c>
      <c r="M54" s="334">
        <v>0</v>
      </c>
      <c r="N54" s="334">
        <v>0</v>
      </c>
      <c r="O54" s="334">
        <v>0</v>
      </c>
      <c r="P54" s="334">
        <v>0</v>
      </c>
      <c r="Q54" s="334">
        <v>0</v>
      </c>
      <c r="R54" s="334">
        <v>0</v>
      </c>
      <c r="S54" s="334">
        <v>0</v>
      </c>
      <c r="T54" s="334">
        <v>0</v>
      </c>
      <c r="U54" s="334">
        <v>0</v>
      </c>
      <c r="V54" s="334">
        <v>0</v>
      </c>
      <c r="W54" s="334">
        <v>0</v>
      </c>
      <c r="X54" s="334">
        <v>0</v>
      </c>
      <c r="Y54" s="334">
        <v>0</v>
      </c>
      <c r="Z54" s="334">
        <v>0</v>
      </c>
      <c r="AA54" s="334">
        <v>0</v>
      </c>
      <c r="AB54" s="333">
        <f t="shared" si="1"/>
        <v>0</v>
      </c>
      <c r="AC54" s="333">
        <v>0</v>
      </c>
    </row>
    <row r="55" spans="1:29" x14ac:dyDescent="0.25">
      <c r="A55" s="85" t="s">
        <v>145</v>
      </c>
      <c r="B55" s="84" t="s">
        <v>139</v>
      </c>
      <c r="C55" s="333">
        <v>0</v>
      </c>
      <c r="D55" s="333">
        <v>0</v>
      </c>
      <c r="E55" s="334">
        <v>0</v>
      </c>
      <c r="F55" s="334">
        <v>0</v>
      </c>
      <c r="G55" s="334">
        <v>0</v>
      </c>
      <c r="H55" s="334">
        <v>0</v>
      </c>
      <c r="I55" s="334">
        <v>0</v>
      </c>
      <c r="J55" s="334">
        <v>0</v>
      </c>
      <c r="K55" s="334">
        <v>0</v>
      </c>
      <c r="L55" s="334">
        <v>0</v>
      </c>
      <c r="M55" s="334">
        <v>0</v>
      </c>
      <c r="N55" s="334">
        <v>0</v>
      </c>
      <c r="O55" s="334">
        <v>0</v>
      </c>
      <c r="P55" s="334">
        <v>0</v>
      </c>
      <c r="Q55" s="334">
        <v>0</v>
      </c>
      <c r="R55" s="334">
        <v>0</v>
      </c>
      <c r="S55" s="334">
        <v>0</v>
      </c>
      <c r="T55" s="334">
        <v>0</v>
      </c>
      <c r="U55" s="334">
        <v>0</v>
      </c>
      <c r="V55" s="334">
        <v>0</v>
      </c>
      <c r="W55" s="334">
        <v>0</v>
      </c>
      <c r="X55" s="334">
        <v>0</v>
      </c>
      <c r="Y55" s="334">
        <v>0</v>
      </c>
      <c r="Z55" s="334">
        <v>0</v>
      </c>
      <c r="AA55" s="334">
        <v>0</v>
      </c>
      <c r="AB55" s="333">
        <f t="shared" si="1"/>
        <v>0</v>
      </c>
      <c r="AC55" s="333">
        <v>0</v>
      </c>
    </row>
    <row r="56" spans="1:29" x14ac:dyDescent="0.25">
      <c r="A56" s="85" t="s">
        <v>144</v>
      </c>
      <c r="B56" s="84" t="s">
        <v>138</v>
      </c>
      <c r="C56" s="333">
        <v>0</v>
      </c>
      <c r="D56" s="333">
        <v>0</v>
      </c>
      <c r="E56" s="334">
        <v>0</v>
      </c>
      <c r="F56" s="334">
        <v>0</v>
      </c>
      <c r="G56" s="334">
        <v>0</v>
      </c>
      <c r="H56" s="334">
        <v>0</v>
      </c>
      <c r="I56" s="334">
        <v>0</v>
      </c>
      <c r="J56" s="334">
        <v>2.2970000000000002</v>
      </c>
      <c r="K56" s="334">
        <v>0</v>
      </c>
      <c r="L56" s="334">
        <v>0</v>
      </c>
      <c r="M56" s="334">
        <v>0</v>
      </c>
      <c r="N56" s="334">
        <v>0</v>
      </c>
      <c r="O56" s="334">
        <v>0</v>
      </c>
      <c r="P56" s="334">
        <v>0</v>
      </c>
      <c r="Q56" s="334">
        <v>0</v>
      </c>
      <c r="R56" s="334">
        <v>0</v>
      </c>
      <c r="S56" s="334">
        <v>0</v>
      </c>
      <c r="T56" s="334">
        <v>0</v>
      </c>
      <c r="U56" s="334">
        <v>0</v>
      </c>
      <c r="V56" s="334">
        <v>0</v>
      </c>
      <c r="W56" s="334">
        <v>0</v>
      </c>
      <c r="X56" s="334">
        <v>0</v>
      </c>
      <c r="Y56" s="334">
        <v>0</v>
      </c>
      <c r="Z56" s="334">
        <v>0</v>
      </c>
      <c r="AA56" s="334">
        <v>0</v>
      </c>
      <c r="AB56" s="333">
        <f t="shared" si="1"/>
        <v>0</v>
      </c>
      <c r="AC56" s="333">
        <v>0</v>
      </c>
    </row>
    <row r="57" spans="1:29" ht="18.75" x14ac:dyDescent="0.25">
      <c r="A57" s="85" t="s">
        <v>143</v>
      </c>
      <c r="B57" s="84" t="s">
        <v>137</v>
      </c>
      <c r="C57" s="333">
        <v>0</v>
      </c>
      <c r="D57" s="333">
        <v>0</v>
      </c>
      <c r="E57" s="334">
        <v>0</v>
      </c>
      <c r="F57" s="334">
        <v>0</v>
      </c>
      <c r="G57" s="334">
        <v>0</v>
      </c>
      <c r="H57" s="334">
        <v>0</v>
      </c>
      <c r="I57" s="334">
        <v>0</v>
      </c>
      <c r="J57" s="334">
        <v>0</v>
      </c>
      <c r="K57" s="334">
        <v>0</v>
      </c>
      <c r="L57" s="334">
        <v>0</v>
      </c>
      <c r="M57" s="334">
        <v>0</v>
      </c>
      <c r="N57" s="334">
        <v>0</v>
      </c>
      <c r="O57" s="334">
        <v>0</v>
      </c>
      <c r="P57" s="334">
        <v>0</v>
      </c>
      <c r="Q57" s="334">
        <v>0</v>
      </c>
      <c r="R57" s="334">
        <v>0</v>
      </c>
      <c r="S57" s="334">
        <v>0</v>
      </c>
      <c r="T57" s="334">
        <v>0</v>
      </c>
      <c r="U57" s="334">
        <v>0</v>
      </c>
      <c r="V57" s="334">
        <v>0</v>
      </c>
      <c r="W57" s="334">
        <v>0</v>
      </c>
      <c r="X57" s="334">
        <v>0</v>
      </c>
      <c r="Y57" s="334">
        <v>0</v>
      </c>
      <c r="Z57" s="334">
        <v>0</v>
      </c>
      <c r="AA57" s="334">
        <v>0</v>
      </c>
      <c r="AB57" s="333">
        <f t="shared" si="1"/>
        <v>0</v>
      </c>
      <c r="AC57" s="333">
        <v>0</v>
      </c>
    </row>
    <row r="58" spans="1:29" ht="36.75" customHeight="1" x14ac:dyDescent="0.25">
      <c r="A58" s="88" t="s">
        <v>59</v>
      </c>
      <c r="B58" s="109" t="s">
        <v>243</v>
      </c>
      <c r="C58" s="333">
        <v>0</v>
      </c>
      <c r="D58" s="333">
        <v>0</v>
      </c>
      <c r="E58" s="333">
        <v>0</v>
      </c>
      <c r="F58" s="333">
        <v>0</v>
      </c>
      <c r="G58" s="333">
        <v>0</v>
      </c>
      <c r="H58" s="333">
        <v>0</v>
      </c>
      <c r="I58" s="333">
        <v>0</v>
      </c>
      <c r="J58" s="333">
        <v>0</v>
      </c>
      <c r="K58" s="333">
        <v>0</v>
      </c>
      <c r="L58" s="333">
        <v>0</v>
      </c>
      <c r="M58" s="333">
        <v>0</v>
      </c>
      <c r="N58" s="333">
        <v>0</v>
      </c>
      <c r="O58" s="333">
        <v>0</v>
      </c>
      <c r="P58" s="333">
        <v>0</v>
      </c>
      <c r="Q58" s="333">
        <v>0</v>
      </c>
      <c r="R58" s="333">
        <v>0</v>
      </c>
      <c r="S58" s="333">
        <v>0</v>
      </c>
      <c r="T58" s="333">
        <v>0</v>
      </c>
      <c r="U58" s="333">
        <v>0</v>
      </c>
      <c r="V58" s="333">
        <v>0</v>
      </c>
      <c r="W58" s="333">
        <v>0</v>
      </c>
      <c r="X58" s="333">
        <v>0</v>
      </c>
      <c r="Y58" s="333">
        <v>0</v>
      </c>
      <c r="Z58" s="333">
        <v>0</v>
      </c>
      <c r="AA58" s="333">
        <v>0</v>
      </c>
      <c r="AB58" s="333">
        <f t="shared" si="1"/>
        <v>0</v>
      </c>
      <c r="AC58" s="335">
        <v>0</v>
      </c>
    </row>
    <row r="59" spans="1:29" x14ac:dyDescent="0.25">
      <c r="A59" s="88" t="s">
        <v>57</v>
      </c>
      <c r="B59" s="87" t="s">
        <v>142</v>
      </c>
      <c r="C59" s="333">
        <v>0</v>
      </c>
      <c r="D59" s="333">
        <v>0</v>
      </c>
      <c r="E59" s="333">
        <v>0</v>
      </c>
      <c r="F59" s="333">
        <v>0</v>
      </c>
      <c r="G59" s="333">
        <v>0</v>
      </c>
      <c r="H59" s="333">
        <v>0</v>
      </c>
      <c r="I59" s="333">
        <v>0</v>
      </c>
      <c r="J59" s="333">
        <v>0</v>
      </c>
      <c r="K59" s="333">
        <v>0</v>
      </c>
      <c r="L59" s="333">
        <v>0</v>
      </c>
      <c r="M59" s="333">
        <v>0</v>
      </c>
      <c r="N59" s="333">
        <v>0</v>
      </c>
      <c r="O59" s="333">
        <v>0</v>
      </c>
      <c r="P59" s="333">
        <v>0</v>
      </c>
      <c r="Q59" s="333">
        <v>0</v>
      </c>
      <c r="R59" s="333">
        <v>0</v>
      </c>
      <c r="S59" s="333">
        <v>0</v>
      </c>
      <c r="T59" s="333">
        <v>0</v>
      </c>
      <c r="U59" s="333">
        <v>0</v>
      </c>
      <c r="V59" s="333">
        <v>0</v>
      </c>
      <c r="W59" s="333">
        <v>0</v>
      </c>
      <c r="X59" s="333">
        <v>0</v>
      </c>
      <c r="Y59" s="333">
        <v>0</v>
      </c>
      <c r="Z59" s="333">
        <v>0</v>
      </c>
      <c r="AA59" s="333">
        <v>0</v>
      </c>
      <c r="AB59" s="333">
        <f t="shared" si="1"/>
        <v>0</v>
      </c>
      <c r="AC59" s="335">
        <v>0</v>
      </c>
    </row>
    <row r="60" spans="1:29" x14ac:dyDescent="0.25">
      <c r="A60" s="85" t="s">
        <v>237</v>
      </c>
      <c r="B60" s="86" t="s">
        <v>163</v>
      </c>
      <c r="C60" s="333">
        <v>0</v>
      </c>
      <c r="D60" s="333">
        <v>0</v>
      </c>
      <c r="E60" s="334">
        <v>0</v>
      </c>
      <c r="F60" s="334">
        <v>0</v>
      </c>
      <c r="G60" s="334">
        <v>0</v>
      </c>
      <c r="H60" s="334">
        <v>0</v>
      </c>
      <c r="I60" s="334">
        <v>0</v>
      </c>
      <c r="J60" s="334">
        <v>0</v>
      </c>
      <c r="K60" s="334">
        <v>0</v>
      </c>
      <c r="L60" s="334">
        <v>0</v>
      </c>
      <c r="M60" s="334">
        <v>0</v>
      </c>
      <c r="N60" s="334">
        <v>0</v>
      </c>
      <c r="O60" s="334">
        <v>0</v>
      </c>
      <c r="P60" s="334">
        <v>0</v>
      </c>
      <c r="Q60" s="334">
        <v>0</v>
      </c>
      <c r="R60" s="334">
        <v>0</v>
      </c>
      <c r="S60" s="334">
        <v>0</v>
      </c>
      <c r="T60" s="334">
        <v>0</v>
      </c>
      <c r="U60" s="334">
        <v>0</v>
      </c>
      <c r="V60" s="334">
        <v>0</v>
      </c>
      <c r="W60" s="334">
        <v>0</v>
      </c>
      <c r="X60" s="334">
        <v>0</v>
      </c>
      <c r="Y60" s="334">
        <v>0</v>
      </c>
      <c r="Z60" s="334">
        <v>0</v>
      </c>
      <c r="AA60" s="334">
        <v>0</v>
      </c>
      <c r="AB60" s="333">
        <f t="shared" si="1"/>
        <v>0</v>
      </c>
      <c r="AC60" s="333">
        <v>0</v>
      </c>
    </row>
    <row r="61" spans="1:29" x14ac:dyDescent="0.25">
      <c r="A61" s="85" t="s">
        <v>238</v>
      </c>
      <c r="B61" s="86" t="s">
        <v>161</v>
      </c>
      <c r="C61" s="333">
        <v>0</v>
      </c>
      <c r="D61" s="333">
        <v>0</v>
      </c>
      <c r="E61" s="334">
        <v>0</v>
      </c>
      <c r="F61" s="334">
        <v>0</v>
      </c>
      <c r="G61" s="334">
        <v>0</v>
      </c>
      <c r="H61" s="334">
        <v>0</v>
      </c>
      <c r="I61" s="334">
        <v>0</v>
      </c>
      <c r="J61" s="334">
        <v>0</v>
      </c>
      <c r="K61" s="334">
        <v>0</v>
      </c>
      <c r="L61" s="334">
        <v>0</v>
      </c>
      <c r="M61" s="334">
        <v>0</v>
      </c>
      <c r="N61" s="334">
        <v>0</v>
      </c>
      <c r="O61" s="334">
        <v>0</v>
      </c>
      <c r="P61" s="334">
        <v>0</v>
      </c>
      <c r="Q61" s="334">
        <v>0</v>
      </c>
      <c r="R61" s="334">
        <v>0</v>
      </c>
      <c r="S61" s="334">
        <v>0</v>
      </c>
      <c r="T61" s="334">
        <v>0</v>
      </c>
      <c r="U61" s="334">
        <v>0</v>
      </c>
      <c r="V61" s="334">
        <v>0</v>
      </c>
      <c r="W61" s="334">
        <v>0</v>
      </c>
      <c r="X61" s="334">
        <v>0</v>
      </c>
      <c r="Y61" s="334">
        <v>0</v>
      </c>
      <c r="Z61" s="334">
        <v>0</v>
      </c>
      <c r="AA61" s="334">
        <v>0</v>
      </c>
      <c r="AB61" s="333">
        <f t="shared" si="1"/>
        <v>0</v>
      </c>
      <c r="AC61" s="333">
        <v>0</v>
      </c>
    </row>
    <row r="62" spans="1:29" x14ac:dyDescent="0.25">
      <c r="A62" s="85" t="s">
        <v>239</v>
      </c>
      <c r="B62" s="86" t="s">
        <v>159</v>
      </c>
      <c r="C62" s="333">
        <v>0</v>
      </c>
      <c r="D62" s="333">
        <v>0</v>
      </c>
      <c r="E62" s="334">
        <v>0</v>
      </c>
      <c r="F62" s="334">
        <v>0</v>
      </c>
      <c r="G62" s="334">
        <v>0</v>
      </c>
      <c r="H62" s="334">
        <v>0</v>
      </c>
      <c r="I62" s="334">
        <v>0</v>
      </c>
      <c r="J62" s="334">
        <v>0</v>
      </c>
      <c r="K62" s="334">
        <v>0</v>
      </c>
      <c r="L62" s="334">
        <v>0</v>
      </c>
      <c r="M62" s="334">
        <v>0</v>
      </c>
      <c r="N62" s="334">
        <v>0</v>
      </c>
      <c r="O62" s="334">
        <v>0</v>
      </c>
      <c r="P62" s="334">
        <v>0</v>
      </c>
      <c r="Q62" s="334">
        <v>0</v>
      </c>
      <c r="R62" s="334">
        <v>0</v>
      </c>
      <c r="S62" s="334">
        <v>0</v>
      </c>
      <c r="T62" s="334">
        <v>0</v>
      </c>
      <c r="U62" s="334">
        <v>0</v>
      </c>
      <c r="V62" s="334">
        <v>0</v>
      </c>
      <c r="W62" s="334">
        <v>0</v>
      </c>
      <c r="X62" s="334">
        <v>0</v>
      </c>
      <c r="Y62" s="334">
        <v>0</v>
      </c>
      <c r="Z62" s="334">
        <v>0</v>
      </c>
      <c r="AA62" s="334">
        <v>0</v>
      </c>
      <c r="AB62" s="333">
        <f t="shared" si="1"/>
        <v>0</v>
      </c>
      <c r="AC62" s="333">
        <v>0</v>
      </c>
    </row>
    <row r="63" spans="1:29" x14ac:dyDescent="0.25">
      <c r="A63" s="85" t="s">
        <v>240</v>
      </c>
      <c r="B63" s="86" t="s">
        <v>242</v>
      </c>
      <c r="C63" s="333">
        <v>0</v>
      </c>
      <c r="D63" s="333">
        <v>0</v>
      </c>
      <c r="E63" s="334">
        <v>0</v>
      </c>
      <c r="F63" s="334">
        <v>0</v>
      </c>
      <c r="G63" s="334">
        <v>0</v>
      </c>
      <c r="H63" s="334">
        <v>0</v>
      </c>
      <c r="I63" s="334">
        <v>0</v>
      </c>
      <c r="J63" s="334">
        <v>0</v>
      </c>
      <c r="K63" s="334">
        <v>0</v>
      </c>
      <c r="L63" s="334">
        <v>0</v>
      </c>
      <c r="M63" s="334">
        <v>0</v>
      </c>
      <c r="N63" s="334">
        <v>0</v>
      </c>
      <c r="O63" s="334">
        <v>0</v>
      </c>
      <c r="P63" s="334">
        <v>0</v>
      </c>
      <c r="Q63" s="334">
        <v>0</v>
      </c>
      <c r="R63" s="334">
        <v>0</v>
      </c>
      <c r="S63" s="334">
        <v>0</v>
      </c>
      <c r="T63" s="334">
        <v>0</v>
      </c>
      <c r="U63" s="334">
        <v>0</v>
      </c>
      <c r="V63" s="334">
        <v>0</v>
      </c>
      <c r="W63" s="334">
        <v>0</v>
      </c>
      <c r="X63" s="334">
        <v>0</v>
      </c>
      <c r="Y63" s="334">
        <v>0</v>
      </c>
      <c r="Z63" s="334">
        <v>0</v>
      </c>
      <c r="AA63" s="334">
        <v>0</v>
      </c>
      <c r="AB63" s="333">
        <f t="shared" si="1"/>
        <v>0</v>
      </c>
      <c r="AC63" s="333">
        <v>0</v>
      </c>
    </row>
    <row r="64" spans="1:29" ht="18.75" x14ac:dyDescent="0.25">
      <c r="A64" s="85" t="s">
        <v>241</v>
      </c>
      <c r="B64" s="84" t="s">
        <v>137</v>
      </c>
      <c r="C64" s="333">
        <v>0</v>
      </c>
      <c r="D64" s="333">
        <v>0</v>
      </c>
      <c r="E64" s="334">
        <v>0</v>
      </c>
      <c r="F64" s="334">
        <v>0</v>
      </c>
      <c r="G64" s="334">
        <v>0</v>
      </c>
      <c r="H64" s="334">
        <v>0</v>
      </c>
      <c r="I64" s="334">
        <v>0</v>
      </c>
      <c r="J64" s="334">
        <v>0</v>
      </c>
      <c r="K64" s="334">
        <v>0</v>
      </c>
      <c r="L64" s="334">
        <v>0</v>
      </c>
      <c r="M64" s="334">
        <v>0</v>
      </c>
      <c r="N64" s="334">
        <v>0</v>
      </c>
      <c r="O64" s="334">
        <v>0</v>
      </c>
      <c r="P64" s="334">
        <v>0</v>
      </c>
      <c r="Q64" s="334">
        <v>0</v>
      </c>
      <c r="R64" s="334">
        <v>0</v>
      </c>
      <c r="S64" s="334">
        <v>0</v>
      </c>
      <c r="T64" s="334">
        <v>0</v>
      </c>
      <c r="U64" s="334">
        <v>0</v>
      </c>
      <c r="V64" s="334">
        <v>0</v>
      </c>
      <c r="W64" s="334">
        <v>0</v>
      </c>
      <c r="X64" s="334">
        <v>0</v>
      </c>
      <c r="Y64" s="334">
        <v>0</v>
      </c>
      <c r="Z64" s="334">
        <v>0</v>
      </c>
      <c r="AA64" s="334">
        <v>0</v>
      </c>
      <c r="AB64" s="333">
        <f t="shared" si="1"/>
        <v>0</v>
      </c>
      <c r="AC64" s="333">
        <v>0</v>
      </c>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40"/>
      <c r="C66" s="440"/>
      <c r="D66" s="440"/>
      <c r="E66" s="440"/>
      <c r="F66" s="440"/>
      <c r="G66" s="440"/>
      <c r="H66" s="440"/>
      <c r="I66" s="440"/>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1"/>
      <c r="C68" s="441"/>
      <c r="D68" s="441"/>
      <c r="E68" s="441"/>
      <c r="F68" s="441"/>
      <c r="G68" s="441"/>
      <c r="H68" s="441"/>
      <c r="I68" s="441"/>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0"/>
      <c r="C70" s="440"/>
      <c r="D70" s="440"/>
      <c r="E70" s="440"/>
      <c r="F70" s="440"/>
      <c r="G70" s="440"/>
      <c r="H70" s="440"/>
      <c r="I70" s="440"/>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40"/>
      <c r="C72" s="440"/>
      <c r="D72" s="440"/>
      <c r="E72" s="440"/>
      <c r="F72" s="440"/>
      <c r="G72" s="440"/>
      <c r="H72" s="440"/>
      <c r="I72" s="440"/>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41"/>
      <c r="C73" s="441"/>
      <c r="D73" s="441"/>
      <c r="E73" s="441"/>
      <c r="F73" s="441"/>
      <c r="G73" s="441"/>
      <c r="H73" s="441"/>
      <c r="I73" s="441"/>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40"/>
      <c r="C74" s="440"/>
      <c r="D74" s="440"/>
      <c r="E74" s="440"/>
      <c r="F74" s="440"/>
      <c r="G74" s="440"/>
      <c r="H74" s="440"/>
      <c r="I74" s="440"/>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8"/>
      <c r="C75" s="438"/>
      <c r="D75" s="438"/>
      <c r="E75" s="438"/>
      <c r="F75" s="438"/>
      <c r="G75" s="438"/>
      <c r="H75" s="438"/>
      <c r="I75" s="438"/>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9"/>
      <c r="C77" s="439"/>
      <c r="D77" s="439"/>
      <c r="E77" s="439"/>
      <c r="F77" s="439"/>
      <c r="G77" s="439"/>
      <c r="H77" s="439"/>
      <c r="I77" s="439"/>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5"/>
    </row>
    <row r="7" spans="1:48" ht="18.75" x14ac:dyDescent="0.25">
      <c r="A7" s="353" t="s">
        <v>10</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50" t="s">
        <v>9</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x14ac:dyDescent="0.25">
      <c r="A12" s="356" t="str">
        <f>'1. паспорт местоположение'!A12:C12</f>
        <v>G_140-11</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50" t="s">
        <v>8</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356" t="str">
        <f>'1. паспорт местоположение'!A15</f>
        <v>Электросетевой комплекс в пос.Куйбышевское Гвардейского р-на Калининградской области</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50" t="s">
        <v>7</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row>
    <row r="18" spans="1:48"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row>
    <row r="19" spans="1:4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s="26"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6" customFormat="1" x14ac:dyDescent="0.25">
      <c r="A21" s="442" t="s">
        <v>535</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6" customFormat="1" ht="58.5" customHeight="1" x14ac:dyDescent="0.25">
      <c r="A22" s="443" t="s">
        <v>53</v>
      </c>
      <c r="B22" s="446" t="s">
        <v>25</v>
      </c>
      <c r="C22" s="443" t="s">
        <v>52</v>
      </c>
      <c r="D22" s="443" t="s">
        <v>51</v>
      </c>
      <c r="E22" s="449" t="s">
        <v>546</v>
      </c>
      <c r="F22" s="450"/>
      <c r="G22" s="450"/>
      <c r="H22" s="450"/>
      <c r="I22" s="450"/>
      <c r="J22" s="450"/>
      <c r="K22" s="450"/>
      <c r="L22" s="451"/>
      <c r="M22" s="443" t="s">
        <v>50</v>
      </c>
      <c r="N22" s="443" t="s">
        <v>49</v>
      </c>
      <c r="O22" s="443" t="s">
        <v>48</v>
      </c>
      <c r="P22" s="452" t="s">
        <v>273</v>
      </c>
      <c r="Q22" s="452" t="s">
        <v>47</v>
      </c>
      <c r="R22" s="452" t="s">
        <v>46</v>
      </c>
      <c r="S22" s="452" t="s">
        <v>45</v>
      </c>
      <c r="T22" s="452"/>
      <c r="U22" s="453" t="s">
        <v>44</v>
      </c>
      <c r="V22" s="453" t="s">
        <v>43</v>
      </c>
      <c r="W22" s="452" t="s">
        <v>42</v>
      </c>
      <c r="X22" s="452" t="s">
        <v>41</v>
      </c>
      <c r="Y22" s="452" t="s">
        <v>40</v>
      </c>
      <c r="Z22" s="466" t="s">
        <v>39</v>
      </c>
      <c r="AA22" s="452" t="s">
        <v>38</v>
      </c>
      <c r="AB22" s="452" t="s">
        <v>37</v>
      </c>
      <c r="AC22" s="452" t="s">
        <v>36</v>
      </c>
      <c r="AD22" s="452" t="s">
        <v>35</v>
      </c>
      <c r="AE22" s="452" t="s">
        <v>34</v>
      </c>
      <c r="AF22" s="452" t="s">
        <v>33</v>
      </c>
      <c r="AG22" s="452"/>
      <c r="AH22" s="452"/>
      <c r="AI22" s="452"/>
      <c r="AJ22" s="452"/>
      <c r="AK22" s="452"/>
      <c r="AL22" s="452" t="s">
        <v>32</v>
      </c>
      <c r="AM22" s="452"/>
      <c r="AN22" s="452"/>
      <c r="AO22" s="452"/>
      <c r="AP22" s="452" t="s">
        <v>31</v>
      </c>
      <c r="AQ22" s="452"/>
      <c r="AR22" s="452" t="s">
        <v>30</v>
      </c>
      <c r="AS22" s="452" t="s">
        <v>29</v>
      </c>
      <c r="AT22" s="452" t="s">
        <v>28</v>
      </c>
      <c r="AU22" s="452" t="s">
        <v>27</v>
      </c>
      <c r="AV22" s="456" t="s">
        <v>26</v>
      </c>
    </row>
    <row r="23" spans="1:48" s="26" customFormat="1" ht="64.5" customHeight="1" x14ac:dyDescent="0.25">
      <c r="A23" s="444"/>
      <c r="B23" s="447"/>
      <c r="C23" s="444"/>
      <c r="D23" s="444"/>
      <c r="E23" s="458" t="s">
        <v>24</v>
      </c>
      <c r="F23" s="460" t="s">
        <v>141</v>
      </c>
      <c r="G23" s="460" t="s">
        <v>140</v>
      </c>
      <c r="H23" s="460" t="s">
        <v>139</v>
      </c>
      <c r="I23" s="464" t="s">
        <v>454</v>
      </c>
      <c r="J23" s="464" t="s">
        <v>455</v>
      </c>
      <c r="K23" s="464" t="s">
        <v>456</v>
      </c>
      <c r="L23" s="460" t="s">
        <v>81</v>
      </c>
      <c r="M23" s="444"/>
      <c r="N23" s="444"/>
      <c r="O23" s="444"/>
      <c r="P23" s="452"/>
      <c r="Q23" s="452"/>
      <c r="R23" s="452"/>
      <c r="S23" s="462" t="s">
        <v>3</v>
      </c>
      <c r="T23" s="462" t="s">
        <v>12</v>
      </c>
      <c r="U23" s="453"/>
      <c r="V23" s="453"/>
      <c r="W23" s="452"/>
      <c r="X23" s="452"/>
      <c r="Y23" s="452"/>
      <c r="Z23" s="452"/>
      <c r="AA23" s="452"/>
      <c r="AB23" s="452"/>
      <c r="AC23" s="452"/>
      <c r="AD23" s="452"/>
      <c r="AE23" s="452"/>
      <c r="AF23" s="452" t="s">
        <v>23</v>
      </c>
      <c r="AG23" s="452"/>
      <c r="AH23" s="452" t="s">
        <v>22</v>
      </c>
      <c r="AI23" s="452"/>
      <c r="AJ23" s="443" t="s">
        <v>21</v>
      </c>
      <c r="AK23" s="443" t="s">
        <v>20</v>
      </c>
      <c r="AL23" s="443" t="s">
        <v>19</v>
      </c>
      <c r="AM23" s="443" t="s">
        <v>18</v>
      </c>
      <c r="AN23" s="443" t="s">
        <v>17</v>
      </c>
      <c r="AO23" s="443" t="s">
        <v>16</v>
      </c>
      <c r="AP23" s="443" t="s">
        <v>15</v>
      </c>
      <c r="AQ23" s="454" t="s">
        <v>12</v>
      </c>
      <c r="AR23" s="452"/>
      <c r="AS23" s="452"/>
      <c r="AT23" s="452"/>
      <c r="AU23" s="452"/>
      <c r="AV23" s="457"/>
    </row>
    <row r="24" spans="1:48" s="26" customFormat="1" ht="96.75" customHeight="1" x14ac:dyDescent="0.25">
      <c r="A24" s="445"/>
      <c r="B24" s="448"/>
      <c r="C24" s="445"/>
      <c r="D24" s="445"/>
      <c r="E24" s="459"/>
      <c r="F24" s="461"/>
      <c r="G24" s="461"/>
      <c r="H24" s="461"/>
      <c r="I24" s="465"/>
      <c r="J24" s="465"/>
      <c r="K24" s="465"/>
      <c r="L24" s="461"/>
      <c r="M24" s="445"/>
      <c r="N24" s="445"/>
      <c r="O24" s="445"/>
      <c r="P24" s="452"/>
      <c r="Q24" s="452"/>
      <c r="R24" s="452"/>
      <c r="S24" s="463"/>
      <c r="T24" s="463"/>
      <c r="U24" s="453"/>
      <c r="V24" s="453"/>
      <c r="W24" s="452"/>
      <c r="X24" s="452"/>
      <c r="Y24" s="452"/>
      <c r="Z24" s="452"/>
      <c r="AA24" s="452"/>
      <c r="AB24" s="452"/>
      <c r="AC24" s="452"/>
      <c r="AD24" s="452"/>
      <c r="AE24" s="452"/>
      <c r="AF24" s="164" t="s">
        <v>14</v>
      </c>
      <c r="AG24" s="164" t="s">
        <v>13</v>
      </c>
      <c r="AH24" s="165" t="s">
        <v>3</v>
      </c>
      <c r="AI24" s="165" t="s">
        <v>12</v>
      </c>
      <c r="AJ24" s="445"/>
      <c r="AK24" s="445"/>
      <c r="AL24" s="445"/>
      <c r="AM24" s="445"/>
      <c r="AN24" s="445"/>
      <c r="AO24" s="445"/>
      <c r="AP24" s="445"/>
      <c r="AQ24" s="455"/>
      <c r="AR24" s="452"/>
      <c r="AS24" s="452"/>
      <c r="AT24" s="452"/>
      <c r="AU24" s="452"/>
      <c r="AV24" s="4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80" zoomScaleNormal="90" zoomScaleSheetLayoutView="80" workbookViewId="0">
      <selection activeCell="B24" sqref="B24"/>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67" t="s">
        <v>388</v>
      </c>
      <c r="B5" s="467"/>
      <c r="C5" s="93"/>
      <c r="D5" s="93"/>
      <c r="E5" s="93"/>
      <c r="F5" s="93"/>
      <c r="G5" s="93"/>
      <c r="H5" s="93"/>
    </row>
    <row r="6" spans="1:8" ht="18.75" x14ac:dyDescent="0.3">
      <c r="A6" s="169"/>
      <c r="B6" s="169"/>
      <c r="C6" s="169"/>
      <c r="D6" s="169"/>
      <c r="E6" s="169"/>
      <c r="F6" s="169"/>
      <c r="G6" s="169"/>
      <c r="H6" s="169"/>
    </row>
    <row r="7" spans="1:8" ht="18.75" x14ac:dyDescent="0.25">
      <c r="A7" s="353" t="s">
        <v>10</v>
      </c>
      <c r="B7" s="353"/>
      <c r="C7" s="168"/>
      <c r="D7" s="168"/>
      <c r="E7" s="168"/>
      <c r="F7" s="168"/>
      <c r="G7" s="168"/>
      <c r="H7" s="168"/>
    </row>
    <row r="8" spans="1:8" ht="18.75" x14ac:dyDescent="0.25">
      <c r="A8" s="168"/>
      <c r="B8" s="168"/>
      <c r="C8" s="168"/>
      <c r="D8" s="168"/>
      <c r="E8" s="168"/>
      <c r="F8" s="168"/>
      <c r="G8" s="168"/>
      <c r="H8" s="168"/>
    </row>
    <row r="9" spans="1:8" x14ac:dyDescent="0.25">
      <c r="A9" s="356" t="str">
        <f>'1. паспорт местоположение'!A9:C9</f>
        <v>Акционерное общество "Янтарьэнерго" ДЗО  ПАО "Россети"</v>
      </c>
      <c r="B9" s="356"/>
      <c r="C9" s="166"/>
      <c r="D9" s="166"/>
      <c r="E9" s="166"/>
      <c r="F9" s="166"/>
      <c r="G9" s="166"/>
      <c r="H9" s="166"/>
    </row>
    <row r="10" spans="1:8" x14ac:dyDescent="0.25">
      <c r="A10" s="350" t="s">
        <v>9</v>
      </c>
      <c r="B10" s="350"/>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356" t="str">
        <f>'1. паспорт местоположение'!A12:C12</f>
        <v>G_140-11</v>
      </c>
      <c r="B12" s="356"/>
      <c r="C12" s="166"/>
      <c r="D12" s="166"/>
      <c r="E12" s="166"/>
      <c r="F12" s="166"/>
      <c r="G12" s="166"/>
      <c r="H12" s="166"/>
    </row>
    <row r="13" spans="1:8" x14ac:dyDescent="0.25">
      <c r="A13" s="350" t="s">
        <v>8</v>
      </c>
      <c r="B13" s="350"/>
      <c r="C13" s="167"/>
      <c r="D13" s="167"/>
      <c r="E13" s="167"/>
      <c r="F13" s="167"/>
      <c r="G13" s="167"/>
      <c r="H13" s="167"/>
    </row>
    <row r="14" spans="1:8" ht="18.75" x14ac:dyDescent="0.25">
      <c r="A14" s="11"/>
      <c r="B14" s="11"/>
      <c r="C14" s="11"/>
      <c r="D14" s="11"/>
      <c r="E14" s="11"/>
      <c r="F14" s="11"/>
      <c r="G14" s="11"/>
      <c r="H14" s="11"/>
    </row>
    <row r="15" spans="1:8" x14ac:dyDescent="0.25">
      <c r="A15" s="356" t="str">
        <f>'1. паспорт местоположение'!A15:C15</f>
        <v>Электросетевой комплекс в пос.Куйбышевское Гвардейского р-на Калининградской области</v>
      </c>
      <c r="B15" s="356"/>
      <c r="C15" s="166"/>
      <c r="D15" s="166"/>
      <c r="E15" s="166"/>
      <c r="F15" s="166"/>
      <c r="G15" s="166"/>
      <c r="H15" s="166"/>
    </row>
    <row r="16" spans="1:8" x14ac:dyDescent="0.25">
      <c r="A16" s="350" t="s">
        <v>7</v>
      </c>
      <c r="B16" s="350"/>
      <c r="C16" s="167"/>
      <c r="D16" s="167"/>
      <c r="E16" s="167"/>
      <c r="F16" s="167"/>
      <c r="G16" s="167"/>
      <c r="H16" s="167"/>
    </row>
    <row r="17" spans="1:2" x14ac:dyDescent="0.25">
      <c r="B17" s="135"/>
    </row>
    <row r="18" spans="1:2" ht="33.75" customHeight="1" x14ac:dyDescent="0.25">
      <c r="A18" s="471" t="s">
        <v>536</v>
      </c>
      <c r="B18" s="472"/>
    </row>
    <row r="19" spans="1:2" x14ac:dyDescent="0.25">
      <c r="B19" s="49"/>
    </row>
    <row r="20" spans="1:2" ht="16.5" thickBot="1" x14ac:dyDescent="0.3">
      <c r="B20" s="136"/>
    </row>
    <row r="21" spans="1:2" ht="49.5" customHeight="1" thickBot="1" x14ac:dyDescent="0.3">
      <c r="A21" s="137" t="s">
        <v>399</v>
      </c>
      <c r="B21" s="138" t="str">
        <f>A15</f>
        <v>Электросетевой комплекс в пос.Куйбышевское Гвардейского р-на Калининградской области</v>
      </c>
    </row>
    <row r="22" spans="1:2" ht="16.5" thickBot="1" x14ac:dyDescent="0.3">
      <c r="A22" s="137" t="s">
        <v>400</v>
      </c>
      <c r="B22" s="138" t="str">
        <f>CONCATENATE('1. паспорт местоположение'!C26," ",'1. паспорт местоположение'!C27)</f>
        <v>Калининградская область пос.Куйбышевское Гвардейского р-на</v>
      </c>
    </row>
    <row r="23" spans="1:2" ht="16.5" thickBot="1" x14ac:dyDescent="0.3">
      <c r="A23" s="137" t="s">
        <v>364</v>
      </c>
      <c r="B23" s="139" t="s">
        <v>624</v>
      </c>
    </row>
    <row r="24" spans="1:2" ht="16.5" thickBot="1" x14ac:dyDescent="0.3">
      <c r="A24" s="137" t="s">
        <v>401</v>
      </c>
      <c r="B24" s="341" t="s">
        <v>629</v>
      </c>
    </row>
    <row r="25" spans="1:2" ht="16.5" thickBot="1" x14ac:dyDescent="0.3">
      <c r="A25" s="140" t="s">
        <v>402</v>
      </c>
      <c r="B25" s="138" t="s">
        <v>403</v>
      </c>
    </row>
    <row r="26" spans="1:2" ht="16.5" thickBot="1" x14ac:dyDescent="0.3">
      <c r="A26" s="141" t="s">
        <v>404</v>
      </c>
      <c r="B26" s="29" t="s">
        <v>612</v>
      </c>
    </row>
    <row r="27" spans="1:2" ht="29.25" thickBot="1" x14ac:dyDescent="0.3">
      <c r="A27" s="149" t="s">
        <v>405</v>
      </c>
      <c r="B27" s="340">
        <v>0</v>
      </c>
    </row>
    <row r="28" spans="1:2" ht="16.5" thickBot="1" x14ac:dyDescent="0.3">
      <c r="A28" s="144" t="s">
        <v>406</v>
      </c>
      <c r="B28" s="144"/>
    </row>
    <row r="29" spans="1:2" ht="29.25" thickBot="1" x14ac:dyDescent="0.3">
      <c r="A29" s="150" t="s">
        <v>407</v>
      </c>
      <c r="B29" s="144"/>
    </row>
    <row r="30" spans="1:2" ht="29.25" thickBot="1" x14ac:dyDescent="0.3">
      <c r="A30" s="150" t="s">
        <v>408</v>
      </c>
      <c r="B30" s="144"/>
    </row>
    <row r="31" spans="1:2" ht="16.5" thickBot="1" x14ac:dyDescent="0.3">
      <c r="A31" s="144" t="s">
        <v>409</v>
      </c>
      <c r="B31" s="144"/>
    </row>
    <row r="32" spans="1:2" ht="29.25" thickBot="1" x14ac:dyDescent="0.3">
      <c r="A32" s="150" t="s">
        <v>410</v>
      </c>
      <c r="B32" s="144"/>
    </row>
    <row r="33" spans="1:2" ht="16.5" thickBot="1" x14ac:dyDescent="0.3">
      <c r="A33" s="144" t="s">
        <v>411</v>
      </c>
      <c r="B33" s="144"/>
    </row>
    <row r="34" spans="1:2" ht="16.5" thickBot="1" x14ac:dyDescent="0.3">
      <c r="A34" s="144" t="s">
        <v>412</v>
      </c>
      <c r="B34" s="144"/>
    </row>
    <row r="35" spans="1:2" ht="16.5" thickBot="1" x14ac:dyDescent="0.3">
      <c r="A35" s="144" t="s">
        <v>413</v>
      </c>
      <c r="B35" s="144"/>
    </row>
    <row r="36" spans="1:2" ht="16.5" thickBot="1" x14ac:dyDescent="0.3">
      <c r="A36" s="144" t="s">
        <v>414</v>
      </c>
      <c r="B36" s="144"/>
    </row>
    <row r="37" spans="1:2" ht="29.25" thickBot="1" x14ac:dyDescent="0.3">
      <c r="A37" s="150" t="s">
        <v>415</v>
      </c>
      <c r="B37" s="144"/>
    </row>
    <row r="38" spans="1:2" ht="16.5" thickBot="1" x14ac:dyDescent="0.3">
      <c r="A38" s="144" t="s">
        <v>411</v>
      </c>
      <c r="B38" s="144"/>
    </row>
    <row r="39" spans="1:2" ht="16.5" thickBot="1" x14ac:dyDescent="0.3">
      <c r="A39" s="144" t="s">
        <v>412</v>
      </c>
      <c r="B39" s="144"/>
    </row>
    <row r="40" spans="1:2" ht="16.5" thickBot="1" x14ac:dyDescent="0.3">
      <c r="A40" s="144" t="s">
        <v>413</v>
      </c>
      <c r="B40" s="144"/>
    </row>
    <row r="41" spans="1:2" ht="16.5" thickBot="1" x14ac:dyDescent="0.3">
      <c r="A41" s="144" t="s">
        <v>414</v>
      </c>
      <c r="B41" s="144"/>
    </row>
    <row r="42" spans="1:2" ht="29.25" thickBot="1" x14ac:dyDescent="0.3">
      <c r="A42" s="150" t="s">
        <v>416</v>
      </c>
      <c r="B42" s="144"/>
    </row>
    <row r="43" spans="1:2" ht="16.5" thickBot="1" x14ac:dyDescent="0.3">
      <c r="A43" s="144" t="s">
        <v>411</v>
      </c>
      <c r="B43" s="144"/>
    </row>
    <row r="44" spans="1:2" ht="16.5" thickBot="1" x14ac:dyDescent="0.3">
      <c r="A44" s="144" t="s">
        <v>412</v>
      </c>
      <c r="B44" s="144"/>
    </row>
    <row r="45" spans="1:2" ht="16.5" thickBot="1" x14ac:dyDescent="0.3">
      <c r="A45" s="144" t="s">
        <v>413</v>
      </c>
      <c r="B45" s="144"/>
    </row>
    <row r="46" spans="1:2" ht="16.5" thickBot="1" x14ac:dyDescent="0.3">
      <c r="A46" s="144" t="s">
        <v>414</v>
      </c>
      <c r="B46" s="144"/>
    </row>
    <row r="47" spans="1:2" ht="29.25" thickBot="1" x14ac:dyDescent="0.3">
      <c r="A47" s="143" t="s">
        <v>417</v>
      </c>
      <c r="B47" s="151"/>
    </row>
    <row r="48" spans="1:2" ht="16.5" thickBot="1" x14ac:dyDescent="0.3">
      <c r="A48" s="145" t="s">
        <v>409</v>
      </c>
      <c r="B48" s="151"/>
    </row>
    <row r="49" spans="1:2" ht="16.5" thickBot="1" x14ac:dyDescent="0.3">
      <c r="A49" s="145" t="s">
        <v>418</v>
      </c>
      <c r="B49" s="151"/>
    </row>
    <row r="50" spans="1:2" ht="16.5" thickBot="1" x14ac:dyDescent="0.3">
      <c r="A50" s="145" t="s">
        <v>419</v>
      </c>
      <c r="B50" s="151"/>
    </row>
    <row r="51" spans="1:2" ht="16.5" thickBot="1" x14ac:dyDescent="0.3">
      <c r="A51" s="145" t="s">
        <v>420</v>
      </c>
      <c r="B51" s="151"/>
    </row>
    <row r="52" spans="1:2" ht="16.5" thickBot="1" x14ac:dyDescent="0.3">
      <c r="A52" s="140" t="s">
        <v>421</v>
      </c>
      <c r="B52" s="152"/>
    </row>
    <row r="53" spans="1:2" ht="16.5" thickBot="1" x14ac:dyDescent="0.3">
      <c r="A53" s="140" t="s">
        <v>422</v>
      </c>
      <c r="B53" s="152"/>
    </row>
    <row r="54" spans="1:2" ht="16.5" thickBot="1" x14ac:dyDescent="0.3">
      <c r="A54" s="140" t="s">
        <v>423</v>
      </c>
      <c r="B54" s="152"/>
    </row>
    <row r="55" spans="1:2" ht="16.5" thickBot="1" x14ac:dyDescent="0.3">
      <c r="A55" s="141" t="s">
        <v>424</v>
      </c>
      <c r="B55" s="142"/>
    </row>
    <row r="56" spans="1:2" x14ac:dyDescent="0.25">
      <c r="A56" s="143" t="s">
        <v>425</v>
      </c>
      <c r="B56" s="468" t="s">
        <v>426</v>
      </c>
    </row>
    <row r="57" spans="1:2" x14ac:dyDescent="0.25">
      <c r="A57" s="147" t="s">
        <v>427</v>
      </c>
      <c r="B57" s="469"/>
    </row>
    <row r="58" spans="1:2" x14ac:dyDescent="0.25">
      <c r="A58" s="147" t="s">
        <v>428</v>
      </c>
      <c r="B58" s="469"/>
    </row>
    <row r="59" spans="1:2" x14ac:dyDescent="0.25">
      <c r="A59" s="147" t="s">
        <v>429</v>
      </c>
      <c r="B59" s="469"/>
    </row>
    <row r="60" spans="1:2" x14ac:dyDescent="0.25">
      <c r="A60" s="147" t="s">
        <v>430</v>
      </c>
      <c r="B60" s="469"/>
    </row>
    <row r="61" spans="1:2" ht="16.5" thickBot="1" x14ac:dyDescent="0.3">
      <c r="A61" s="148" t="s">
        <v>431</v>
      </c>
      <c r="B61" s="470"/>
    </row>
    <row r="62" spans="1:2" ht="30.75" thickBot="1" x14ac:dyDescent="0.3">
      <c r="A62" s="145" t="s">
        <v>432</v>
      </c>
      <c r="B62" s="146"/>
    </row>
    <row r="63" spans="1:2" ht="29.25" thickBot="1" x14ac:dyDescent="0.3">
      <c r="A63" s="140" t="s">
        <v>433</v>
      </c>
      <c r="B63" s="146"/>
    </row>
    <row r="64" spans="1:2" ht="16.5" thickBot="1" x14ac:dyDescent="0.3">
      <c r="A64" s="145" t="s">
        <v>409</v>
      </c>
      <c r="B64" s="153"/>
    </row>
    <row r="65" spans="1:2" ht="16.5" thickBot="1" x14ac:dyDescent="0.3">
      <c r="A65" s="145" t="s">
        <v>434</v>
      </c>
      <c r="B65" s="146"/>
    </row>
    <row r="66" spans="1:2" ht="16.5" thickBot="1" x14ac:dyDescent="0.3">
      <c r="A66" s="145" t="s">
        <v>435</v>
      </c>
      <c r="B66" s="153"/>
    </row>
    <row r="67" spans="1:2" ht="30.75" thickBot="1" x14ac:dyDescent="0.3">
      <c r="A67" s="154" t="s">
        <v>436</v>
      </c>
      <c r="B67" s="170" t="s">
        <v>437</v>
      </c>
    </row>
    <row r="68" spans="1:2" ht="16.5" thickBot="1" x14ac:dyDescent="0.3">
      <c r="A68" s="140" t="s">
        <v>438</v>
      </c>
      <c r="B68" s="152"/>
    </row>
    <row r="69" spans="1:2" ht="16.5" thickBot="1" x14ac:dyDescent="0.3">
      <c r="A69" s="147" t="s">
        <v>439</v>
      </c>
      <c r="B69" s="155"/>
    </row>
    <row r="70" spans="1:2" ht="16.5" thickBot="1" x14ac:dyDescent="0.3">
      <c r="A70" s="147" t="s">
        <v>440</v>
      </c>
      <c r="B70" s="155"/>
    </row>
    <row r="71" spans="1:2" ht="16.5" thickBot="1" x14ac:dyDescent="0.3">
      <c r="A71" s="147" t="s">
        <v>441</v>
      </c>
      <c r="B71" s="155"/>
    </row>
    <row r="72" spans="1:2" ht="45.75" thickBot="1" x14ac:dyDescent="0.3">
      <c r="A72" s="156" t="s">
        <v>442</v>
      </c>
      <c r="B72" s="153" t="s">
        <v>443</v>
      </c>
    </row>
    <row r="73" spans="1:2" ht="28.5" x14ac:dyDescent="0.25">
      <c r="A73" s="143" t="s">
        <v>444</v>
      </c>
      <c r="B73" s="468" t="s">
        <v>445</v>
      </c>
    </row>
    <row r="74" spans="1:2" x14ac:dyDescent="0.25">
      <c r="A74" s="147" t="s">
        <v>446</v>
      </c>
      <c r="B74" s="469"/>
    </row>
    <row r="75" spans="1:2" x14ac:dyDescent="0.25">
      <c r="A75" s="147" t="s">
        <v>447</v>
      </c>
      <c r="B75" s="469"/>
    </row>
    <row r="76" spans="1:2" x14ac:dyDescent="0.25">
      <c r="A76" s="147" t="s">
        <v>448</v>
      </c>
      <c r="B76" s="469"/>
    </row>
    <row r="77" spans="1:2" x14ac:dyDescent="0.25">
      <c r="A77" s="147" t="s">
        <v>449</v>
      </c>
      <c r="B77" s="469"/>
    </row>
    <row r="78" spans="1:2" ht="16.5" thickBot="1" x14ac:dyDescent="0.3">
      <c r="A78" s="157" t="s">
        <v>450</v>
      </c>
      <c r="B78" s="470"/>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row>
    <row r="5" spans="1:28" s="12" customFormat="1" ht="15.75" x14ac:dyDescent="0.2">
      <c r="A5" s="17"/>
    </row>
    <row r="6" spans="1:28" s="12" customFormat="1" ht="18.75" x14ac:dyDescent="0.2">
      <c r="A6" s="353" t="s">
        <v>10</v>
      </c>
      <c r="B6" s="353"/>
      <c r="C6" s="353"/>
      <c r="D6" s="353"/>
      <c r="E6" s="353"/>
      <c r="F6" s="353"/>
      <c r="G6" s="353"/>
      <c r="H6" s="353"/>
      <c r="I6" s="353"/>
      <c r="J6" s="353"/>
      <c r="K6" s="353"/>
      <c r="L6" s="353"/>
      <c r="M6" s="353"/>
      <c r="N6" s="353"/>
      <c r="O6" s="353"/>
      <c r="P6" s="353"/>
      <c r="Q6" s="353"/>
      <c r="R6" s="353"/>
      <c r="S6" s="353"/>
      <c r="T6" s="13"/>
      <c r="U6" s="13"/>
      <c r="V6" s="13"/>
      <c r="W6" s="13"/>
      <c r="X6" s="13"/>
      <c r="Y6" s="13"/>
      <c r="Z6" s="13"/>
      <c r="AA6" s="13"/>
      <c r="AB6" s="13"/>
    </row>
    <row r="7" spans="1:28" s="12" customFormat="1" ht="18.75" x14ac:dyDescent="0.2">
      <c r="A7" s="353"/>
      <c r="B7" s="353"/>
      <c r="C7" s="353"/>
      <c r="D7" s="353"/>
      <c r="E7" s="353"/>
      <c r="F7" s="353"/>
      <c r="G7" s="353"/>
      <c r="H7" s="353"/>
      <c r="I7" s="353"/>
      <c r="J7" s="353"/>
      <c r="K7" s="353"/>
      <c r="L7" s="353"/>
      <c r="M7" s="353"/>
      <c r="N7" s="353"/>
      <c r="O7" s="353"/>
      <c r="P7" s="353"/>
      <c r="Q7" s="353"/>
      <c r="R7" s="353"/>
      <c r="S7" s="353"/>
      <c r="T7" s="13"/>
      <c r="U7" s="13"/>
      <c r="V7" s="13"/>
      <c r="W7" s="13"/>
      <c r="X7" s="13"/>
      <c r="Y7" s="13"/>
      <c r="Z7" s="13"/>
      <c r="AA7" s="13"/>
      <c r="AB7" s="13"/>
    </row>
    <row r="8" spans="1:28" s="12" customFormat="1" ht="18.75" x14ac:dyDescent="0.2">
      <c r="A8" s="356" t="str">
        <f>'1. паспорт местоположение'!A9:C9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13"/>
      <c r="U8" s="13"/>
      <c r="V8" s="13"/>
      <c r="W8" s="13"/>
      <c r="X8" s="13"/>
      <c r="Y8" s="13"/>
      <c r="Z8" s="13"/>
      <c r="AA8" s="13"/>
      <c r="AB8" s="13"/>
    </row>
    <row r="9" spans="1:28" s="12" customFormat="1" ht="18.75" x14ac:dyDescent="0.2">
      <c r="A9" s="350" t="s">
        <v>9</v>
      </c>
      <c r="B9" s="350"/>
      <c r="C9" s="350"/>
      <c r="D9" s="350"/>
      <c r="E9" s="350"/>
      <c r="F9" s="350"/>
      <c r="G9" s="350"/>
      <c r="H9" s="350"/>
      <c r="I9" s="350"/>
      <c r="J9" s="350"/>
      <c r="K9" s="350"/>
      <c r="L9" s="350"/>
      <c r="M9" s="350"/>
      <c r="N9" s="350"/>
      <c r="O9" s="350"/>
      <c r="P9" s="350"/>
      <c r="Q9" s="350"/>
      <c r="R9" s="350"/>
      <c r="S9" s="350"/>
      <c r="T9" s="13"/>
      <c r="U9" s="13"/>
      <c r="V9" s="13"/>
      <c r="W9" s="13"/>
      <c r="X9" s="13"/>
      <c r="Y9" s="13"/>
      <c r="Z9" s="13"/>
      <c r="AA9" s="13"/>
      <c r="AB9" s="13"/>
    </row>
    <row r="10" spans="1:28" s="12" customFormat="1" ht="18.75" x14ac:dyDescent="0.2">
      <c r="A10" s="353"/>
      <c r="B10" s="353"/>
      <c r="C10" s="353"/>
      <c r="D10" s="353"/>
      <c r="E10" s="353"/>
      <c r="F10" s="353"/>
      <c r="G10" s="353"/>
      <c r="H10" s="353"/>
      <c r="I10" s="353"/>
      <c r="J10" s="353"/>
      <c r="K10" s="353"/>
      <c r="L10" s="353"/>
      <c r="M10" s="353"/>
      <c r="N10" s="353"/>
      <c r="O10" s="353"/>
      <c r="P10" s="353"/>
      <c r="Q10" s="353"/>
      <c r="R10" s="353"/>
      <c r="S10" s="353"/>
      <c r="T10" s="13"/>
      <c r="U10" s="13"/>
      <c r="V10" s="13"/>
      <c r="W10" s="13"/>
      <c r="X10" s="13"/>
      <c r="Y10" s="13"/>
      <c r="Z10" s="13"/>
      <c r="AA10" s="13"/>
      <c r="AB10" s="13"/>
    </row>
    <row r="11" spans="1:28" s="12" customFormat="1" ht="18.75" x14ac:dyDescent="0.2">
      <c r="A11" s="356" t="str">
        <f>'1. паспорт местоположение'!A12:C12</f>
        <v>G_140-11</v>
      </c>
      <c r="B11" s="356"/>
      <c r="C11" s="356"/>
      <c r="D11" s="356"/>
      <c r="E11" s="356"/>
      <c r="F11" s="356"/>
      <c r="G11" s="356"/>
      <c r="H11" s="356"/>
      <c r="I11" s="356"/>
      <c r="J11" s="356"/>
      <c r="K11" s="356"/>
      <c r="L11" s="356"/>
      <c r="M11" s="356"/>
      <c r="N11" s="356"/>
      <c r="O11" s="356"/>
      <c r="P11" s="356"/>
      <c r="Q11" s="356"/>
      <c r="R11" s="356"/>
      <c r="S11" s="356"/>
      <c r="T11" s="13"/>
      <c r="U11" s="13"/>
      <c r="V11" s="13"/>
      <c r="W11" s="13"/>
      <c r="X11" s="13"/>
      <c r="Y11" s="13"/>
      <c r="Z11" s="13"/>
      <c r="AA11" s="13"/>
      <c r="AB11" s="13"/>
    </row>
    <row r="12" spans="1:28" s="12" customFormat="1" ht="18.75" x14ac:dyDescent="0.2">
      <c r="A12" s="350" t="s">
        <v>8</v>
      </c>
      <c r="B12" s="350"/>
      <c r="C12" s="350"/>
      <c r="D12" s="350"/>
      <c r="E12" s="350"/>
      <c r="F12" s="350"/>
      <c r="G12" s="350"/>
      <c r="H12" s="350"/>
      <c r="I12" s="350"/>
      <c r="J12" s="350"/>
      <c r="K12" s="350"/>
      <c r="L12" s="350"/>
      <c r="M12" s="350"/>
      <c r="N12" s="350"/>
      <c r="O12" s="350"/>
      <c r="P12" s="350"/>
      <c r="Q12" s="350"/>
      <c r="R12" s="350"/>
      <c r="S12" s="350"/>
      <c r="T12" s="13"/>
      <c r="U12" s="13"/>
      <c r="V12" s="13"/>
      <c r="W12" s="13"/>
      <c r="X12" s="13"/>
      <c r="Y12" s="13"/>
      <c r="Z12" s="13"/>
      <c r="AA12" s="13"/>
      <c r="AB12" s="13"/>
    </row>
    <row r="13" spans="1:28" s="9"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10"/>
      <c r="U13" s="10"/>
      <c r="V13" s="10"/>
      <c r="W13" s="10"/>
      <c r="X13" s="10"/>
      <c r="Y13" s="10"/>
      <c r="Z13" s="10"/>
      <c r="AA13" s="10"/>
      <c r="AB13" s="10"/>
    </row>
    <row r="14" spans="1:28" s="3" customFormat="1" ht="12" x14ac:dyDescent="0.2">
      <c r="A14" s="356" t="str">
        <f>'1. паспорт местоположение'!A9:C9</f>
        <v>Акционерное общество "Янтарьэнерго" ДЗО  ПАО "Россети"</v>
      </c>
      <c r="B14" s="356"/>
      <c r="C14" s="356"/>
      <c r="D14" s="356"/>
      <c r="E14" s="356"/>
      <c r="F14" s="356"/>
      <c r="G14" s="356"/>
      <c r="H14" s="356"/>
      <c r="I14" s="356"/>
      <c r="J14" s="356"/>
      <c r="K14" s="356"/>
      <c r="L14" s="356"/>
      <c r="M14" s="356"/>
      <c r="N14" s="356"/>
      <c r="O14" s="356"/>
      <c r="P14" s="356"/>
      <c r="Q14" s="356"/>
      <c r="R14" s="356"/>
      <c r="S14" s="356"/>
      <c r="T14" s="8"/>
      <c r="U14" s="8"/>
      <c r="V14" s="8"/>
      <c r="W14" s="8"/>
      <c r="X14" s="8"/>
      <c r="Y14" s="8"/>
      <c r="Z14" s="8"/>
      <c r="AA14" s="8"/>
      <c r="AB14" s="8"/>
    </row>
    <row r="15" spans="1:28" s="3" customFormat="1" ht="15" customHeight="1" x14ac:dyDescent="0.2">
      <c r="A15" s="350" t="s">
        <v>7</v>
      </c>
      <c r="B15" s="350"/>
      <c r="C15" s="350"/>
      <c r="D15" s="350"/>
      <c r="E15" s="350"/>
      <c r="F15" s="350"/>
      <c r="G15" s="350"/>
      <c r="H15" s="350"/>
      <c r="I15" s="350"/>
      <c r="J15" s="350"/>
      <c r="K15" s="350"/>
      <c r="L15" s="350"/>
      <c r="M15" s="350"/>
      <c r="N15" s="350"/>
      <c r="O15" s="350"/>
      <c r="P15" s="350"/>
      <c r="Q15" s="350"/>
      <c r="R15" s="350"/>
      <c r="S15" s="350"/>
      <c r="T15" s="6"/>
      <c r="U15" s="6"/>
      <c r="V15" s="6"/>
      <c r="W15" s="6"/>
      <c r="X15" s="6"/>
      <c r="Y15" s="6"/>
      <c r="Z15" s="6"/>
      <c r="AA15" s="6"/>
      <c r="AB15" s="6"/>
    </row>
    <row r="16" spans="1:28" s="3"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4"/>
      <c r="U16" s="4"/>
      <c r="V16" s="4"/>
      <c r="W16" s="4"/>
      <c r="X16" s="4"/>
      <c r="Y16" s="4"/>
    </row>
    <row r="17" spans="1:28" s="3" customFormat="1" ht="45.75" customHeight="1" x14ac:dyDescent="0.2">
      <c r="A17" s="351" t="s">
        <v>511</v>
      </c>
      <c r="B17" s="351"/>
      <c r="C17" s="351"/>
      <c r="D17" s="351"/>
      <c r="E17" s="351"/>
      <c r="F17" s="351"/>
      <c r="G17" s="351"/>
      <c r="H17" s="351"/>
      <c r="I17" s="351"/>
      <c r="J17" s="351"/>
      <c r="K17" s="351"/>
      <c r="L17" s="351"/>
      <c r="M17" s="351"/>
      <c r="N17" s="351"/>
      <c r="O17" s="351"/>
      <c r="P17" s="351"/>
      <c r="Q17" s="351"/>
      <c r="R17" s="351"/>
      <c r="S17" s="351"/>
      <c r="T17" s="7"/>
      <c r="U17" s="7"/>
      <c r="V17" s="7"/>
      <c r="W17" s="7"/>
      <c r="X17" s="7"/>
      <c r="Y17" s="7"/>
      <c r="Z17" s="7"/>
      <c r="AA17" s="7"/>
      <c r="AB17" s="7"/>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60" t="s">
        <v>6</v>
      </c>
      <c r="B19" s="360" t="s">
        <v>109</v>
      </c>
      <c r="C19" s="361" t="s">
        <v>398</v>
      </c>
      <c r="D19" s="360" t="s">
        <v>397</v>
      </c>
      <c r="E19" s="360" t="s">
        <v>108</v>
      </c>
      <c r="F19" s="360" t="s">
        <v>107</v>
      </c>
      <c r="G19" s="360" t="s">
        <v>393</v>
      </c>
      <c r="H19" s="360" t="s">
        <v>106</v>
      </c>
      <c r="I19" s="360" t="s">
        <v>105</v>
      </c>
      <c r="J19" s="360" t="s">
        <v>104</v>
      </c>
      <c r="K19" s="360" t="s">
        <v>103</v>
      </c>
      <c r="L19" s="360" t="s">
        <v>102</v>
      </c>
      <c r="M19" s="360" t="s">
        <v>101</v>
      </c>
      <c r="N19" s="360" t="s">
        <v>100</v>
      </c>
      <c r="O19" s="360" t="s">
        <v>99</v>
      </c>
      <c r="P19" s="360" t="s">
        <v>98</v>
      </c>
      <c r="Q19" s="360" t="s">
        <v>396</v>
      </c>
      <c r="R19" s="360"/>
      <c r="S19" s="363" t="s">
        <v>503</v>
      </c>
      <c r="T19" s="4"/>
      <c r="U19" s="4"/>
      <c r="V19" s="4"/>
      <c r="W19" s="4"/>
      <c r="X19" s="4"/>
      <c r="Y19" s="4"/>
    </row>
    <row r="20" spans="1:28" s="3" customFormat="1" ht="180.75" customHeight="1" x14ac:dyDescent="0.2">
      <c r="A20" s="360"/>
      <c r="B20" s="360"/>
      <c r="C20" s="362"/>
      <c r="D20" s="360"/>
      <c r="E20" s="360"/>
      <c r="F20" s="360"/>
      <c r="G20" s="360"/>
      <c r="H20" s="360"/>
      <c r="I20" s="360"/>
      <c r="J20" s="360"/>
      <c r="K20" s="360"/>
      <c r="L20" s="360"/>
      <c r="M20" s="360"/>
      <c r="N20" s="360"/>
      <c r="O20" s="360"/>
      <c r="P20" s="360"/>
      <c r="Q20" s="47" t="s">
        <v>394</v>
      </c>
      <c r="R20" s="48" t="s">
        <v>395</v>
      </c>
      <c r="S20" s="363"/>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1"/>
      <c r="B29" s="52" t="s">
        <v>391</v>
      </c>
      <c r="C29" s="52"/>
      <c r="D29" s="52"/>
      <c r="E29" s="131" t="s">
        <v>392</v>
      </c>
      <c r="F29" s="131" t="s">
        <v>392</v>
      </c>
      <c r="G29" s="131" t="s">
        <v>392</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60" zoomScaleNormal="60" workbookViewId="0">
      <selection activeCell="K48" sqref="K48:K49"/>
    </sheetView>
  </sheetViews>
  <sheetFormatPr defaultColWidth="10.7109375" defaultRowHeight="15.75" x14ac:dyDescent="0.25"/>
  <cols>
    <col min="1" max="1" width="9.5703125" style="57" customWidth="1"/>
    <col min="2" max="2" width="8.7109375" style="57" customWidth="1"/>
    <col min="3" max="3" width="12.7109375" style="57" customWidth="1"/>
    <col min="4" max="4" width="21.855468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49" t="str">
        <f>'1. паспорт местоположение'!A5:C5</f>
        <v>Год раскрытия информации: 2016 год</v>
      </c>
      <c r="B6" s="349"/>
      <c r="C6" s="349"/>
      <c r="D6" s="349"/>
      <c r="E6" s="349"/>
      <c r="F6" s="349"/>
      <c r="G6" s="349"/>
      <c r="H6" s="349"/>
      <c r="I6" s="349"/>
      <c r="J6" s="349"/>
      <c r="K6" s="349"/>
      <c r="L6" s="349"/>
      <c r="M6" s="349"/>
      <c r="N6" s="349"/>
      <c r="O6" s="349"/>
      <c r="P6" s="349"/>
      <c r="Q6" s="349"/>
      <c r="R6" s="349"/>
      <c r="S6" s="349"/>
      <c r="T6" s="349"/>
    </row>
    <row r="7" spans="1:20" s="12" customFormat="1" x14ac:dyDescent="0.2">
      <c r="A7" s="17"/>
      <c r="H7" s="16"/>
    </row>
    <row r="8" spans="1:20" s="12" customFormat="1" ht="18.75" x14ac:dyDescent="0.2">
      <c r="A8" s="353" t="s">
        <v>10</v>
      </c>
      <c r="B8" s="353"/>
      <c r="C8" s="353"/>
      <c r="D8" s="353"/>
      <c r="E8" s="353"/>
      <c r="F8" s="353"/>
      <c r="G8" s="353"/>
      <c r="H8" s="353"/>
      <c r="I8" s="353"/>
      <c r="J8" s="353"/>
      <c r="K8" s="353"/>
      <c r="L8" s="353"/>
      <c r="M8" s="353"/>
      <c r="N8" s="353"/>
      <c r="O8" s="353"/>
      <c r="P8" s="353"/>
      <c r="Q8" s="353"/>
      <c r="R8" s="353"/>
      <c r="S8" s="353"/>
      <c r="T8" s="353"/>
    </row>
    <row r="9" spans="1:20" s="12"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2" customFormat="1" ht="18.75" customHeight="1" x14ac:dyDescent="0.2">
      <c r="A10" s="356" t="str">
        <f>'1. паспорт местоположение'!A9:C9</f>
        <v>Акционерное общество "Янтарьэнерго" ДЗО  ПАО "Россети"</v>
      </c>
      <c r="B10" s="356"/>
      <c r="C10" s="356"/>
      <c r="D10" s="356"/>
      <c r="E10" s="356"/>
      <c r="F10" s="356"/>
      <c r="G10" s="356"/>
      <c r="H10" s="356"/>
      <c r="I10" s="356"/>
      <c r="J10" s="356"/>
      <c r="K10" s="356"/>
      <c r="L10" s="356"/>
      <c r="M10" s="356"/>
      <c r="N10" s="356"/>
      <c r="O10" s="356"/>
      <c r="P10" s="356"/>
      <c r="Q10" s="356"/>
      <c r="R10" s="356"/>
      <c r="S10" s="356"/>
      <c r="T10" s="356"/>
    </row>
    <row r="11" spans="1:20" s="12" customFormat="1" ht="18.75" customHeight="1" x14ac:dyDescent="0.2">
      <c r="A11" s="350" t="s">
        <v>9</v>
      </c>
      <c r="B11" s="350"/>
      <c r="C11" s="350"/>
      <c r="D11" s="350"/>
      <c r="E11" s="350"/>
      <c r="F11" s="350"/>
      <c r="G11" s="350"/>
      <c r="H11" s="350"/>
      <c r="I11" s="350"/>
      <c r="J11" s="350"/>
      <c r="K11" s="350"/>
      <c r="L11" s="350"/>
      <c r="M11" s="350"/>
      <c r="N11" s="350"/>
      <c r="O11" s="350"/>
      <c r="P11" s="350"/>
      <c r="Q11" s="350"/>
      <c r="R11" s="350"/>
      <c r="S11" s="350"/>
      <c r="T11" s="350"/>
    </row>
    <row r="12" spans="1:20" s="12"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2" customFormat="1" ht="18.75" customHeight="1" x14ac:dyDescent="0.2">
      <c r="A13" s="356" t="str">
        <f>'1. паспорт местоположение'!A12:C12</f>
        <v>G_140-11</v>
      </c>
      <c r="B13" s="356"/>
      <c r="C13" s="356"/>
      <c r="D13" s="356"/>
      <c r="E13" s="356"/>
      <c r="F13" s="356"/>
      <c r="G13" s="356"/>
      <c r="H13" s="356"/>
      <c r="I13" s="356"/>
      <c r="J13" s="356"/>
      <c r="K13" s="356"/>
      <c r="L13" s="356"/>
      <c r="M13" s="356"/>
      <c r="N13" s="356"/>
      <c r="O13" s="356"/>
      <c r="P13" s="356"/>
      <c r="Q13" s="356"/>
      <c r="R13" s="356"/>
      <c r="S13" s="356"/>
      <c r="T13" s="356"/>
    </row>
    <row r="14" spans="1:20" s="12" customFormat="1" ht="18.75" customHeight="1" x14ac:dyDescent="0.2">
      <c r="A14" s="350" t="s">
        <v>8</v>
      </c>
      <c r="B14" s="350"/>
      <c r="C14" s="350"/>
      <c r="D14" s="350"/>
      <c r="E14" s="350"/>
      <c r="F14" s="350"/>
      <c r="G14" s="350"/>
      <c r="H14" s="350"/>
      <c r="I14" s="350"/>
      <c r="J14" s="350"/>
      <c r="K14" s="350"/>
      <c r="L14" s="350"/>
      <c r="M14" s="350"/>
      <c r="N14" s="350"/>
      <c r="O14" s="350"/>
      <c r="P14" s="350"/>
      <c r="Q14" s="350"/>
      <c r="R14" s="350"/>
      <c r="S14" s="350"/>
      <c r="T14" s="350"/>
    </row>
    <row r="15" spans="1:20" s="9"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3" customFormat="1" ht="12" x14ac:dyDescent="0.2">
      <c r="A16" s="356" t="str">
        <f>'1. паспорт местоположение'!A15</f>
        <v>Электросетевой комплекс в пос.Куйбышевское Гвардейского р-на Калининградской области</v>
      </c>
      <c r="B16" s="356"/>
      <c r="C16" s="356"/>
      <c r="D16" s="356"/>
      <c r="E16" s="356"/>
      <c r="F16" s="356"/>
      <c r="G16" s="356"/>
      <c r="H16" s="356"/>
      <c r="I16" s="356"/>
      <c r="J16" s="356"/>
      <c r="K16" s="356"/>
      <c r="L16" s="356"/>
      <c r="M16" s="356"/>
      <c r="N16" s="356"/>
      <c r="O16" s="356"/>
      <c r="P16" s="356"/>
      <c r="Q16" s="356"/>
      <c r="R16" s="356"/>
      <c r="S16" s="356"/>
      <c r="T16" s="356"/>
    </row>
    <row r="17" spans="1:113" s="3" customFormat="1" ht="15" customHeight="1" x14ac:dyDescent="0.2">
      <c r="A17" s="350" t="s">
        <v>7</v>
      </c>
      <c r="B17" s="350"/>
      <c r="C17" s="350"/>
      <c r="D17" s="350"/>
      <c r="E17" s="350"/>
      <c r="F17" s="350"/>
      <c r="G17" s="350"/>
      <c r="H17" s="350"/>
      <c r="I17" s="350"/>
      <c r="J17" s="350"/>
      <c r="K17" s="350"/>
      <c r="L17" s="350"/>
      <c r="M17" s="350"/>
      <c r="N17" s="350"/>
      <c r="O17" s="350"/>
      <c r="P17" s="350"/>
      <c r="Q17" s="350"/>
      <c r="R17" s="350"/>
      <c r="S17" s="350"/>
      <c r="T17" s="350"/>
    </row>
    <row r="18" spans="1:113"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57"/>
    </row>
    <row r="19" spans="1:113" s="3" customFormat="1" ht="15" customHeight="1" x14ac:dyDescent="0.2">
      <c r="A19" s="352" t="s">
        <v>516</v>
      </c>
      <c r="B19" s="352"/>
      <c r="C19" s="352"/>
      <c r="D19" s="352"/>
      <c r="E19" s="352"/>
      <c r="F19" s="352"/>
      <c r="G19" s="352"/>
      <c r="H19" s="352"/>
      <c r="I19" s="352"/>
      <c r="J19" s="352"/>
      <c r="K19" s="352"/>
      <c r="L19" s="352"/>
      <c r="M19" s="352"/>
      <c r="N19" s="352"/>
      <c r="O19" s="352"/>
      <c r="P19" s="352"/>
      <c r="Q19" s="352"/>
      <c r="R19" s="352"/>
      <c r="S19" s="352"/>
      <c r="T19" s="352"/>
    </row>
    <row r="20" spans="1:113" s="65"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113" ht="46.5" customHeight="1" x14ac:dyDescent="0.25">
      <c r="A21" s="368" t="s">
        <v>6</v>
      </c>
      <c r="B21" s="371" t="s">
        <v>236</v>
      </c>
      <c r="C21" s="372"/>
      <c r="D21" s="375" t="s">
        <v>131</v>
      </c>
      <c r="E21" s="371" t="s">
        <v>545</v>
      </c>
      <c r="F21" s="372"/>
      <c r="G21" s="371" t="s">
        <v>287</v>
      </c>
      <c r="H21" s="372"/>
      <c r="I21" s="371" t="s">
        <v>130</v>
      </c>
      <c r="J21" s="372"/>
      <c r="K21" s="375" t="s">
        <v>129</v>
      </c>
      <c r="L21" s="371" t="s">
        <v>128</v>
      </c>
      <c r="M21" s="372"/>
      <c r="N21" s="371" t="s">
        <v>541</v>
      </c>
      <c r="O21" s="372"/>
      <c r="P21" s="375" t="s">
        <v>127</v>
      </c>
      <c r="Q21" s="364" t="s">
        <v>126</v>
      </c>
      <c r="R21" s="365"/>
      <c r="S21" s="364" t="s">
        <v>125</v>
      </c>
      <c r="T21" s="366"/>
    </row>
    <row r="22" spans="1:113" ht="204.75" customHeight="1" x14ac:dyDescent="0.25">
      <c r="A22" s="369"/>
      <c r="B22" s="373"/>
      <c r="C22" s="374"/>
      <c r="D22" s="378"/>
      <c r="E22" s="373"/>
      <c r="F22" s="374"/>
      <c r="G22" s="373"/>
      <c r="H22" s="374"/>
      <c r="I22" s="373"/>
      <c r="J22" s="374"/>
      <c r="K22" s="376"/>
      <c r="L22" s="373"/>
      <c r="M22" s="374"/>
      <c r="N22" s="373"/>
      <c r="O22" s="374"/>
      <c r="P22" s="376"/>
      <c r="Q22" s="121" t="s">
        <v>124</v>
      </c>
      <c r="R22" s="121" t="s">
        <v>515</v>
      </c>
      <c r="S22" s="121" t="s">
        <v>123</v>
      </c>
      <c r="T22" s="121" t="s">
        <v>122</v>
      </c>
    </row>
    <row r="23" spans="1:113" ht="51.75" customHeight="1" x14ac:dyDescent="0.25">
      <c r="A23" s="370"/>
      <c r="B23" s="180" t="s">
        <v>120</v>
      </c>
      <c r="C23" s="180" t="s">
        <v>121</v>
      </c>
      <c r="D23" s="376"/>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21" t="s">
        <v>120</v>
      </c>
      <c r="R23" s="121" t="s">
        <v>120</v>
      </c>
      <c r="S23" s="121" t="s">
        <v>120</v>
      </c>
      <c r="T23" s="121"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c r="B25" s="67"/>
      <c r="C25" s="67"/>
      <c r="D25" s="67"/>
      <c r="E25" s="67"/>
      <c r="F25" s="67"/>
      <c r="G25" s="67"/>
      <c r="H25" s="67"/>
      <c r="I25" s="67"/>
      <c r="J25" s="66"/>
      <c r="K25" s="66"/>
      <c r="L25" s="66"/>
      <c r="M25" s="68"/>
      <c r="N25" s="68"/>
      <c r="O25" s="68"/>
      <c r="P25" s="68"/>
      <c r="Q25" s="68"/>
      <c r="R25" s="68"/>
      <c r="S25" s="68"/>
      <c r="T25" s="68"/>
    </row>
    <row r="26" spans="1:113" s="65" customFormat="1" x14ac:dyDescent="0.25">
      <c r="A26" s="69"/>
      <c r="B26" s="67"/>
      <c r="C26" s="67"/>
      <c r="D26" s="67"/>
      <c r="E26" s="67"/>
      <c r="F26" s="67"/>
      <c r="G26" s="67"/>
      <c r="H26" s="67"/>
      <c r="I26" s="67"/>
      <c r="J26" s="66"/>
      <c r="K26" s="66"/>
      <c r="L26" s="66"/>
      <c r="M26" s="68"/>
      <c r="N26" s="68"/>
      <c r="O26" s="68"/>
      <c r="P26" s="68"/>
      <c r="Q26" s="68"/>
      <c r="R26" s="68"/>
      <c r="S26" s="68"/>
      <c r="T26" s="68"/>
    </row>
    <row r="27" spans="1:113" ht="3" customHeight="1" x14ac:dyDescent="0.25">
      <c r="J27" s="66"/>
    </row>
    <row r="28" spans="1:113" s="63" customFormat="1" ht="12.75" x14ac:dyDescent="0.2">
      <c r="B28" s="64"/>
      <c r="C28" s="64"/>
      <c r="K28" s="64"/>
    </row>
    <row r="29" spans="1:113" s="63" customFormat="1" x14ac:dyDescent="0.25">
      <c r="B29" s="61" t="s">
        <v>119</v>
      </c>
      <c r="C29" s="61"/>
      <c r="D29" s="61"/>
      <c r="E29" s="61"/>
      <c r="F29" s="61"/>
      <c r="G29" s="61"/>
      <c r="H29" s="61"/>
      <c r="I29" s="61"/>
      <c r="J29" s="61"/>
      <c r="K29" s="61"/>
      <c r="L29" s="61"/>
      <c r="M29" s="61"/>
      <c r="N29" s="61"/>
      <c r="O29" s="61"/>
      <c r="P29" s="61"/>
      <c r="Q29" s="61"/>
      <c r="R29" s="61"/>
    </row>
    <row r="30" spans="1:113" x14ac:dyDescent="0.25">
      <c r="B30" s="377" t="s">
        <v>551</v>
      </c>
      <c r="C30" s="377"/>
      <c r="D30" s="377"/>
      <c r="E30" s="377"/>
      <c r="F30" s="377"/>
      <c r="G30" s="377"/>
      <c r="H30" s="377"/>
      <c r="I30" s="377"/>
      <c r="J30" s="377"/>
      <c r="K30" s="377"/>
      <c r="L30" s="377"/>
      <c r="M30" s="377"/>
      <c r="N30" s="377"/>
      <c r="O30" s="377"/>
      <c r="P30" s="377"/>
      <c r="Q30" s="377"/>
      <c r="R30" s="377"/>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514</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118</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117</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110</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V25" sqref="V25"/>
    </sheetView>
  </sheetViews>
  <sheetFormatPr defaultColWidth="10.7109375" defaultRowHeight="15.75" x14ac:dyDescent="0.25"/>
  <cols>
    <col min="1" max="2" width="10.7109375" style="57"/>
    <col min="3" max="3" width="15.85546875" style="57" customWidth="1"/>
    <col min="4" max="4" width="11.5703125" style="57" customWidth="1"/>
    <col min="5" max="5" width="16.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28515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53" t="s">
        <v>10</v>
      </c>
      <c r="F7" s="353"/>
      <c r="G7" s="353"/>
      <c r="H7" s="353"/>
      <c r="I7" s="353"/>
      <c r="J7" s="353"/>
      <c r="K7" s="353"/>
      <c r="L7" s="353"/>
      <c r="M7" s="353"/>
      <c r="N7" s="353"/>
      <c r="O7" s="353"/>
      <c r="P7" s="353"/>
      <c r="Q7" s="353"/>
      <c r="R7" s="353"/>
      <c r="S7" s="353"/>
      <c r="T7" s="353"/>
      <c r="U7" s="353"/>
      <c r="V7" s="353"/>
      <c r="W7" s="353"/>
      <c r="X7" s="353"/>
      <c r="Y7" s="3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6" t="str">
        <f>'1. паспорт местоположение'!A9</f>
        <v>Акционерное общество "Янтарьэнерго" ДЗО  ПАО "Россети"</v>
      </c>
      <c r="F9" s="356"/>
      <c r="G9" s="356"/>
      <c r="H9" s="356"/>
      <c r="I9" s="356"/>
      <c r="J9" s="356"/>
      <c r="K9" s="356"/>
      <c r="L9" s="356"/>
      <c r="M9" s="356"/>
      <c r="N9" s="356"/>
      <c r="O9" s="356"/>
      <c r="P9" s="356"/>
      <c r="Q9" s="356"/>
      <c r="R9" s="356"/>
      <c r="S9" s="356"/>
      <c r="T9" s="356"/>
      <c r="U9" s="356"/>
      <c r="V9" s="356"/>
      <c r="W9" s="356"/>
      <c r="X9" s="356"/>
      <c r="Y9" s="356"/>
    </row>
    <row r="10" spans="1:27" s="12" customFormat="1" ht="18.75" customHeight="1" x14ac:dyDescent="0.2">
      <c r="E10" s="350" t="s">
        <v>9</v>
      </c>
      <c r="F10" s="350"/>
      <c r="G10" s="350"/>
      <c r="H10" s="350"/>
      <c r="I10" s="350"/>
      <c r="J10" s="350"/>
      <c r="K10" s="350"/>
      <c r="L10" s="350"/>
      <c r="M10" s="350"/>
      <c r="N10" s="350"/>
      <c r="O10" s="350"/>
      <c r="P10" s="350"/>
      <c r="Q10" s="350"/>
      <c r="R10" s="350"/>
      <c r="S10" s="350"/>
      <c r="T10" s="350"/>
      <c r="U10" s="350"/>
      <c r="V10" s="350"/>
      <c r="W10" s="350"/>
      <c r="X10" s="350"/>
      <c r="Y10" s="3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6" t="str">
        <f>'1. паспорт местоположение'!A12</f>
        <v>G_140-11</v>
      </c>
      <c r="F12" s="356"/>
      <c r="G12" s="356"/>
      <c r="H12" s="356"/>
      <c r="I12" s="356"/>
      <c r="J12" s="356"/>
      <c r="K12" s="356"/>
      <c r="L12" s="356"/>
      <c r="M12" s="356"/>
      <c r="N12" s="356"/>
      <c r="O12" s="356"/>
      <c r="P12" s="356"/>
      <c r="Q12" s="356"/>
      <c r="R12" s="356"/>
      <c r="S12" s="356"/>
      <c r="T12" s="356"/>
      <c r="U12" s="356"/>
      <c r="V12" s="356"/>
      <c r="W12" s="356"/>
      <c r="X12" s="356"/>
      <c r="Y12" s="356"/>
    </row>
    <row r="13" spans="1:27" s="12" customFormat="1" ht="18.75" customHeight="1" x14ac:dyDescent="0.2">
      <c r="E13" s="350" t="s">
        <v>8</v>
      </c>
      <c r="F13" s="350"/>
      <c r="G13" s="350"/>
      <c r="H13" s="350"/>
      <c r="I13" s="350"/>
      <c r="J13" s="350"/>
      <c r="K13" s="350"/>
      <c r="L13" s="350"/>
      <c r="M13" s="350"/>
      <c r="N13" s="350"/>
      <c r="O13" s="350"/>
      <c r="P13" s="350"/>
      <c r="Q13" s="350"/>
      <c r="R13" s="350"/>
      <c r="S13" s="350"/>
      <c r="T13" s="350"/>
      <c r="U13" s="350"/>
      <c r="V13" s="350"/>
      <c r="W13" s="350"/>
      <c r="X13" s="350"/>
      <c r="Y13" s="3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6" t="str">
        <f>'1. паспорт местоположение'!A15</f>
        <v>Электросетевой комплекс в пос.Куйбышевское Гвардейского р-на Калининградской области</v>
      </c>
      <c r="F15" s="356"/>
      <c r="G15" s="356"/>
      <c r="H15" s="356"/>
      <c r="I15" s="356"/>
      <c r="J15" s="356"/>
      <c r="K15" s="356"/>
      <c r="L15" s="356"/>
      <c r="M15" s="356"/>
      <c r="N15" s="356"/>
      <c r="O15" s="356"/>
      <c r="P15" s="356"/>
      <c r="Q15" s="356"/>
      <c r="R15" s="356"/>
      <c r="S15" s="356"/>
      <c r="T15" s="356"/>
      <c r="U15" s="356"/>
      <c r="V15" s="356"/>
      <c r="W15" s="356"/>
      <c r="X15" s="356"/>
      <c r="Y15" s="356"/>
    </row>
    <row r="16" spans="1:27" s="3" customFormat="1" ht="15" customHeight="1" x14ac:dyDescent="0.2">
      <c r="E16" s="350" t="s">
        <v>7</v>
      </c>
      <c r="F16" s="350"/>
      <c r="G16" s="350"/>
      <c r="H16" s="350"/>
      <c r="I16" s="350"/>
      <c r="J16" s="350"/>
      <c r="K16" s="350"/>
      <c r="L16" s="350"/>
      <c r="M16" s="350"/>
      <c r="N16" s="350"/>
      <c r="O16" s="350"/>
      <c r="P16" s="350"/>
      <c r="Q16" s="350"/>
      <c r="R16" s="350"/>
      <c r="S16" s="350"/>
      <c r="T16" s="350"/>
      <c r="U16" s="350"/>
      <c r="V16" s="350"/>
      <c r="W16" s="350"/>
      <c r="X16" s="350"/>
      <c r="Y16" s="3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518</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65" customFormat="1" ht="21" customHeight="1" x14ac:dyDescent="0.25"/>
    <row r="21" spans="1:27" ht="15.75" customHeight="1" x14ac:dyDescent="0.25">
      <c r="A21" s="379" t="s">
        <v>6</v>
      </c>
      <c r="B21" s="381" t="s">
        <v>525</v>
      </c>
      <c r="C21" s="382"/>
      <c r="D21" s="381" t="s">
        <v>527</v>
      </c>
      <c r="E21" s="382"/>
      <c r="F21" s="364" t="s">
        <v>103</v>
      </c>
      <c r="G21" s="366"/>
      <c r="H21" s="366"/>
      <c r="I21" s="365"/>
      <c r="J21" s="379" t="s">
        <v>528</v>
      </c>
      <c r="K21" s="381" t="s">
        <v>529</v>
      </c>
      <c r="L21" s="382"/>
      <c r="M21" s="381" t="s">
        <v>530</v>
      </c>
      <c r="N21" s="382"/>
      <c r="O21" s="381" t="s">
        <v>517</v>
      </c>
      <c r="P21" s="382"/>
      <c r="Q21" s="381" t="s">
        <v>136</v>
      </c>
      <c r="R21" s="382"/>
      <c r="S21" s="379" t="s">
        <v>135</v>
      </c>
      <c r="T21" s="379" t="s">
        <v>531</v>
      </c>
      <c r="U21" s="379" t="s">
        <v>526</v>
      </c>
      <c r="V21" s="381" t="s">
        <v>134</v>
      </c>
      <c r="W21" s="382"/>
      <c r="X21" s="364" t="s">
        <v>126</v>
      </c>
      <c r="Y21" s="366"/>
      <c r="Z21" s="364" t="s">
        <v>125</v>
      </c>
      <c r="AA21" s="366"/>
    </row>
    <row r="22" spans="1:27" ht="216" customHeight="1" x14ac:dyDescent="0.25">
      <c r="A22" s="385"/>
      <c r="B22" s="383"/>
      <c r="C22" s="384"/>
      <c r="D22" s="383"/>
      <c r="E22" s="384"/>
      <c r="F22" s="364" t="s">
        <v>133</v>
      </c>
      <c r="G22" s="365"/>
      <c r="H22" s="364" t="s">
        <v>132</v>
      </c>
      <c r="I22" s="365"/>
      <c r="J22" s="380"/>
      <c r="K22" s="383"/>
      <c r="L22" s="384"/>
      <c r="M22" s="383"/>
      <c r="N22" s="384"/>
      <c r="O22" s="383"/>
      <c r="P22" s="384"/>
      <c r="Q22" s="383"/>
      <c r="R22" s="384"/>
      <c r="S22" s="380"/>
      <c r="T22" s="380"/>
      <c r="U22" s="380"/>
      <c r="V22" s="383"/>
      <c r="W22" s="384"/>
      <c r="X22" s="121" t="s">
        <v>124</v>
      </c>
      <c r="Y22" s="121" t="s">
        <v>515</v>
      </c>
      <c r="Z22" s="121" t="s">
        <v>123</v>
      </c>
      <c r="AA22" s="121" t="s">
        <v>122</v>
      </c>
    </row>
    <row r="23" spans="1:27" ht="60" customHeight="1" x14ac:dyDescent="0.25">
      <c r="A23" s="380"/>
      <c r="B23" s="178" t="s">
        <v>120</v>
      </c>
      <c r="C23" s="178"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328" customFormat="1" ht="31.5" x14ac:dyDescent="0.25">
      <c r="A25" s="329">
        <v>1</v>
      </c>
      <c r="B25" s="67" t="s">
        <v>631</v>
      </c>
      <c r="C25" s="67" t="s">
        <v>631</v>
      </c>
      <c r="D25" s="67" t="s">
        <v>632</v>
      </c>
      <c r="E25" s="67" t="s">
        <v>633</v>
      </c>
      <c r="F25" s="67">
        <v>15</v>
      </c>
      <c r="G25" s="67">
        <v>15</v>
      </c>
      <c r="H25" s="67">
        <v>15</v>
      </c>
      <c r="I25" s="67">
        <v>15</v>
      </c>
      <c r="J25" s="67" t="s">
        <v>614</v>
      </c>
      <c r="K25" s="67">
        <v>1</v>
      </c>
      <c r="L25" s="67">
        <v>1</v>
      </c>
      <c r="M25" s="67">
        <v>50</v>
      </c>
      <c r="N25" s="67">
        <v>50</v>
      </c>
      <c r="O25" s="67" t="s">
        <v>630</v>
      </c>
      <c r="P25" s="67" t="s">
        <v>630</v>
      </c>
      <c r="Q25" s="67">
        <v>1.87</v>
      </c>
      <c r="R25" s="67">
        <v>2.2970000000000002</v>
      </c>
      <c r="S25" s="67" t="s">
        <v>614</v>
      </c>
      <c r="T25" s="67" t="s">
        <v>614</v>
      </c>
      <c r="U25" s="67" t="s">
        <v>614</v>
      </c>
      <c r="V25" s="67" t="s">
        <v>634</v>
      </c>
      <c r="W25" s="67" t="s">
        <v>634</v>
      </c>
      <c r="X25" s="67" t="s">
        <v>614</v>
      </c>
      <c r="Y25" s="67" t="s">
        <v>614</v>
      </c>
      <c r="Z25" s="67" t="s">
        <v>614</v>
      </c>
      <c r="AA25" s="67" t="s">
        <v>614</v>
      </c>
    </row>
    <row r="26" spans="1:27" ht="3" customHeight="1" x14ac:dyDescent="0.25">
      <c r="D26" s="67" t="s">
        <v>392</v>
      </c>
      <c r="E26" s="67"/>
      <c r="F26" s="67" t="s">
        <v>392</v>
      </c>
      <c r="G26" s="325"/>
      <c r="H26" s="325" t="s">
        <v>392</v>
      </c>
      <c r="I26" s="325"/>
      <c r="J26" s="326" t="s">
        <v>392</v>
      </c>
      <c r="K26" s="326" t="s">
        <v>392</v>
      </c>
      <c r="L26" s="183"/>
      <c r="M26" s="183" t="s">
        <v>392</v>
      </c>
      <c r="N26" s="327"/>
      <c r="O26" s="327" t="s">
        <v>392</v>
      </c>
      <c r="P26" s="327"/>
      <c r="Q26" s="327" t="s">
        <v>392</v>
      </c>
      <c r="R26" s="325"/>
      <c r="S26" s="326" t="s">
        <v>392</v>
      </c>
      <c r="T26" s="326" t="s">
        <v>392</v>
      </c>
      <c r="U26" s="326" t="s">
        <v>392</v>
      </c>
      <c r="V26" s="326" t="s">
        <v>392</v>
      </c>
      <c r="W26" s="327"/>
      <c r="X26" s="67" t="s">
        <v>392</v>
      </c>
      <c r="Y26" s="67" t="s">
        <v>392</v>
      </c>
      <c r="Z26" s="67" t="s">
        <v>392</v>
      </c>
      <c r="AA26" s="67" t="s">
        <v>392</v>
      </c>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49" t="str">
        <f>'1. паспорт местоположение'!A5:C5</f>
        <v>Год раскрытия информации: 2016 год</v>
      </c>
      <c r="B5" s="349"/>
      <c r="C5" s="349"/>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53" t="s">
        <v>10</v>
      </c>
      <c r="B7" s="353"/>
      <c r="C7" s="353"/>
      <c r="D7" s="13"/>
      <c r="E7" s="13"/>
      <c r="F7" s="13"/>
      <c r="G7" s="13"/>
      <c r="H7" s="13"/>
      <c r="I7" s="13"/>
      <c r="J7" s="13"/>
      <c r="K7" s="13"/>
      <c r="L7" s="13"/>
      <c r="M7" s="13"/>
      <c r="N7" s="13"/>
      <c r="O7" s="13"/>
      <c r="P7" s="13"/>
      <c r="Q7" s="13"/>
      <c r="R7" s="13"/>
      <c r="S7" s="13"/>
      <c r="T7" s="13"/>
      <c r="U7" s="13"/>
    </row>
    <row r="8" spans="1:29" s="12" customFormat="1" ht="18.75" x14ac:dyDescent="0.2">
      <c r="A8" s="353"/>
      <c r="B8" s="353"/>
      <c r="C8" s="353"/>
      <c r="D8" s="14"/>
      <c r="E8" s="14"/>
      <c r="F8" s="14"/>
      <c r="G8" s="14"/>
      <c r="H8" s="13"/>
      <c r="I8" s="13"/>
      <c r="J8" s="13"/>
      <c r="K8" s="13"/>
      <c r="L8" s="13"/>
      <c r="M8" s="13"/>
      <c r="N8" s="13"/>
      <c r="O8" s="13"/>
      <c r="P8" s="13"/>
      <c r="Q8" s="13"/>
      <c r="R8" s="13"/>
      <c r="S8" s="13"/>
      <c r="T8" s="13"/>
      <c r="U8" s="13"/>
    </row>
    <row r="9" spans="1:29" s="12" customFormat="1" ht="18.75" x14ac:dyDescent="0.2">
      <c r="A9" s="356" t="str">
        <f>'1. паспорт местоположение'!A9:C9</f>
        <v>Акционерное общество "Янтарьэнерго" ДЗО  ПАО "Россети"</v>
      </c>
      <c r="B9" s="356"/>
      <c r="C9" s="356"/>
      <c r="D9" s="8"/>
      <c r="E9" s="8"/>
      <c r="F9" s="8"/>
      <c r="G9" s="8"/>
      <c r="H9" s="13"/>
      <c r="I9" s="13"/>
      <c r="J9" s="13"/>
      <c r="K9" s="13"/>
      <c r="L9" s="13"/>
      <c r="M9" s="13"/>
      <c r="N9" s="13"/>
      <c r="O9" s="13"/>
      <c r="P9" s="13"/>
      <c r="Q9" s="13"/>
      <c r="R9" s="13"/>
      <c r="S9" s="13"/>
      <c r="T9" s="13"/>
      <c r="U9" s="13"/>
    </row>
    <row r="10" spans="1:29" s="12" customFormat="1" ht="18.75" x14ac:dyDescent="0.2">
      <c r="A10" s="350" t="s">
        <v>9</v>
      </c>
      <c r="B10" s="350"/>
      <c r="C10" s="350"/>
      <c r="D10" s="6"/>
      <c r="E10" s="6"/>
      <c r="F10" s="6"/>
      <c r="G10" s="6"/>
      <c r="H10" s="13"/>
      <c r="I10" s="13"/>
      <c r="J10" s="13"/>
      <c r="K10" s="13"/>
      <c r="L10" s="13"/>
      <c r="M10" s="13"/>
      <c r="N10" s="13"/>
      <c r="O10" s="13"/>
      <c r="P10" s="13"/>
      <c r="Q10" s="13"/>
      <c r="R10" s="13"/>
      <c r="S10" s="13"/>
      <c r="T10" s="13"/>
      <c r="U10" s="13"/>
    </row>
    <row r="11" spans="1:29" s="12" customFormat="1" ht="18.75" x14ac:dyDescent="0.2">
      <c r="A11" s="353"/>
      <c r="B11" s="353"/>
      <c r="C11" s="353"/>
      <c r="D11" s="14"/>
      <c r="E11" s="14"/>
      <c r="F11" s="14"/>
      <c r="G11" s="14"/>
      <c r="H11" s="13"/>
      <c r="I11" s="13"/>
      <c r="J11" s="13"/>
      <c r="K11" s="13"/>
      <c r="L11" s="13"/>
      <c r="M11" s="13"/>
      <c r="N11" s="13"/>
      <c r="O11" s="13"/>
      <c r="P11" s="13"/>
      <c r="Q11" s="13"/>
      <c r="R11" s="13"/>
      <c r="S11" s="13"/>
      <c r="T11" s="13"/>
      <c r="U11" s="13"/>
    </row>
    <row r="12" spans="1:29" s="12" customFormat="1" ht="18.75" x14ac:dyDescent="0.2">
      <c r="A12" s="356" t="str">
        <f>'1. паспорт местоположение'!A12:C12</f>
        <v>G_140-11</v>
      </c>
      <c r="B12" s="356"/>
      <c r="C12" s="356"/>
      <c r="D12" s="8"/>
      <c r="E12" s="8"/>
      <c r="F12" s="8"/>
      <c r="G12" s="8"/>
      <c r="H12" s="13"/>
      <c r="I12" s="13"/>
      <c r="J12" s="13"/>
      <c r="K12" s="13"/>
      <c r="L12" s="13"/>
      <c r="M12" s="13"/>
      <c r="N12" s="13"/>
      <c r="O12" s="13"/>
      <c r="P12" s="13"/>
      <c r="Q12" s="13"/>
      <c r="R12" s="13"/>
      <c r="S12" s="13"/>
      <c r="T12" s="13"/>
      <c r="U12" s="13"/>
    </row>
    <row r="13" spans="1:29" s="12" customFormat="1" ht="18.75" x14ac:dyDescent="0.2">
      <c r="A13" s="350" t="s">
        <v>8</v>
      </c>
      <c r="B13" s="350"/>
      <c r="C13" s="3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9"/>
      <c r="B14" s="359"/>
      <c r="C14" s="359"/>
      <c r="D14" s="10"/>
      <c r="E14" s="10"/>
      <c r="F14" s="10"/>
      <c r="G14" s="10"/>
      <c r="H14" s="10"/>
      <c r="I14" s="10"/>
      <c r="J14" s="10"/>
      <c r="K14" s="10"/>
      <c r="L14" s="10"/>
      <c r="M14" s="10"/>
      <c r="N14" s="10"/>
      <c r="O14" s="10"/>
      <c r="P14" s="10"/>
      <c r="Q14" s="10"/>
      <c r="R14" s="10"/>
      <c r="S14" s="10"/>
      <c r="T14" s="10"/>
      <c r="U14" s="10"/>
    </row>
    <row r="15" spans="1:29" s="3" customFormat="1" ht="12" x14ac:dyDescent="0.2">
      <c r="A15" s="356" t="str">
        <f>'1. паспорт местоположение'!A15</f>
        <v>Электросетевой комплекс в пос.Куйбышевское Гвардейского р-на Калининградской области</v>
      </c>
      <c r="B15" s="356"/>
      <c r="C15" s="356"/>
      <c r="D15" s="8"/>
      <c r="E15" s="8"/>
      <c r="F15" s="8"/>
      <c r="G15" s="8"/>
      <c r="H15" s="8"/>
      <c r="I15" s="8"/>
      <c r="J15" s="8"/>
      <c r="K15" s="8"/>
      <c r="L15" s="8"/>
      <c r="M15" s="8"/>
      <c r="N15" s="8"/>
      <c r="O15" s="8"/>
      <c r="P15" s="8"/>
      <c r="Q15" s="8"/>
      <c r="R15" s="8"/>
      <c r="S15" s="8"/>
      <c r="T15" s="8"/>
      <c r="U15" s="8"/>
    </row>
    <row r="16" spans="1:29" s="3" customFormat="1" ht="15" customHeight="1" x14ac:dyDescent="0.2">
      <c r="A16" s="350" t="s">
        <v>7</v>
      </c>
      <c r="B16" s="350"/>
      <c r="C16" s="350"/>
      <c r="D16" s="6"/>
      <c r="E16" s="6"/>
      <c r="F16" s="6"/>
      <c r="G16" s="6"/>
      <c r="H16" s="6"/>
      <c r="I16" s="6"/>
      <c r="J16" s="6"/>
      <c r="K16" s="6"/>
      <c r="L16" s="6"/>
      <c r="M16" s="6"/>
      <c r="N16" s="6"/>
      <c r="O16" s="6"/>
      <c r="P16" s="6"/>
      <c r="Q16" s="6"/>
      <c r="R16" s="6"/>
      <c r="S16" s="6"/>
      <c r="T16" s="6"/>
      <c r="U16" s="6"/>
    </row>
    <row r="17" spans="1:21" s="3" customFormat="1" ht="15" customHeight="1" x14ac:dyDescent="0.2">
      <c r="A17" s="357"/>
      <c r="B17" s="357"/>
      <c r="C17" s="357"/>
      <c r="D17" s="4"/>
      <c r="E17" s="4"/>
      <c r="F17" s="4"/>
      <c r="G17" s="4"/>
      <c r="H17" s="4"/>
      <c r="I17" s="4"/>
      <c r="J17" s="4"/>
      <c r="K17" s="4"/>
      <c r="L17" s="4"/>
      <c r="M17" s="4"/>
      <c r="N17" s="4"/>
      <c r="O17" s="4"/>
      <c r="P17" s="4"/>
      <c r="Q17" s="4"/>
      <c r="R17" s="4"/>
    </row>
    <row r="18" spans="1:21" s="3" customFormat="1" ht="27.75" customHeight="1" x14ac:dyDescent="0.2">
      <c r="A18" s="351" t="s">
        <v>510</v>
      </c>
      <c r="B18" s="351"/>
      <c r="C18" s="3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42" t="s">
        <v>635</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75"/>
      <c r="AB6" s="175"/>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75"/>
      <c r="AB7" s="175"/>
    </row>
    <row r="8" spans="1:28" x14ac:dyDescent="0.25">
      <c r="A8" s="356" t="str">
        <f>'1. паспорт местоположение'!A9</f>
        <v>Акционерное общество "Янтарьэнерго"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76"/>
      <c r="AB8" s="176"/>
    </row>
    <row r="9" spans="1:28" ht="15.75"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77"/>
      <c r="AB9" s="177"/>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75"/>
      <c r="AB10" s="175"/>
    </row>
    <row r="11" spans="1:28" x14ac:dyDescent="0.25">
      <c r="A11" s="356" t="str">
        <f>'1. паспорт местоположение'!A12:C12</f>
        <v>G_140-11</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76"/>
      <c r="AB11" s="176"/>
    </row>
    <row r="12" spans="1:28" ht="15.75"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77"/>
      <c r="AB12" s="177"/>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11"/>
      <c r="AB13" s="11"/>
    </row>
    <row r="14" spans="1:28" x14ac:dyDescent="0.25">
      <c r="A14" s="356" t="str">
        <f>'1. паспорт местоположение'!A15</f>
        <v>Электросетевой комплекс в пос.Куйбышевское Гвардейского р-на Калининградской области</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76"/>
      <c r="AB14" s="176"/>
    </row>
    <row r="15" spans="1:28" ht="15.75"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77"/>
      <c r="AB15" s="177"/>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186"/>
      <c r="AB16" s="186"/>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186"/>
      <c r="AB17" s="186"/>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186"/>
      <c r="AB18" s="186"/>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186"/>
      <c r="AB19" s="186"/>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87"/>
      <c r="AB20" s="187"/>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87"/>
      <c r="AB21" s="187"/>
    </row>
    <row r="22" spans="1:28" x14ac:dyDescent="0.25">
      <c r="A22" s="388" t="s">
        <v>542</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88"/>
      <c r="AB22" s="188"/>
    </row>
    <row r="23" spans="1:28" ht="32.25" customHeight="1" x14ac:dyDescent="0.25">
      <c r="A23" s="390" t="s">
        <v>389</v>
      </c>
      <c r="B23" s="391"/>
      <c r="C23" s="391"/>
      <c r="D23" s="391"/>
      <c r="E23" s="391"/>
      <c r="F23" s="391"/>
      <c r="G23" s="391"/>
      <c r="H23" s="391"/>
      <c r="I23" s="391"/>
      <c r="J23" s="391"/>
      <c r="K23" s="391"/>
      <c r="L23" s="392"/>
      <c r="M23" s="389" t="s">
        <v>390</v>
      </c>
      <c r="N23" s="389"/>
      <c r="O23" s="389"/>
      <c r="P23" s="389"/>
      <c r="Q23" s="389"/>
      <c r="R23" s="389"/>
      <c r="S23" s="389"/>
      <c r="T23" s="389"/>
      <c r="U23" s="389"/>
      <c r="V23" s="389"/>
      <c r="W23" s="389"/>
      <c r="X23" s="389"/>
      <c r="Y23" s="389"/>
      <c r="Z23" s="389"/>
    </row>
    <row r="24" spans="1:28" ht="151.5" customHeight="1" x14ac:dyDescent="0.25">
      <c r="A24" s="118" t="s">
        <v>247</v>
      </c>
      <c r="B24" s="119" t="s">
        <v>276</v>
      </c>
      <c r="C24" s="118" t="s">
        <v>382</v>
      </c>
      <c r="D24" s="118" t="s">
        <v>248</v>
      </c>
      <c r="E24" s="118" t="s">
        <v>383</v>
      </c>
      <c r="F24" s="118" t="s">
        <v>385</v>
      </c>
      <c r="G24" s="118" t="s">
        <v>384</v>
      </c>
      <c r="H24" s="118" t="s">
        <v>249</v>
      </c>
      <c r="I24" s="118" t="s">
        <v>386</v>
      </c>
      <c r="J24" s="118" t="s">
        <v>281</v>
      </c>
      <c r="K24" s="119" t="s">
        <v>275</v>
      </c>
      <c r="L24" s="119" t="s">
        <v>250</v>
      </c>
      <c r="M24" s="120" t="s">
        <v>295</v>
      </c>
      <c r="N24" s="119" t="s">
        <v>553</v>
      </c>
      <c r="O24" s="118" t="s">
        <v>292</v>
      </c>
      <c r="P24" s="118" t="s">
        <v>293</v>
      </c>
      <c r="Q24" s="118" t="s">
        <v>291</v>
      </c>
      <c r="R24" s="118" t="s">
        <v>249</v>
      </c>
      <c r="S24" s="118" t="s">
        <v>290</v>
      </c>
      <c r="T24" s="118" t="s">
        <v>289</v>
      </c>
      <c r="U24" s="118" t="s">
        <v>381</v>
      </c>
      <c r="V24" s="118" t="s">
        <v>291</v>
      </c>
      <c r="W24" s="125" t="s">
        <v>274</v>
      </c>
      <c r="X24" s="125" t="s">
        <v>306</v>
      </c>
      <c r="Y24" s="125" t="s">
        <v>307</v>
      </c>
      <c r="Z24" s="127" t="s">
        <v>304</v>
      </c>
    </row>
    <row r="25" spans="1:28" ht="16.5" customHeight="1" x14ac:dyDescent="0.25">
      <c r="A25" s="118">
        <v>1</v>
      </c>
      <c r="B25" s="119">
        <v>2</v>
      </c>
      <c r="C25" s="118">
        <v>3</v>
      </c>
      <c r="D25" s="119">
        <v>4</v>
      </c>
      <c r="E25" s="118">
        <v>5</v>
      </c>
      <c r="F25" s="119">
        <v>6</v>
      </c>
      <c r="G25" s="118">
        <v>7</v>
      </c>
      <c r="H25" s="119">
        <v>8</v>
      </c>
      <c r="I25" s="118">
        <v>9</v>
      </c>
      <c r="J25" s="119">
        <v>10</v>
      </c>
      <c r="K25" s="189">
        <v>11</v>
      </c>
      <c r="L25" s="119">
        <v>12</v>
      </c>
      <c r="M25" s="189">
        <v>13</v>
      </c>
      <c r="N25" s="119">
        <v>14</v>
      </c>
      <c r="O25" s="189">
        <v>15</v>
      </c>
      <c r="P25" s="119">
        <v>16</v>
      </c>
      <c r="Q25" s="189">
        <v>17</v>
      </c>
      <c r="R25" s="119">
        <v>18</v>
      </c>
      <c r="S25" s="189">
        <v>19</v>
      </c>
      <c r="T25" s="119">
        <v>20</v>
      </c>
      <c r="U25" s="189">
        <v>21</v>
      </c>
      <c r="V25" s="119">
        <v>22</v>
      </c>
      <c r="W25" s="189">
        <v>23</v>
      </c>
      <c r="X25" s="119">
        <v>24</v>
      </c>
      <c r="Y25" s="189">
        <v>25</v>
      </c>
      <c r="Z25" s="119">
        <v>26</v>
      </c>
    </row>
    <row r="26" spans="1:28" ht="45.75" customHeight="1" x14ac:dyDescent="0.25">
      <c r="A26" s="111" t="s">
        <v>366</v>
      </c>
      <c r="B26" s="117"/>
      <c r="C26" s="113" t="s">
        <v>368</v>
      </c>
      <c r="D26" s="113" t="s">
        <v>369</v>
      </c>
      <c r="E26" s="113" t="s">
        <v>370</v>
      </c>
      <c r="F26" s="113" t="s">
        <v>286</v>
      </c>
      <c r="G26" s="113" t="s">
        <v>371</v>
      </c>
      <c r="H26" s="113" t="s">
        <v>249</v>
      </c>
      <c r="I26" s="113" t="s">
        <v>372</v>
      </c>
      <c r="J26" s="113" t="s">
        <v>373</v>
      </c>
      <c r="K26" s="110"/>
      <c r="L26" s="114" t="s">
        <v>272</v>
      </c>
      <c r="M26" s="116" t="s">
        <v>288</v>
      </c>
      <c r="N26" s="110"/>
      <c r="O26" s="110"/>
      <c r="P26" s="110"/>
      <c r="Q26" s="110"/>
      <c r="R26" s="110"/>
      <c r="S26" s="110"/>
      <c r="T26" s="110"/>
      <c r="U26" s="110"/>
      <c r="V26" s="110"/>
      <c r="W26" s="110"/>
      <c r="X26" s="110"/>
      <c r="Y26" s="110"/>
      <c r="Z26" s="112" t="s">
        <v>305</v>
      </c>
    </row>
    <row r="27" spans="1:28" x14ac:dyDescent="0.25">
      <c r="A27" s="110" t="s">
        <v>251</v>
      </c>
      <c r="B27" s="110" t="s">
        <v>277</v>
      </c>
      <c r="C27" s="110" t="s">
        <v>256</v>
      </c>
      <c r="D27" s="110" t="s">
        <v>257</v>
      </c>
      <c r="E27" s="110" t="s">
        <v>296</v>
      </c>
      <c r="F27" s="113" t="s">
        <v>252</v>
      </c>
      <c r="G27" s="113" t="s">
        <v>300</v>
      </c>
      <c r="H27" s="110" t="s">
        <v>249</v>
      </c>
      <c r="I27" s="113" t="s">
        <v>282</v>
      </c>
      <c r="J27" s="113" t="s">
        <v>264</v>
      </c>
      <c r="K27" s="114" t="s">
        <v>268</v>
      </c>
      <c r="L27" s="110"/>
      <c r="M27" s="114" t="s">
        <v>294</v>
      </c>
      <c r="N27" s="110"/>
      <c r="O27" s="110"/>
      <c r="P27" s="110"/>
      <c r="Q27" s="110"/>
      <c r="R27" s="110"/>
      <c r="S27" s="110"/>
      <c r="T27" s="110"/>
      <c r="U27" s="110"/>
      <c r="V27" s="110"/>
      <c r="W27" s="110"/>
      <c r="X27" s="110"/>
      <c r="Y27" s="110"/>
      <c r="Z27" s="110"/>
    </row>
    <row r="28" spans="1:28" x14ac:dyDescent="0.25">
      <c r="A28" s="110" t="s">
        <v>251</v>
      </c>
      <c r="B28" s="110" t="s">
        <v>278</v>
      </c>
      <c r="C28" s="110" t="s">
        <v>258</v>
      </c>
      <c r="D28" s="110" t="s">
        <v>259</v>
      </c>
      <c r="E28" s="110" t="s">
        <v>297</v>
      </c>
      <c r="F28" s="113" t="s">
        <v>253</v>
      </c>
      <c r="G28" s="113" t="s">
        <v>301</v>
      </c>
      <c r="H28" s="110" t="s">
        <v>249</v>
      </c>
      <c r="I28" s="113" t="s">
        <v>283</v>
      </c>
      <c r="J28" s="113" t="s">
        <v>265</v>
      </c>
      <c r="K28" s="114" t="s">
        <v>269</v>
      </c>
      <c r="L28" s="115"/>
      <c r="M28" s="114" t="s">
        <v>0</v>
      </c>
      <c r="N28" s="114"/>
      <c r="O28" s="114"/>
      <c r="P28" s="114"/>
      <c r="Q28" s="114"/>
      <c r="R28" s="114"/>
      <c r="S28" s="114"/>
      <c r="T28" s="114"/>
      <c r="U28" s="114"/>
      <c r="V28" s="114"/>
      <c r="W28" s="114"/>
      <c r="X28" s="114"/>
      <c r="Y28" s="114"/>
      <c r="Z28" s="114"/>
    </row>
    <row r="29" spans="1:28" x14ac:dyDescent="0.25">
      <c r="A29" s="110" t="s">
        <v>251</v>
      </c>
      <c r="B29" s="110" t="s">
        <v>279</v>
      </c>
      <c r="C29" s="110" t="s">
        <v>260</v>
      </c>
      <c r="D29" s="110" t="s">
        <v>261</v>
      </c>
      <c r="E29" s="110" t="s">
        <v>298</v>
      </c>
      <c r="F29" s="113" t="s">
        <v>254</v>
      </c>
      <c r="G29" s="113" t="s">
        <v>302</v>
      </c>
      <c r="H29" s="110" t="s">
        <v>249</v>
      </c>
      <c r="I29" s="113" t="s">
        <v>284</v>
      </c>
      <c r="J29" s="113" t="s">
        <v>266</v>
      </c>
      <c r="K29" s="114" t="s">
        <v>270</v>
      </c>
      <c r="L29" s="115"/>
      <c r="M29" s="110"/>
      <c r="N29" s="110"/>
      <c r="O29" s="110"/>
      <c r="P29" s="110"/>
      <c r="Q29" s="110"/>
      <c r="R29" s="110"/>
      <c r="S29" s="110"/>
      <c r="T29" s="110"/>
      <c r="U29" s="110"/>
      <c r="V29" s="110"/>
      <c r="W29" s="110"/>
      <c r="X29" s="110"/>
      <c r="Y29" s="110"/>
      <c r="Z29" s="110"/>
    </row>
    <row r="30" spans="1:28" x14ac:dyDescent="0.25">
      <c r="A30" s="110" t="s">
        <v>251</v>
      </c>
      <c r="B30" s="110" t="s">
        <v>280</v>
      </c>
      <c r="C30" s="110" t="s">
        <v>262</v>
      </c>
      <c r="D30" s="110" t="s">
        <v>263</v>
      </c>
      <c r="E30" s="110" t="s">
        <v>299</v>
      </c>
      <c r="F30" s="113" t="s">
        <v>255</v>
      </c>
      <c r="G30" s="113" t="s">
        <v>303</v>
      </c>
      <c r="H30" s="110" t="s">
        <v>249</v>
      </c>
      <c r="I30" s="113" t="s">
        <v>285</v>
      </c>
      <c r="J30" s="113" t="s">
        <v>267</v>
      </c>
      <c r="K30" s="114" t="s">
        <v>271</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367</v>
      </c>
      <c r="B32" s="117"/>
      <c r="C32" s="113" t="s">
        <v>374</v>
      </c>
      <c r="D32" s="113" t="s">
        <v>375</v>
      </c>
      <c r="E32" s="113" t="s">
        <v>376</v>
      </c>
      <c r="F32" s="113" t="s">
        <v>377</v>
      </c>
      <c r="G32" s="113" t="s">
        <v>378</v>
      </c>
      <c r="H32" s="113" t="s">
        <v>249</v>
      </c>
      <c r="I32" s="113" t="s">
        <v>379</v>
      </c>
      <c r="J32" s="113" t="s">
        <v>380</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49" t="str">
        <f>'1. паспорт местоположение'!A5:C5</f>
        <v>Год раскрытия информации: 2016 год</v>
      </c>
      <c r="B5" s="349"/>
      <c r="C5" s="349"/>
      <c r="D5" s="349"/>
      <c r="E5" s="349"/>
      <c r="F5" s="349"/>
      <c r="G5" s="349"/>
      <c r="H5" s="349"/>
      <c r="I5" s="349"/>
      <c r="J5" s="349"/>
      <c r="K5" s="349"/>
      <c r="L5" s="349"/>
      <c r="M5" s="349"/>
      <c r="N5" s="349"/>
      <c r="O5" s="349"/>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53" t="s">
        <v>10</v>
      </c>
      <c r="B7" s="353"/>
      <c r="C7" s="353"/>
      <c r="D7" s="353"/>
      <c r="E7" s="353"/>
      <c r="F7" s="353"/>
      <c r="G7" s="353"/>
      <c r="H7" s="353"/>
      <c r="I7" s="353"/>
      <c r="J7" s="353"/>
      <c r="K7" s="353"/>
      <c r="L7" s="353"/>
      <c r="M7" s="353"/>
      <c r="N7" s="353"/>
      <c r="O7" s="353"/>
      <c r="P7" s="13"/>
      <c r="Q7" s="13"/>
      <c r="R7" s="13"/>
      <c r="S7" s="13"/>
      <c r="T7" s="13"/>
      <c r="U7" s="13"/>
      <c r="V7" s="13"/>
      <c r="W7" s="13"/>
      <c r="X7" s="13"/>
      <c r="Y7" s="13"/>
      <c r="Z7" s="13"/>
    </row>
    <row r="8" spans="1:28" s="12" customFormat="1" ht="18.75" x14ac:dyDescent="0.2">
      <c r="A8" s="353"/>
      <c r="B8" s="353"/>
      <c r="C8" s="353"/>
      <c r="D8" s="353"/>
      <c r="E8" s="353"/>
      <c r="F8" s="353"/>
      <c r="G8" s="353"/>
      <c r="H8" s="353"/>
      <c r="I8" s="353"/>
      <c r="J8" s="353"/>
      <c r="K8" s="353"/>
      <c r="L8" s="353"/>
      <c r="M8" s="353"/>
      <c r="N8" s="353"/>
      <c r="O8" s="353"/>
      <c r="P8" s="13"/>
      <c r="Q8" s="13"/>
      <c r="R8" s="13"/>
      <c r="S8" s="13"/>
      <c r="T8" s="13"/>
      <c r="U8" s="13"/>
      <c r="V8" s="13"/>
      <c r="W8" s="13"/>
      <c r="X8" s="13"/>
      <c r="Y8" s="13"/>
      <c r="Z8" s="13"/>
    </row>
    <row r="9" spans="1:28" s="12" customFormat="1" ht="18.75" x14ac:dyDescent="0.2">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c r="M9" s="356"/>
      <c r="N9" s="356"/>
      <c r="O9" s="356"/>
      <c r="P9" s="13"/>
      <c r="Q9" s="13"/>
      <c r="R9" s="13"/>
      <c r="S9" s="13"/>
      <c r="T9" s="13"/>
      <c r="U9" s="13"/>
      <c r="V9" s="13"/>
      <c r="W9" s="13"/>
      <c r="X9" s="13"/>
      <c r="Y9" s="13"/>
      <c r="Z9" s="13"/>
    </row>
    <row r="10" spans="1:28" s="12" customFormat="1" ht="18.75" x14ac:dyDescent="0.2">
      <c r="A10" s="350" t="s">
        <v>9</v>
      </c>
      <c r="B10" s="350"/>
      <c r="C10" s="350"/>
      <c r="D10" s="350"/>
      <c r="E10" s="350"/>
      <c r="F10" s="350"/>
      <c r="G10" s="350"/>
      <c r="H10" s="350"/>
      <c r="I10" s="350"/>
      <c r="J10" s="350"/>
      <c r="K10" s="350"/>
      <c r="L10" s="350"/>
      <c r="M10" s="350"/>
      <c r="N10" s="350"/>
      <c r="O10" s="350"/>
      <c r="P10" s="13"/>
      <c r="Q10" s="13"/>
      <c r="R10" s="13"/>
      <c r="S10" s="13"/>
      <c r="T10" s="13"/>
      <c r="U10" s="13"/>
      <c r="V10" s="13"/>
      <c r="W10" s="13"/>
      <c r="X10" s="13"/>
      <c r="Y10" s="13"/>
      <c r="Z10" s="13"/>
    </row>
    <row r="11" spans="1:28" s="12" customFormat="1" ht="18.75" x14ac:dyDescent="0.2">
      <c r="A11" s="353"/>
      <c r="B11" s="353"/>
      <c r="C11" s="353"/>
      <c r="D11" s="353"/>
      <c r="E11" s="353"/>
      <c r="F11" s="353"/>
      <c r="G11" s="353"/>
      <c r="H11" s="353"/>
      <c r="I11" s="353"/>
      <c r="J11" s="353"/>
      <c r="K11" s="353"/>
      <c r="L11" s="353"/>
      <c r="M11" s="353"/>
      <c r="N11" s="353"/>
      <c r="O11" s="353"/>
      <c r="P11" s="13"/>
      <c r="Q11" s="13"/>
      <c r="R11" s="13"/>
      <c r="S11" s="13"/>
      <c r="T11" s="13"/>
      <c r="U11" s="13"/>
      <c r="V11" s="13"/>
      <c r="W11" s="13"/>
      <c r="X11" s="13"/>
      <c r="Y11" s="13"/>
      <c r="Z11" s="13"/>
    </row>
    <row r="12" spans="1:28" s="12" customFormat="1" ht="18.75" x14ac:dyDescent="0.2">
      <c r="A12" s="356" t="str">
        <f>'1. паспорт местоположение'!A12:C12</f>
        <v>G_140-11</v>
      </c>
      <c r="B12" s="356"/>
      <c r="C12" s="356"/>
      <c r="D12" s="356"/>
      <c r="E12" s="356"/>
      <c r="F12" s="356"/>
      <c r="G12" s="356"/>
      <c r="H12" s="356"/>
      <c r="I12" s="356"/>
      <c r="J12" s="356"/>
      <c r="K12" s="356"/>
      <c r="L12" s="356"/>
      <c r="M12" s="356"/>
      <c r="N12" s="356"/>
      <c r="O12" s="356"/>
      <c r="P12" s="13"/>
      <c r="Q12" s="13"/>
      <c r="R12" s="13"/>
      <c r="S12" s="13"/>
      <c r="T12" s="13"/>
      <c r="U12" s="13"/>
      <c r="V12" s="13"/>
      <c r="W12" s="13"/>
      <c r="X12" s="13"/>
      <c r="Y12" s="13"/>
      <c r="Z12" s="13"/>
    </row>
    <row r="13" spans="1:28" s="12" customFormat="1" ht="18.75" x14ac:dyDescent="0.2">
      <c r="A13" s="350" t="s">
        <v>8</v>
      </c>
      <c r="B13" s="350"/>
      <c r="C13" s="350"/>
      <c r="D13" s="350"/>
      <c r="E13" s="350"/>
      <c r="F13" s="350"/>
      <c r="G13" s="350"/>
      <c r="H13" s="350"/>
      <c r="I13" s="350"/>
      <c r="J13" s="350"/>
      <c r="K13" s="350"/>
      <c r="L13" s="350"/>
      <c r="M13" s="350"/>
      <c r="N13" s="350"/>
      <c r="O13" s="350"/>
      <c r="P13" s="13"/>
      <c r="Q13" s="13"/>
      <c r="R13" s="13"/>
      <c r="S13" s="13"/>
      <c r="T13" s="13"/>
      <c r="U13" s="13"/>
      <c r="V13" s="13"/>
      <c r="W13" s="13"/>
      <c r="X13" s="13"/>
      <c r="Y13" s="13"/>
      <c r="Z13" s="13"/>
    </row>
    <row r="14" spans="1:28" s="9" customFormat="1" ht="15.75" customHeight="1" x14ac:dyDescent="0.2">
      <c r="A14" s="359"/>
      <c r="B14" s="359"/>
      <c r="C14" s="359"/>
      <c r="D14" s="359"/>
      <c r="E14" s="359"/>
      <c r="F14" s="359"/>
      <c r="G14" s="359"/>
      <c r="H14" s="359"/>
      <c r="I14" s="359"/>
      <c r="J14" s="359"/>
      <c r="K14" s="359"/>
      <c r="L14" s="359"/>
      <c r="M14" s="359"/>
      <c r="N14" s="359"/>
      <c r="O14" s="359"/>
      <c r="P14" s="10"/>
      <c r="Q14" s="10"/>
      <c r="R14" s="10"/>
      <c r="S14" s="10"/>
      <c r="T14" s="10"/>
      <c r="U14" s="10"/>
      <c r="V14" s="10"/>
      <c r="W14" s="10"/>
      <c r="X14" s="10"/>
      <c r="Y14" s="10"/>
      <c r="Z14" s="10"/>
    </row>
    <row r="15" spans="1:28" s="3" customFormat="1" ht="12" x14ac:dyDescent="0.2">
      <c r="A15" s="356" t="str">
        <f>'1. паспорт местоположение'!A15</f>
        <v>Электросетевой комплекс в пос.Куйбышевское Гвардейского р-на Калининградской области</v>
      </c>
      <c r="B15" s="356"/>
      <c r="C15" s="356"/>
      <c r="D15" s="356"/>
      <c r="E15" s="356"/>
      <c r="F15" s="356"/>
      <c r="G15" s="356"/>
      <c r="H15" s="356"/>
      <c r="I15" s="356"/>
      <c r="J15" s="356"/>
      <c r="K15" s="356"/>
      <c r="L15" s="356"/>
      <c r="M15" s="356"/>
      <c r="N15" s="356"/>
      <c r="O15" s="356"/>
      <c r="P15" s="8"/>
      <c r="Q15" s="8"/>
      <c r="R15" s="8"/>
      <c r="S15" s="8"/>
      <c r="T15" s="8"/>
      <c r="U15" s="8"/>
      <c r="V15" s="8"/>
      <c r="W15" s="8"/>
      <c r="X15" s="8"/>
      <c r="Y15" s="8"/>
      <c r="Z15" s="8"/>
    </row>
    <row r="16" spans="1:28" s="3" customFormat="1" ht="15" customHeight="1" x14ac:dyDescent="0.2">
      <c r="A16" s="350" t="s">
        <v>7</v>
      </c>
      <c r="B16" s="350"/>
      <c r="C16" s="350"/>
      <c r="D16" s="350"/>
      <c r="E16" s="350"/>
      <c r="F16" s="350"/>
      <c r="G16" s="350"/>
      <c r="H16" s="350"/>
      <c r="I16" s="350"/>
      <c r="J16" s="350"/>
      <c r="K16" s="350"/>
      <c r="L16" s="350"/>
      <c r="M16" s="350"/>
      <c r="N16" s="350"/>
      <c r="O16" s="350"/>
      <c r="P16" s="6"/>
      <c r="Q16" s="6"/>
      <c r="R16" s="6"/>
      <c r="S16" s="6"/>
      <c r="T16" s="6"/>
      <c r="U16" s="6"/>
      <c r="V16" s="6"/>
      <c r="W16" s="6"/>
      <c r="X16" s="6"/>
      <c r="Y16" s="6"/>
      <c r="Z16" s="6"/>
    </row>
    <row r="17" spans="1:26" s="3" customFormat="1" ht="15" customHeight="1" x14ac:dyDescent="0.2">
      <c r="A17" s="357"/>
      <c r="B17" s="357"/>
      <c r="C17" s="357"/>
      <c r="D17" s="357"/>
      <c r="E17" s="357"/>
      <c r="F17" s="357"/>
      <c r="G17" s="357"/>
      <c r="H17" s="357"/>
      <c r="I17" s="357"/>
      <c r="J17" s="357"/>
      <c r="K17" s="357"/>
      <c r="L17" s="357"/>
      <c r="M17" s="357"/>
      <c r="N17" s="357"/>
      <c r="O17" s="357"/>
      <c r="P17" s="4"/>
      <c r="Q17" s="4"/>
      <c r="R17" s="4"/>
      <c r="S17" s="4"/>
      <c r="T17" s="4"/>
      <c r="U17" s="4"/>
      <c r="V17" s="4"/>
      <c r="W17" s="4"/>
    </row>
    <row r="18" spans="1:26" s="3" customFormat="1" ht="91.5" customHeight="1" x14ac:dyDescent="0.2">
      <c r="A18" s="393" t="s">
        <v>519</v>
      </c>
      <c r="B18" s="393"/>
      <c r="C18" s="393"/>
      <c r="D18" s="393"/>
      <c r="E18" s="393"/>
      <c r="F18" s="393"/>
      <c r="G18" s="393"/>
      <c r="H18" s="393"/>
      <c r="I18" s="393"/>
      <c r="J18" s="393"/>
      <c r="K18" s="393"/>
      <c r="L18" s="393"/>
      <c r="M18" s="393"/>
      <c r="N18" s="393"/>
      <c r="O18" s="393"/>
      <c r="P18" s="7"/>
      <c r="Q18" s="7"/>
      <c r="R18" s="7"/>
      <c r="S18" s="7"/>
      <c r="T18" s="7"/>
      <c r="U18" s="7"/>
      <c r="V18" s="7"/>
      <c r="W18" s="7"/>
      <c r="X18" s="7"/>
      <c r="Y18" s="7"/>
      <c r="Z18" s="7"/>
    </row>
    <row r="19" spans="1:26" s="3" customFormat="1" ht="78" customHeight="1" x14ac:dyDescent="0.2">
      <c r="A19" s="360" t="s">
        <v>6</v>
      </c>
      <c r="B19" s="360" t="s">
        <v>89</v>
      </c>
      <c r="C19" s="360" t="s">
        <v>88</v>
      </c>
      <c r="D19" s="360" t="s">
        <v>77</v>
      </c>
      <c r="E19" s="394" t="s">
        <v>87</v>
      </c>
      <c r="F19" s="395"/>
      <c r="G19" s="395"/>
      <c r="H19" s="395"/>
      <c r="I19" s="396"/>
      <c r="J19" s="360" t="s">
        <v>86</v>
      </c>
      <c r="K19" s="360"/>
      <c r="L19" s="360"/>
      <c r="M19" s="360"/>
      <c r="N19" s="360"/>
      <c r="O19" s="360"/>
      <c r="P19" s="4"/>
      <c r="Q19" s="4"/>
      <c r="R19" s="4"/>
      <c r="S19" s="4"/>
      <c r="T19" s="4"/>
      <c r="U19" s="4"/>
      <c r="V19" s="4"/>
      <c r="W19" s="4"/>
    </row>
    <row r="20" spans="1:26" s="3" customFormat="1" ht="51" customHeight="1" x14ac:dyDescent="0.2">
      <c r="A20" s="360"/>
      <c r="B20" s="360"/>
      <c r="C20" s="360"/>
      <c r="D20" s="360"/>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13" zoomScale="93" zoomScaleNormal="93" workbookViewId="0">
      <selection activeCell="G30" sqref="G30:H30"/>
    </sheetView>
  </sheetViews>
  <sheetFormatPr defaultColWidth="9.140625" defaultRowHeight="15.75" x14ac:dyDescent="0.2"/>
  <cols>
    <col min="1" max="1" width="61.7109375" style="206" customWidth="1"/>
    <col min="2" max="2" width="18.5703125" style="191" customWidth="1"/>
    <col min="3" max="42" width="16.85546875" style="191" customWidth="1"/>
    <col min="43"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3"/>
      <c r="F2" s="19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4"/>
      <c r="AR2" s="194"/>
    </row>
    <row r="3" spans="1:44" ht="18.75" x14ac:dyDescent="0.3">
      <c r="A3" s="17"/>
      <c r="B3" s="12"/>
      <c r="C3" s="12"/>
      <c r="D3" s="12"/>
      <c r="E3" s="193"/>
      <c r="F3" s="19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4"/>
      <c r="AR3" s="19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5"/>
      <c r="AR4" s="195"/>
    </row>
    <row r="5" spans="1:44" x14ac:dyDescent="0.2">
      <c r="A5" s="397" t="str">
        <f>'[3]1. паспорт местоположение'!A5:C5</f>
        <v>Год раскрытия информации: 2016 год</v>
      </c>
      <c r="B5" s="397"/>
      <c r="C5" s="397"/>
      <c r="D5" s="397"/>
      <c r="E5" s="397"/>
      <c r="F5" s="397"/>
      <c r="G5" s="397"/>
      <c r="H5" s="39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5"/>
      <c r="AR6" s="195"/>
    </row>
    <row r="7" spans="1:44" ht="18.75" x14ac:dyDescent="0.2">
      <c r="A7" s="353" t="str">
        <f>'[3]1. паспорт местоположение'!A7:C7</f>
        <v xml:space="preserve">Паспорт инвестиционного проекта </v>
      </c>
      <c r="B7" s="353"/>
      <c r="C7" s="353"/>
      <c r="D7" s="353"/>
      <c r="E7" s="353"/>
      <c r="F7" s="353"/>
      <c r="G7" s="353"/>
      <c r="H7" s="353"/>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98"/>
      <c r="AR7" s="198"/>
    </row>
    <row r="8" spans="1:44" ht="18.75" x14ac:dyDescent="0.2">
      <c r="A8" s="343"/>
      <c r="B8" s="343"/>
      <c r="C8" s="343"/>
      <c r="D8" s="343"/>
      <c r="E8" s="343"/>
      <c r="F8" s="343"/>
      <c r="G8" s="343"/>
      <c r="H8" s="343"/>
      <c r="I8" s="343"/>
      <c r="J8" s="343"/>
      <c r="K8" s="343"/>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195"/>
      <c r="AR8" s="195"/>
    </row>
    <row r="9" spans="1:44" ht="18.75" x14ac:dyDescent="0.2">
      <c r="A9" s="352" t="str">
        <f>'[3]1. паспорт местоположение'!A9:C9</f>
        <v xml:space="preserve">                         АО "Янтарьэнерго"                         </v>
      </c>
      <c r="B9" s="352"/>
      <c r="C9" s="352"/>
      <c r="D9" s="352"/>
      <c r="E9" s="352"/>
      <c r="F9" s="352"/>
      <c r="G9" s="352"/>
      <c r="H9" s="352"/>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9"/>
      <c r="AR9" s="199"/>
    </row>
    <row r="10" spans="1:44" x14ac:dyDescent="0.2">
      <c r="A10" s="350" t="s">
        <v>9</v>
      </c>
      <c r="B10" s="350"/>
      <c r="C10" s="350"/>
      <c r="D10" s="350"/>
      <c r="E10" s="350"/>
      <c r="F10" s="350"/>
      <c r="G10" s="350"/>
      <c r="H10" s="350"/>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00"/>
      <c r="AR10" s="200"/>
    </row>
    <row r="11" spans="1:44" ht="18.75" x14ac:dyDescent="0.2">
      <c r="A11" s="343"/>
      <c r="B11" s="343"/>
      <c r="C11" s="343"/>
      <c r="D11" s="343"/>
      <c r="E11" s="343"/>
      <c r="F11" s="343"/>
      <c r="G11" s="343"/>
      <c r="H11" s="343"/>
      <c r="I11" s="343"/>
      <c r="J11" s="343"/>
      <c r="K11" s="343"/>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195"/>
      <c r="AR11" s="195"/>
    </row>
    <row r="12" spans="1:44" ht="18.75" x14ac:dyDescent="0.2">
      <c r="A12" s="352" t="str">
        <f>'1. паспорт местоположение'!A12:C12</f>
        <v>G_140-11</v>
      </c>
      <c r="B12" s="352"/>
      <c r="C12" s="352"/>
      <c r="D12" s="352"/>
      <c r="E12" s="352"/>
      <c r="F12" s="352"/>
      <c r="G12" s="352"/>
      <c r="H12" s="352"/>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9"/>
      <c r="AR12" s="199"/>
    </row>
    <row r="13" spans="1:44" x14ac:dyDescent="0.2">
      <c r="A13" s="350" t="s">
        <v>8</v>
      </c>
      <c r="B13" s="350"/>
      <c r="C13" s="350"/>
      <c r="D13" s="350"/>
      <c r="E13" s="350"/>
      <c r="F13" s="350"/>
      <c r="G13" s="350"/>
      <c r="H13" s="350"/>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00"/>
      <c r="AR13" s="200"/>
    </row>
    <row r="14" spans="1:44" ht="18.75" x14ac:dyDescent="0.2">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9"/>
      <c r="AA14" s="9"/>
      <c r="AB14" s="9"/>
      <c r="AC14" s="9"/>
      <c r="AD14" s="9"/>
      <c r="AE14" s="9"/>
      <c r="AF14" s="9"/>
      <c r="AG14" s="9"/>
      <c r="AH14" s="9"/>
      <c r="AI14" s="9"/>
      <c r="AJ14" s="9"/>
      <c r="AK14" s="9"/>
      <c r="AL14" s="9"/>
      <c r="AM14" s="9"/>
      <c r="AN14" s="9"/>
      <c r="AO14" s="9"/>
      <c r="AP14" s="9"/>
      <c r="AQ14" s="201"/>
      <c r="AR14" s="201"/>
    </row>
    <row r="15" spans="1:44" ht="18.75" x14ac:dyDescent="0.2">
      <c r="A15" s="352" t="str">
        <f>'1. паспорт местоположение'!A15</f>
        <v>Электросетевой комплекс в пос.Куйбышевское Гвардейского р-на Калининградской области</v>
      </c>
      <c r="B15" s="352"/>
      <c r="C15" s="352"/>
      <c r="D15" s="352"/>
      <c r="E15" s="352"/>
      <c r="F15" s="352"/>
      <c r="G15" s="352"/>
      <c r="H15" s="352"/>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9"/>
      <c r="AR15" s="199"/>
    </row>
    <row r="16" spans="1:44" x14ac:dyDescent="0.2">
      <c r="A16" s="350" t="s">
        <v>7</v>
      </c>
      <c r="B16" s="350"/>
      <c r="C16" s="350"/>
      <c r="D16" s="350"/>
      <c r="E16" s="350"/>
      <c r="F16" s="350"/>
      <c r="G16" s="350"/>
      <c r="H16" s="350"/>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00"/>
      <c r="AR16" s="200"/>
    </row>
    <row r="17" spans="1:44" ht="18.75" x14ac:dyDescent="0.2">
      <c r="A17" s="345"/>
      <c r="B17" s="345"/>
      <c r="C17" s="345"/>
      <c r="D17" s="345"/>
      <c r="E17" s="345"/>
      <c r="F17" s="345"/>
      <c r="G17" s="345"/>
      <c r="H17" s="345"/>
      <c r="I17" s="345"/>
      <c r="J17" s="345"/>
      <c r="K17" s="345"/>
      <c r="L17" s="345"/>
      <c r="M17" s="345"/>
      <c r="N17" s="345"/>
      <c r="O17" s="345"/>
      <c r="P17" s="345"/>
      <c r="Q17" s="345"/>
      <c r="R17" s="345"/>
      <c r="S17" s="345"/>
      <c r="T17" s="345"/>
      <c r="U17" s="345"/>
      <c r="V17" s="345"/>
      <c r="W17" s="3"/>
      <c r="X17" s="3"/>
      <c r="Y17" s="3"/>
      <c r="Z17" s="3"/>
      <c r="AA17" s="3"/>
      <c r="AB17" s="3"/>
      <c r="AC17" s="3"/>
      <c r="AD17" s="3"/>
      <c r="AE17" s="3"/>
      <c r="AF17" s="3"/>
      <c r="AG17" s="3"/>
      <c r="AH17" s="3"/>
      <c r="AI17" s="3"/>
      <c r="AJ17" s="3"/>
      <c r="AK17" s="3"/>
      <c r="AL17" s="3"/>
      <c r="AM17" s="3"/>
      <c r="AN17" s="3"/>
      <c r="AO17" s="3"/>
      <c r="AP17" s="3"/>
      <c r="AQ17" s="202"/>
      <c r="AR17" s="202"/>
    </row>
    <row r="18" spans="1:44" ht="18.75" x14ac:dyDescent="0.2">
      <c r="A18" s="352" t="s">
        <v>520</v>
      </c>
      <c r="B18" s="352"/>
      <c r="C18" s="352"/>
      <c r="D18" s="352"/>
      <c r="E18" s="352"/>
      <c r="F18" s="352"/>
      <c r="G18" s="352"/>
      <c r="H18" s="35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3"/>
      <c r="AR18" s="203"/>
    </row>
    <row r="19" spans="1:44" x14ac:dyDescent="0.2">
      <c r="A19" s="204"/>
      <c r="Q19" s="205"/>
    </row>
    <row r="20" spans="1:44" x14ac:dyDescent="0.2">
      <c r="A20" s="204"/>
      <c r="Q20" s="205"/>
    </row>
    <row r="21" spans="1:44" x14ac:dyDescent="0.2">
      <c r="A21" s="204"/>
      <c r="Q21" s="205"/>
    </row>
    <row r="22" spans="1:44" x14ac:dyDescent="0.2">
      <c r="A22" s="204"/>
      <c r="Q22" s="205"/>
    </row>
    <row r="23" spans="1:44" x14ac:dyDescent="0.2">
      <c r="D23" s="207"/>
      <c r="Q23" s="205"/>
    </row>
    <row r="24" spans="1:44" ht="16.5" thickBot="1" x14ac:dyDescent="0.25">
      <c r="A24" s="208" t="s">
        <v>362</v>
      </c>
      <c r="B24" s="209" t="s">
        <v>1</v>
      </c>
      <c r="D24" s="210"/>
      <c r="E24" s="211"/>
      <c r="F24" s="211"/>
      <c r="G24" s="211"/>
      <c r="H24" s="211"/>
    </row>
    <row r="25" spans="1:44" x14ac:dyDescent="0.2">
      <c r="A25" s="212" t="s">
        <v>565</v>
      </c>
      <c r="B25" s="213">
        <v>721000</v>
      </c>
    </row>
    <row r="26" spans="1:44" x14ac:dyDescent="0.2">
      <c r="A26" s="214" t="s">
        <v>360</v>
      </c>
      <c r="B26" s="215">
        <v>0</v>
      </c>
    </row>
    <row r="27" spans="1:44" x14ac:dyDescent="0.2">
      <c r="A27" s="214" t="s">
        <v>358</v>
      </c>
      <c r="B27" s="215">
        <v>40</v>
      </c>
      <c r="D27" s="207" t="s">
        <v>361</v>
      </c>
    </row>
    <row r="28" spans="1:44" ht="16.149999999999999" customHeight="1" thickBot="1" x14ac:dyDescent="0.25">
      <c r="A28" s="216" t="s">
        <v>356</v>
      </c>
      <c r="B28" s="217">
        <v>1</v>
      </c>
      <c r="D28" s="401" t="s">
        <v>359</v>
      </c>
      <c r="E28" s="402"/>
      <c r="F28" s="403"/>
      <c r="G28" s="404">
        <f>IF(SUM(B89:L89)=0,"не окупается",SUM(B89:L89))</f>
        <v>1.0000020968590815</v>
      </c>
      <c r="H28" s="405"/>
    </row>
    <row r="29" spans="1:44" ht="15.6" customHeight="1" x14ac:dyDescent="0.2">
      <c r="A29" s="212" t="s">
        <v>354</v>
      </c>
      <c r="B29" s="213">
        <f>B25*0.03</f>
        <v>21630</v>
      </c>
      <c r="D29" s="401" t="s">
        <v>357</v>
      </c>
      <c r="E29" s="402"/>
      <c r="F29" s="403"/>
      <c r="G29" s="404">
        <f>IF(SUM(B90:L90)=0,"не окупается",SUM(B90:L90))</f>
        <v>1.0000025267151931</v>
      </c>
      <c r="H29" s="405"/>
    </row>
    <row r="30" spans="1:44" ht="27.6" customHeight="1" x14ac:dyDescent="0.2">
      <c r="A30" s="214" t="s">
        <v>566</v>
      </c>
      <c r="B30" s="215">
        <v>1</v>
      </c>
      <c r="D30" s="401" t="s">
        <v>355</v>
      </c>
      <c r="E30" s="402"/>
      <c r="F30" s="403"/>
      <c r="G30" s="406">
        <f>L87</f>
        <v>370270.90304179233</v>
      </c>
      <c r="H30" s="407"/>
    </row>
    <row r="31" spans="1:44" x14ac:dyDescent="0.2">
      <c r="A31" s="214" t="s">
        <v>353</v>
      </c>
      <c r="B31" s="215">
        <v>1</v>
      </c>
      <c r="D31" s="408"/>
      <c r="E31" s="409"/>
      <c r="F31" s="410"/>
      <c r="G31" s="408"/>
      <c r="H31" s="410"/>
    </row>
    <row r="32" spans="1:44" x14ac:dyDescent="0.2">
      <c r="A32" s="214" t="s">
        <v>331</v>
      </c>
      <c r="B32" s="215"/>
    </row>
    <row r="33" spans="1:42" x14ac:dyDescent="0.2">
      <c r="A33" s="214" t="s">
        <v>352</v>
      </c>
      <c r="B33" s="215"/>
    </row>
    <row r="34" spans="1:42" x14ac:dyDescent="0.2">
      <c r="A34" s="214" t="s">
        <v>351</v>
      </c>
      <c r="B34" s="215"/>
    </row>
    <row r="35" spans="1:42" x14ac:dyDescent="0.2">
      <c r="A35" s="218"/>
      <c r="B35" s="215"/>
    </row>
    <row r="36" spans="1:42" ht="16.5" thickBot="1" x14ac:dyDescent="0.25">
      <c r="A36" s="216" t="s">
        <v>323</v>
      </c>
      <c r="B36" s="219">
        <v>0.2</v>
      </c>
    </row>
    <row r="37" spans="1:42" x14ac:dyDescent="0.2">
      <c r="A37" s="212" t="s">
        <v>567</v>
      </c>
      <c r="B37" s="213">
        <v>0</v>
      </c>
    </row>
    <row r="38" spans="1:42" x14ac:dyDescent="0.2">
      <c r="A38" s="214" t="s">
        <v>350</v>
      </c>
      <c r="B38" s="215"/>
    </row>
    <row r="39" spans="1:42" ht="16.5" thickBot="1" x14ac:dyDescent="0.25">
      <c r="A39" s="220" t="s">
        <v>349</v>
      </c>
      <c r="B39" s="221"/>
    </row>
    <row r="40" spans="1:42" x14ac:dyDescent="0.2">
      <c r="A40" s="222" t="s">
        <v>568</v>
      </c>
      <c r="B40" s="223">
        <v>1</v>
      </c>
    </row>
    <row r="41" spans="1:42" x14ac:dyDescent="0.2">
      <c r="A41" s="224" t="s">
        <v>348</v>
      </c>
      <c r="B41" s="225"/>
    </row>
    <row r="42" spans="1:42" x14ac:dyDescent="0.2">
      <c r="A42" s="224" t="s">
        <v>347</v>
      </c>
      <c r="B42" s="226"/>
    </row>
    <row r="43" spans="1:42" x14ac:dyDescent="0.2">
      <c r="A43" s="224" t="s">
        <v>346</v>
      </c>
      <c r="B43" s="226">
        <v>0</v>
      </c>
    </row>
    <row r="44" spans="1:42" x14ac:dyDescent="0.2">
      <c r="A44" s="224" t="s">
        <v>345</v>
      </c>
      <c r="B44" s="226">
        <f>B129</f>
        <v>0.20499999999999999</v>
      </c>
    </row>
    <row r="45" spans="1:42" x14ac:dyDescent="0.2">
      <c r="A45" s="224" t="s">
        <v>344</v>
      </c>
      <c r="B45" s="226">
        <f>1-B43</f>
        <v>1</v>
      </c>
    </row>
    <row r="46" spans="1:42" ht="16.5" thickBot="1" x14ac:dyDescent="0.25">
      <c r="A46" s="227" t="s">
        <v>343</v>
      </c>
      <c r="B46" s="228">
        <f>B45*B44+B43*B42*(1-B36)</f>
        <v>0.20499999999999999</v>
      </c>
      <c r="C46" s="229"/>
    </row>
    <row r="47" spans="1:42" s="232" customFormat="1" x14ac:dyDescent="0.2">
      <c r="A47" s="230" t="s">
        <v>342</v>
      </c>
      <c r="B47" s="231">
        <f>B58</f>
        <v>1</v>
      </c>
      <c r="C47" s="231">
        <f>C58</f>
        <v>2</v>
      </c>
      <c r="D47" s="231">
        <f>D58</f>
        <v>3</v>
      </c>
      <c r="E47" s="231">
        <f>E58</f>
        <v>4</v>
      </c>
      <c r="F47" s="231">
        <f>F58</f>
        <v>5</v>
      </c>
      <c r="G47" s="231">
        <f>G58</f>
        <v>6</v>
      </c>
      <c r="H47" s="231">
        <f>H58</f>
        <v>7</v>
      </c>
      <c r="I47" s="231">
        <f>I58</f>
        <v>8</v>
      </c>
      <c r="J47" s="231">
        <f>J58</f>
        <v>9</v>
      </c>
      <c r="K47" s="231">
        <f>K58</f>
        <v>10</v>
      </c>
      <c r="L47" s="231">
        <f>L58</f>
        <v>11</v>
      </c>
      <c r="M47" s="231">
        <f>M58</f>
        <v>12</v>
      </c>
      <c r="N47" s="231">
        <f>N58</f>
        <v>13</v>
      </c>
      <c r="O47" s="231">
        <f>O58</f>
        <v>14</v>
      </c>
      <c r="P47" s="231">
        <f>P58</f>
        <v>15</v>
      </c>
      <c r="Q47" s="231">
        <f>Q58</f>
        <v>16</v>
      </c>
      <c r="R47" s="231">
        <f>R58</f>
        <v>17</v>
      </c>
      <c r="S47" s="231">
        <f>S58</f>
        <v>18</v>
      </c>
      <c r="T47" s="231">
        <f>T58</f>
        <v>19</v>
      </c>
      <c r="U47" s="231">
        <f>U58</f>
        <v>20</v>
      </c>
      <c r="V47" s="231">
        <f>V58</f>
        <v>21</v>
      </c>
      <c r="W47" s="231">
        <f>W58</f>
        <v>22</v>
      </c>
      <c r="X47" s="231">
        <f>X58</f>
        <v>23</v>
      </c>
      <c r="Y47" s="231">
        <f>Y58</f>
        <v>24</v>
      </c>
      <c r="Z47" s="231">
        <f>Z58</f>
        <v>25</v>
      </c>
      <c r="AA47" s="231">
        <f>AA58</f>
        <v>26</v>
      </c>
      <c r="AB47" s="231">
        <f>AB58</f>
        <v>27</v>
      </c>
      <c r="AC47" s="231">
        <f>AC58</f>
        <v>28</v>
      </c>
      <c r="AD47" s="231">
        <f>AD58</f>
        <v>29</v>
      </c>
      <c r="AE47" s="231">
        <f>AE58</f>
        <v>30</v>
      </c>
      <c r="AF47" s="231">
        <f>AF58</f>
        <v>31</v>
      </c>
      <c r="AG47" s="231">
        <f>AG58</f>
        <v>32</v>
      </c>
      <c r="AH47" s="231">
        <f>AH58</f>
        <v>33</v>
      </c>
      <c r="AI47" s="231">
        <f>AI58</f>
        <v>34</v>
      </c>
      <c r="AJ47" s="231">
        <f>AJ58</f>
        <v>35</v>
      </c>
      <c r="AK47" s="231">
        <f>AK58</f>
        <v>36</v>
      </c>
      <c r="AL47" s="231">
        <f>AL58</f>
        <v>37</v>
      </c>
      <c r="AM47" s="231">
        <f>AM58</f>
        <v>38</v>
      </c>
      <c r="AN47" s="231">
        <f>AN58</f>
        <v>39</v>
      </c>
      <c r="AO47" s="231">
        <f>AO58</f>
        <v>40</v>
      </c>
      <c r="AP47" s="231">
        <f>AP58</f>
        <v>41</v>
      </c>
    </row>
    <row r="48" spans="1:42" s="232" customFormat="1" x14ac:dyDescent="0.2">
      <c r="A48" s="233" t="s">
        <v>341</v>
      </c>
      <c r="B48" s="234">
        <f>B136</f>
        <v>0</v>
      </c>
      <c r="C48" s="234">
        <f>C136</f>
        <v>5.8000000000000003E-2</v>
      </c>
      <c r="D48" s="234">
        <f>D136</f>
        <v>5.5E-2</v>
      </c>
      <c r="E48" s="234">
        <f>E136</f>
        <v>5.5E-2</v>
      </c>
      <c r="F48" s="234">
        <f>F136</f>
        <v>5.5E-2</v>
      </c>
      <c r="G48" s="234">
        <f>G136</f>
        <v>5.5E-2</v>
      </c>
      <c r="H48" s="234">
        <f>H136</f>
        <v>5.5E-2</v>
      </c>
      <c r="I48" s="234">
        <f>I136</f>
        <v>5.5E-2</v>
      </c>
      <c r="J48" s="234">
        <f>J136</f>
        <v>5.5E-2</v>
      </c>
      <c r="K48" s="234">
        <f>K136</f>
        <v>5.5E-2</v>
      </c>
      <c r="L48" s="234">
        <f>L136</f>
        <v>5.5E-2</v>
      </c>
      <c r="M48" s="234">
        <f>M136</f>
        <v>5.5E-2</v>
      </c>
      <c r="N48" s="234">
        <f>N136</f>
        <v>5.5E-2</v>
      </c>
      <c r="O48" s="234">
        <f>O136</f>
        <v>5.5E-2</v>
      </c>
      <c r="P48" s="234">
        <f>P136</f>
        <v>5.5E-2</v>
      </c>
      <c r="Q48" s="234">
        <f>Q136</f>
        <v>5.5E-2</v>
      </c>
      <c r="R48" s="234">
        <f>R136</f>
        <v>5.5E-2</v>
      </c>
      <c r="S48" s="234">
        <f>S136</f>
        <v>5.5E-2</v>
      </c>
      <c r="T48" s="234">
        <f>T136</f>
        <v>5.5E-2</v>
      </c>
      <c r="U48" s="234">
        <f>U136</f>
        <v>5.5E-2</v>
      </c>
      <c r="V48" s="234">
        <f>V136</f>
        <v>5.5E-2</v>
      </c>
      <c r="W48" s="234">
        <f>W136</f>
        <v>5.5E-2</v>
      </c>
      <c r="X48" s="234">
        <f>X136</f>
        <v>5.5E-2</v>
      </c>
      <c r="Y48" s="234">
        <f>Y136</f>
        <v>5.5E-2</v>
      </c>
      <c r="Z48" s="234">
        <f>Z136</f>
        <v>5.5E-2</v>
      </c>
      <c r="AA48" s="234">
        <f>AA136</f>
        <v>5.5E-2</v>
      </c>
      <c r="AB48" s="234">
        <f>AB136</f>
        <v>5.5E-2</v>
      </c>
      <c r="AC48" s="234">
        <f>AC136</f>
        <v>5.5E-2</v>
      </c>
      <c r="AD48" s="234">
        <f>AD136</f>
        <v>5.5E-2</v>
      </c>
      <c r="AE48" s="234">
        <f>AE136</f>
        <v>5.5E-2</v>
      </c>
      <c r="AF48" s="234">
        <f>AF136</f>
        <v>5.5E-2</v>
      </c>
      <c r="AG48" s="234">
        <f>AG136</f>
        <v>5.5E-2</v>
      </c>
      <c r="AH48" s="234">
        <f>AH136</f>
        <v>5.5E-2</v>
      </c>
      <c r="AI48" s="234">
        <f>AI136</f>
        <v>5.5E-2</v>
      </c>
      <c r="AJ48" s="234">
        <f>AJ136</f>
        <v>5.5E-2</v>
      </c>
      <c r="AK48" s="234">
        <f>AK136</f>
        <v>5.5E-2</v>
      </c>
      <c r="AL48" s="234">
        <f>AL136</f>
        <v>5.5E-2</v>
      </c>
      <c r="AM48" s="234">
        <f>AM136</f>
        <v>5.5E-2</v>
      </c>
      <c r="AN48" s="234">
        <f>AN136</f>
        <v>5.5E-2</v>
      </c>
      <c r="AO48" s="234">
        <f>AO136</f>
        <v>5.5E-2</v>
      </c>
      <c r="AP48" s="234">
        <f>AP136</f>
        <v>5.5E-2</v>
      </c>
    </row>
    <row r="49" spans="1:45" s="232" customFormat="1" x14ac:dyDescent="0.2">
      <c r="A49" s="233" t="s">
        <v>340</v>
      </c>
      <c r="B49" s="234">
        <f>B137</f>
        <v>0</v>
      </c>
      <c r="C49" s="234">
        <f>C137</f>
        <v>5.8000000000000052E-2</v>
      </c>
      <c r="D49" s="234">
        <f>D137</f>
        <v>0.11619000000000002</v>
      </c>
      <c r="E49" s="234">
        <f>E137</f>
        <v>0.17758045</v>
      </c>
      <c r="F49" s="234">
        <f>F137</f>
        <v>0.24234737475000001</v>
      </c>
      <c r="G49" s="234">
        <f>G137</f>
        <v>0.31067648036124984</v>
      </c>
      <c r="H49" s="234">
        <f>H137</f>
        <v>0.38276368678111861</v>
      </c>
      <c r="I49" s="234">
        <f>I137</f>
        <v>0.45881568955408003</v>
      </c>
      <c r="J49" s="234">
        <f>J137</f>
        <v>0.53905055247955436</v>
      </c>
      <c r="K49" s="234">
        <f>K137</f>
        <v>0.62369833286592979</v>
      </c>
      <c r="L49" s="234">
        <f>L137</f>
        <v>0.71300174117355586</v>
      </c>
      <c r="M49" s="234">
        <f>M137</f>
        <v>0.80721683693810142</v>
      </c>
      <c r="N49" s="234">
        <f>N137</f>
        <v>0.90661376296969687</v>
      </c>
      <c r="O49" s="234">
        <f>O137</f>
        <v>1.0114775199330301</v>
      </c>
      <c r="P49" s="234">
        <f>P137</f>
        <v>1.1221087835293466</v>
      </c>
      <c r="Q49" s="234">
        <f>Q137</f>
        <v>1.2388247666234604</v>
      </c>
      <c r="R49" s="234">
        <f>R137</f>
        <v>1.3619601287877505</v>
      </c>
      <c r="S49" s="234">
        <f>S137</f>
        <v>1.4918679358710767</v>
      </c>
      <c r="T49" s="234">
        <f>T137</f>
        <v>1.6289206723439857</v>
      </c>
      <c r="U49" s="234">
        <f>U137</f>
        <v>1.7735113093229047</v>
      </c>
      <c r="V49" s="234">
        <f>V137</f>
        <v>1.9260544313356642</v>
      </c>
      <c r="W49" s="234">
        <f>W137</f>
        <v>2.0869874250591254</v>
      </c>
      <c r="X49" s="234">
        <f>X137</f>
        <v>2.2567717334373771</v>
      </c>
      <c r="Y49" s="234">
        <f>Y137</f>
        <v>2.4358941787764326</v>
      </c>
      <c r="Z49" s="234">
        <f>Z137</f>
        <v>2.6248683586091359</v>
      </c>
      <c r="AA49" s="234">
        <f>AA137</f>
        <v>2.8242361183326383</v>
      </c>
      <c r="AB49" s="234">
        <f>AB137</f>
        <v>3.0345691048409336</v>
      </c>
      <c r="AC49" s="234">
        <f>AC137</f>
        <v>3.2564704056071845</v>
      </c>
      <c r="AD49" s="234">
        <f>AD137</f>
        <v>3.4905762779155793</v>
      </c>
      <c r="AE49" s="234">
        <f>AE137</f>
        <v>3.7375579732009356</v>
      </c>
      <c r="AF49" s="234">
        <f>AF137</f>
        <v>3.9981236617269866</v>
      </c>
      <c r="AG49" s="234">
        <f>AG137</f>
        <v>4.2730204631219708</v>
      </c>
      <c r="AH49" s="234">
        <f>AH137</f>
        <v>4.563036588593679</v>
      </c>
      <c r="AI49" s="234">
        <f>AI137</f>
        <v>4.8690036009663311</v>
      </c>
      <c r="AJ49" s="234">
        <f>AJ137</f>
        <v>5.1917987990194794</v>
      </c>
      <c r="AK49" s="234">
        <f>AK137</f>
        <v>5.5323477329655502</v>
      </c>
      <c r="AL49" s="234">
        <f>AL137</f>
        <v>5.8916268582786548</v>
      </c>
      <c r="AM49" s="234">
        <f>AM137</f>
        <v>6.2706663354839804</v>
      </c>
      <c r="AN49" s="234">
        <f>AN137</f>
        <v>6.6705529839355986</v>
      </c>
      <c r="AO49" s="234">
        <f>AO137</f>
        <v>7.0924333980520569</v>
      </c>
      <c r="AP49" s="234">
        <f>AP137</f>
        <v>7.5375172349449198</v>
      </c>
    </row>
    <row r="50" spans="1:45" s="232" customFormat="1" ht="16.5" thickBot="1" x14ac:dyDescent="0.25">
      <c r="A50" s="235" t="s">
        <v>569</v>
      </c>
      <c r="B50" s="236">
        <f>IF($B$124="да",($B$126-0.05),0)</f>
        <v>0</v>
      </c>
      <c r="C50" s="247">
        <v>721000</v>
      </c>
      <c r="D50" s="236">
        <f>D108*(1+D49)</f>
        <v>0</v>
      </c>
      <c r="E50" s="236">
        <f>E108*(1+E49)</f>
        <v>0</v>
      </c>
      <c r="F50" s="236">
        <f>F108*(1+F49)</f>
        <v>0</v>
      </c>
      <c r="G50" s="236">
        <f>G108*(1+G49)</f>
        <v>0</v>
      </c>
      <c r="H50" s="236">
        <f>H108*(1+H49)</f>
        <v>0</v>
      </c>
      <c r="I50" s="236">
        <f>I108*(1+I49)</f>
        <v>0</v>
      </c>
      <c r="J50" s="236">
        <f>J108*(1+J49)</f>
        <v>0</v>
      </c>
      <c r="K50" s="236">
        <f>K108*(1+K49)</f>
        <v>0</v>
      </c>
      <c r="L50" s="236">
        <f>L108*(1+L49)</f>
        <v>0</v>
      </c>
      <c r="M50" s="236">
        <f>M108*(1+M49)</f>
        <v>0</v>
      </c>
      <c r="N50" s="236">
        <f>N108*(1+N49)</f>
        <v>0</v>
      </c>
      <c r="O50" s="236">
        <f>O108*(1+O49)</f>
        <v>0</v>
      </c>
      <c r="P50" s="236">
        <f>P108*(1+P49)</f>
        <v>0</v>
      </c>
      <c r="Q50" s="236">
        <f>Q108*(1+Q49)</f>
        <v>0</v>
      </c>
      <c r="R50" s="236">
        <f>R108*(1+R49)</f>
        <v>0</v>
      </c>
      <c r="S50" s="236">
        <f>S108*(1+S49)</f>
        <v>0</v>
      </c>
      <c r="T50" s="236">
        <f>T108*(1+T49)</f>
        <v>0</v>
      </c>
      <c r="U50" s="236">
        <f>U108*(1+U49)</f>
        <v>0</v>
      </c>
      <c r="V50" s="236">
        <f>V108*(1+V49)</f>
        <v>0</v>
      </c>
      <c r="W50" s="236">
        <f>W108*(1+W49)</f>
        <v>0</v>
      </c>
      <c r="X50" s="236">
        <f>X108*(1+X49)</f>
        <v>0</v>
      </c>
      <c r="Y50" s="236">
        <f>Y108*(1+Y49)</f>
        <v>0</v>
      </c>
      <c r="Z50" s="236">
        <f>Z108*(1+Z49)</f>
        <v>0</v>
      </c>
      <c r="AA50" s="236">
        <f>AA108*(1+AA49)</f>
        <v>0</v>
      </c>
      <c r="AB50" s="236">
        <f>AB108*(1+AB49)</f>
        <v>0</v>
      </c>
      <c r="AC50" s="236">
        <f>AC108*(1+AC49)</f>
        <v>0</v>
      </c>
      <c r="AD50" s="236">
        <f>AD108*(1+AD49)</f>
        <v>0</v>
      </c>
      <c r="AE50" s="236">
        <f>AE108*(1+AE49)</f>
        <v>0</v>
      </c>
      <c r="AF50" s="236">
        <f>AF108*(1+AF49)</f>
        <v>0</v>
      </c>
      <c r="AG50" s="236">
        <f>AG108*(1+AG49)</f>
        <v>0</v>
      </c>
      <c r="AH50" s="236">
        <f>AH108*(1+AH49)</f>
        <v>0</v>
      </c>
      <c r="AI50" s="236">
        <f>AI108*(1+AI49)</f>
        <v>0</v>
      </c>
      <c r="AJ50" s="236">
        <f>AJ108*(1+AJ49)</f>
        <v>0</v>
      </c>
      <c r="AK50" s="236">
        <f>AK108*(1+AK49)</f>
        <v>0</v>
      </c>
      <c r="AL50" s="236">
        <f>AL108*(1+AL49)</f>
        <v>0</v>
      </c>
      <c r="AM50" s="236">
        <f>AM108*(1+AM49)</f>
        <v>0</v>
      </c>
      <c r="AN50" s="236">
        <f>AN108*(1+AN49)</f>
        <v>0</v>
      </c>
      <c r="AO50" s="236">
        <f>AO108*(1+AO49)</f>
        <v>0</v>
      </c>
      <c r="AP50" s="236">
        <f>AP108*(1+AP49)</f>
        <v>0</v>
      </c>
    </row>
    <row r="51" spans="1:45" ht="16.5" thickBot="1" x14ac:dyDescent="0.25"/>
    <row r="52" spans="1:45" x14ac:dyDescent="0.2">
      <c r="A52" s="237" t="s">
        <v>339</v>
      </c>
      <c r="B52" s="238">
        <f>B58</f>
        <v>1</v>
      </c>
      <c r="C52" s="238">
        <f>C58</f>
        <v>2</v>
      </c>
      <c r="D52" s="238">
        <f>D58</f>
        <v>3</v>
      </c>
      <c r="E52" s="238">
        <f>E58</f>
        <v>4</v>
      </c>
      <c r="F52" s="238">
        <f>F58</f>
        <v>5</v>
      </c>
      <c r="G52" s="238">
        <f>G58</f>
        <v>6</v>
      </c>
      <c r="H52" s="238">
        <f>H58</f>
        <v>7</v>
      </c>
      <c r="I52" s="238">
        <f>I58</f>
        <v>8</v>
      </c>
      <c r="J52" s="238">
        <f>J58</f>
        <v>9</v>
      </c>
      <c r="K52" s="238">
        <f>K58</f>
        <v>10</v>
      </c>
      <c r="L52" s="238">
        <f>L58</f>
        <v>11</v>
      </c>
      <c r="M52" s="238">
        <f>M58</f>
        <v>12</v>
      </c>
      <c r="N52" s="238">
        <f>N58</f>
        <v>13</v>
      </c>
      <c r="O52" s="238">
        <f>O58</f>
        <v>14</v>
      </c>
      <c r="P52" s="238">
        <f>P58</f>
        <v>15</v>
      </c>
      <c r="Q52" s="238">
        <f>Q58</f>
        <v>16</v>
      </c>
      <c r="R52" s="238">
        <f>R58</f>
        <v>17</v>
      </c>
      <c r="S52" s="238">
        <f>S58</f>
        <v>18</v>
      </c>
      <c r="T52" s="238">
        <f>T58</f>
        <v>19</v>
      </c>
      <c r="U52" s="238">
        <f>U58</f>
        <v>20</v>
      </c>
      <c r="V52" s="238">
        <f>V58</f>
        <v>21</v>
      </c>
      <c r="W52" s="238">
        <f>W58</f>
        <v>22</v>
      </c>
      <c r="X52" s="238">
        <f>X58</f>
        <v>23</v>
      </c>
      <c r="Y52" s="238">
        <f>Y58</f>
        <v>24</v>
      </c>
      <c r="Z52" s="238">
        <f>Z58</f>
        <v>25</v>
      </c>
      <c r="AA52" s="238">
        <f>AA58</f>
        <v>26</v>
      </c>
      <c r="AB52" s="238">
        <f>AB58</f>
        <v>27</v>
      </c>
      <c r="AC52" s="238">
        <f>AC58</f>
        <v>28</v>
      </c>
      <c r="AD52" s="238">
        <f>AD58</f>
        <v>29</v>
      </c>
      <c r="AE52" s="238">
        <f>AE58</f>
        <v>30</v>
      </c>
      <c r="AF52" s="238">
        <f>AF58</f>
        <v>31</v>
      </c>
      <c r="AG52" s="238">
        <f>AG58</f>
        <v>32</v>
      </c>
      <c r="AH52" s="238">
        <f>AH58</f>
        <v>33</v>
      </c>
      <c r="AI52" s="238">
        <f>AI58</f>
        <v>34</v>
      </c>
      <c r="AJ52" s="238">
        <f>AJ58</f>
        <v>35</v>
      </c>
      <c r="AK52" s="238">
        <f>AK58</f>
        <v>36</v>
      </c>
      <c r="AL52" s="238">
        <f>AL58</f>
        <v>37</v>
      </c>
      <c r="AM52" s="238">
        <f>AM58</f>
        <v>38</v>
      </c>
      <c r="AN52" s="238">
        <f>AN58</f>
        <v>39</v>
      </c>
      <c r="AO52" s="238">
        <f>AO58</f>
        <v>40</v>
      </c>
      <c r="AP52" s="238">
        <f>AP58</f>
        <v>41</v>
      </c>
    </row>
    <row r="53" spans="1:45" x14ac:dyDescent="0.2">
      <c r="A53" s="239" t="s">
        <v>338</v>
      </c>
      <c r="B53" s="240">
        <v>0</v>
      </c>
      <c r="C53" s="240">
        <f>B53+B54-B55</f>
        <v>0</v>
      </c>
      <c r="D53" s="240">
        <f>C53+C54-C55</f>
        <v>0</v>
      </c>
      <c r="E53" s="240">
        <f>D53+D54-D55</f>
        <v>0</v>
      </c>
      <c r="F53" s="240">
        <f>E53+E54-E55</f>
        <v>0</v>
      </c>
      <c r="G53" s="240">
        <f>F53+F54-F55</f>
        <v>0</v>
      </c>
      <c r="H53" s="240">
        <f>G53+G54-G55</f>
        <v>0</v>
      </c>
      <c r="I53" s="240">
        <f>H53+H54-H55</f>
        <v>0</v>
      </c>
      <c r="J53" s="240">
        <f>I53+I54-I55</f>
        <v>0</v>
      </c>
      <c r="K53" s="240">
        <f>J53+J54-J55</f>
        <v>0</v>
      </c>
      <c r="L53" s="240">
        <f>K53+K54-K55</f>
        <v>0</v>
      </c>
      <c r="M53" s="240">
        <f>L53+L54-L55</f>
        <v>0</v>
      </c>
      <c r="N53" s="240">
        <f>M53+M54-M55</f>
        <v>0</v>
      </c>
      <c r="O53" s="240">
        <f>N53+N54-N55</f>
        <v>0</v>
      </c>
      <c r="P53" s="240">
        <f>O53+O54-O55</f>
        <v>0</v>
      </c>
      <c r="Q53" s="240">
        <f>P53+P54-P55</f>
        <v>0</v>
      </c>
      <c r="R53" s="240">
        <f>Q53+Q54-Q55</f>
        <v>0</v>
      </c>
      <c r="S53" s="240">
        <f>R53+R54-R55</f>
        <v>0</v>
      </c>
      <c r="T53" s="240">
        <f>S53+S54-S55</f>
        <v>0</v>
      </c>
      <c r="U53" s="240">
        <f>T53+T54-T55</f>
        <v>0</v>
      </c>
      <c r="V53" s="240">
        <f>U53+U54-U55</f>
        <v>0</v>
      </c>
      <c r="W53" s="240">
        <f>V53+V54-V55</f>
        <v>0</v>
      </c>
      <c r="X53" s="240">
        <f>W53+W54-W55</f>
        <v>0</v>
      </c>
      <c r="Y53" s="240">
        <f>X53+X54-X55</f>
        <v>0</v>
      </c>
      <c r="Z53" s="240">
        <f>Y53+Y54-Y55</f>
        <v>0</v>
      </c>
      <c r="AA53" s="240">
        <f>Z53+Z54-Z55</f>
        <v>0</v>
      </c>
      <c r="AB53" s="240">
        <f>AA53+AA54-AA55</f>
        <v>0</v>
      </c>
      <c r="AC53" s="240">
        <f>AB53+AB54-AB55</f>
        <v>0</v>
      </c>
      <c r="AD53" s="240">
        <f>AC53+AC54-AC55</f>
        <v>0</v>
      </c>
      <c r="AE53" s="240">
        <f>AD53+AD54-AD55</f>
        <v>0</v>
      </c>
      <c r="AF53" s="240">
        <f>AE53+AE54-AE55</f>
        <v>0</v>
      </c>
      <c r="AG53" s="240">
        <f>AF53+AF54-AF55</f>
        <v>0</v>
      </c>
      <c r="AH53" s="240">
        <f>AG53+AG54-AG55</f>
        <v>0</v>
      </c>
      <c r="AI53" s="240">
        <f>AH53+AH54-AH55</f>
        <v>0</v>
      </c>
      <c r="AJ53" s="240">
        <f>AI53+AI54-AI55</f>
        <v>0</v>
      </c>
      <c r="AK53" s="240">
        <f>AJ53+AJ54-AJ55</f>
        <v>0</v>
      </c>
      <c r="AL53" s="240">
        <f>AK53+AK54-AK55</f>
        <v>0</v>
      </c>
      <c r="AM53" s="240">
        <f>AL53+AL54-AL55</f>
        <v>0</v>
      </c>
      <c r="AN53" s="240">
        <f>AM53+AM54-AM55</f>
        <v>0</v>
      </c>
      <c r="AO53" s="240">
        <f>AN53+AN54-AN55</f>
        <v>0</v>
      </c>
      <c r="AP53" s="240">
        <f>AO53+AO54-AO55</f>
        <v>0</v>
      </c>
    </row>
    <row r="54" spans="1:45" x14ac:dyDescent="0.2">
      <c r="A54" s="239" t="s">
        <v>337</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s="240">
        <v>0</v>
      </c>
      <c r="AE54" s="240">
        <v>0</v>
      </c>
      <c r="AF54" s="240">
        <v>0</v>
      </c>
      <c r="AG54" s="240">
        <v>0</v>
      </c>
      <c r="AH54" s="240">
        <v>0</v>
      </c>
      <c r="AI54" s="240">
        <v>0</v>
      </c>
      <c r="AJ54" s="240">
        <v>0</v>
      </c>
      <c r="AK54" s="240">
        <v>0</v>
      </c>
      <c r="AL54" s="240">
        <v>0</v>
      </c>
      <c r="AM54" s="240">
        <v>0</v>
      </c>
      <c r="AN54" s="240">
        <v>0</v>
      </c>
      <c r="AO54" s="240">
        <v>0</v>
      </c>
      <c r="AP54" s="240">
        <v>0</v>
      </c>
    </row>
    <row r="55" spans="1:45" x14ac:dyDescent="0.2">
      <c r="A55" s="239" t="s">
        <v>336</v>
      </c>
      <c r="B55" s="240">
        <f>$B$54/$B$40</f>
        <v>0</v>
      </c>
      <c r="C55" s="240">
        <f>IF(ROUND(C53,1)=0,0,B55+C54/$B$40)</f>
        <v>0</v>
      </c>
      <c r="D55" s="240">
        <f>IF(ROUND(D53,1)=0,0,C55+D54/$B$40)</f>
        <v>0</v>
      </c>
      <c r="E55" s="240">
        <f>IF(ROUND(E53,1)=0,0,D55+E54/$B$40)</f>
        <v>0</v>
      </c>
      <c r="F55" s="240">
        <f>IF(ROUND(F53,1)=0,0,E55+F54/$B$40)</f>
        <v>0</v>
      </c>
      <c r="G55" s="240">
        <f>IF(ROUND(G53,1)=0,0,F55+G54/$B$40)</f>
        <v>0</v>
      </c>
      <c r="H55" s="240">
        <f>IF(ROUND(H53,1)=0,0,G55+H54/$B$40)</f>
        <v>0</v>
      </c>
      <c r="I55" s="240">
        <f>IF(ROUND(I53,1)=0,0,H55+I54/$B$40)</f>
        <v>0</v>
      </c>
      <c r="J55" s="240">
        <f>IF(ROUND(J53,1)=0,0,I55+J54/$B$40)</f>
        <v>0</v>
      </c>
      <c r="K55" s="240">
        <f>IF(ROUND(K53,1)=0,0,J55+K54/$B$40)</f>
        <v>0</v>
      </c>
      <c r="L55" s="240">
        <f>IF(ROUND(L53,1)=0,0,K55+L54/$B$40)</f>
        <v>0</v>
      </c>
      <c r="M55" s="240">
        <f>IF(ROUND(M53,1)=0,0,L55+M54/$B$40)</f>
        <v>0</v>
      </c>
      <c r="N55" s="240">
        <f>IF(ROUND(N53,1)=0,0,M55+N54/$B$40)</f>
        <v>0</v>
      </c>
      <c r="O55" s="240">
        <f>IF(ROUND(O53,1)=0,0,N55+O54/$B$40)</f>
        <v>0</v>
      </c>
      <c r="P55" s="240">
        <f>IF(ROUND(P53,1)=0,0,O55+P54/$B$40)</f>
        <v>0</v>
      </c>
      <c r="Q55" s="240">
        <f>IF(ROUND(Q53,1)=0,0,P55+Q54/$B$40)</f>
        <v>0</v>
      </c>
      <c r="R55" s="240">
        <f>IF(ROUND(R53,1)=0,0,Q55+R54/$B$40)</f>
        <v>0</v>
      </c>
      <c r="S55" s="240">
        <f>IF(ROUND(S53,1)=0,0,R55+S54/$B$40)</f>
        <v>0</v>
      </c>
      <c r="T55" s="240">
        <f>IF(ROUND(T53,1)=0,0,S55+T54/$B$40)</f>
        <v>0</v>
      </c>
      <c r="U55" s="240">
        <f>IF(ROUND(U53,1)=0,0,T55+U54/$B$40)</f>
        <v>0</v>
      </c>
      <c r="V55" s="240">
        <f>IF(ROUND(V53,1)=0,0,U55+V54/$B$40)</f>
        <v>0</v>
      </c>
      <c r="W55" s="240">
        <f>IF(ROUND(W53,1)=0,0,V55+W54/$B$40)</f>
        <v>0</v>
      </c>
      <c r="X55" s="240">
        <f>IF(ROUND(X53,1)=0,0,W55+X54/$B$40)</f>
        <v>0</v>
      </c>
      <c r="Y55" s="240">
        <f>IF(ROUND(Y53,1)=0,0,X55+Y54/$B$40)</f>
        <v>0</v>
      </c>
      <c r="Z55" s="240">
        <f>IF(ROUND(Z53,1)=0,0,Y55+Z54/$B$40)</f>
        <v>0</v>
      </c>
      <c r="AA55" s="240">
        <f>IF(ROUND(AA53,1)=0,0,Z55+AA54/$B$40)</f>
        <v>0</v>
      </c>
      <c r="AB55" s="240">
        <f>IF(ROUND(AB53,1)=0,0,AA55+AB54/$B$40)</f>
        <v>0</v>
      </c>
      <c r="AC55" s="240">
        <f>IF(ROUND(AC53,1)=0,0,AB55+AC54/$B$40)</f>
        <v>0</v>
      </c>
      <c r="AD55" s="240">
        <f>IF(ROUND(AD53,1)=0,0,AC55+AD54/$B$40)</f>
        <v>0</v>
      </c>
      <c r="AE55" s="240">
        <f>IF(ROUND(AE53,1)=0,0,AD55+AE54/$B$40)</f>
        <v>0</v>
      </c>
      <c r="AF55" s="240">
        <f>IF(ROUND(AF53,1)=0,0,AE55+AF54/$B$40)</f>
        <v>0</v>
      </c>
      <c r="AG55" s="240">
        <f>IF(ROUND(AG53,1)=0,0,AF55+AG54/$B$40)</f>
        <v>0</v>
      </c>
      <c r="AH55" s="240">
        <f>IF(ROUND(AH53,1)=0,0,AG55+AH54/$B$40)</f>
        <v>0</v>
      </c>
      <c r="AI55" s="240">
        <f>IF(ROUND(AI53,1)=0,0,AH55+AI54/$B$40)</f>
        <v>0</v>
      </c>
      <c r="AJ55" s="240">
        <f>IF(ROUND(AJ53,1)=0,0,AI55+AJ54/$B$40)</f>
        <v>0</v>
      </c>
      <c r="AK55" s="240">
        <f>IF(ROUND(AK53,1)=0,0,AJ55+AK54/$B$40)</f>
        <v>0</v>
      </c>
      <c r="AL55" s="240">
        <f>IF(ROUND(AL53,1)=0,0,AK55+AL54/$B$40)</f>
        <v>0</v>
      </c>
      <c r="AM55" s="240">
        <f>IF(ROUND(AM53,1)=0,0,AL55+AM54/$B$40)</f>
        <v>0</v>
      </c>
      <c r="AN55" s="240">
        <f>IF(ROUND(AN53,1)=0,0,AM55+AN54/$B$40)</f>
        <v>0</v>
      </c>
      <c r="AO55" s="240">
        <f>IF(ROUND(AO53,1)=0,0,AN55+AO54/$B$40)</f>
        <v>0</v>
      </c>
      <c r="AP55" s="240">
        <f>IF(ROUND(AP53,1)=0,0,AO55+AP54/$B$40)</f>
        <v>0</v>
      </c>
    </row>
    <row r="56" spans="1:45" ht="16.5" thickBot="1" x14ac:dyDescent="0.25">
      <c r="A56" s="241" t="s">
        <v>335</v>
      </c>
      <c r="B56" s="242">
        <f>AVERAGE(SUM(B53:B54),(SUM(B53:B54)-B55))*$B$42</f>
        <v>0</v>
      </c>
      <c r="C56" s="242">
        <f>AVERAGE(SUM(C53:C54),(SUM(C53:C54)-C55))*$B$42</f>
        <v>0</v>
      </c>
      <c r="D56" s="242">
        <f>AVERAGE(SUM(D53:D54),(SUM(D53:D54)-D55))*$B$42</f>
        <v>0</v>
      </c>
      <c r="E56" s="242">
        <f>AVERAGE(SUM(E53:E54),(SUM(E53:E54)-E55))*$B$42</f>
        <v>0</v>
      </c>
      <c r="F56" s="242">
        <f>AVERAGE(SUM(F53:F54),(SUM(F53:F54)-F55))*$B$42</f>
        <v>0</v>
      </c>
      <c r="G56" s="242">
        <f>AVERAGE(SUM(G53:G54),(SUM(G53:G54)-G55))*$B$42</f>
        <v>0</v>
      </c>
      <c r="H56" s="242">
        <f>AVERAGE(SUM(H53:H54),(SUM(H53:H54)-H55))*$B$42</f>
        <v>0</v>
      </c>
      <c r="I56" s="242">
        <f>AVERAGE(SUM(I53:I54),(SUM(I53:I54)-I55))*$B$42</f>
        <v>0</v>
      </c>
      <c r="J56" s="242">
        <f>AVERAGE(SUM(J53:J54),(SUM(J53:J54)-J55))*$B$42</f>
        <v>0</v>
      </c>
      <c r="K56" s="242">
        <f>AVERAGE(SUM(K53:K54),(SUM(K53:K54)-K55))*$B$42</f>
        <v>0</v>
      </c>
      <c r="L56" s="242">
        <f>AVERAGE(SUM(L53:L54),(SUM(L53:L54)-L55))*$B$42</f>
        <v>0</v>
      </c>
      <c r="M56" s="242">
        <f>AVERAGE(SUM(M53:M54),(SUM(M53:M54)-M55))*$B$42</f>
        <v>0</v>
      </c>
      <c r="N56" s="242">
        <f>AVERAGE(SUM(N53:N54),(SUM(N53:N54)-N55))*$B$42</f>
        <v>0</v>
      </c>
      <c r="O56" s="242">
        <f>AVERAGE(SUM(O53:O54),(SUM(O53:O54)-O55))*$B$42</f>
        <v>0</v>
      </c>
      <c r="P56" s="242">
        <f>AVERAGE(SUM(P53:P54),(SUM(P53:P54)-P55))*$B$42</f>
        <v>0</v>
      </c>
      <c r="Q56" s="242">
        <f>AVERAGE(SUM(Q53:Q54),(SUM(Q53:Q54)-Q55))*$B$42</f>
        <v>0</v>
      </c>
      <c r="R56" s="242">
        <f>AVERAGE(SUM(R53:R54),(SUM(R53:R54)-R55))*$B$42</f>
        <v>0</v>
      </c>
      <c r="S56" s="242">
        <f>AVERAGE(SUM(S53:S54),(SUM(S53:S54)-S55))*$B$42</f>
        <v>0</v>
      </c>
      <c r="T56" s="242">
        <f>AVERAGE(SUM(T53:T54),(SUM(T53:T54)-T55))*$B$42</f>
        <v>0</v>
      </c>
      <c r="U56" s="242">
        <f>AVERAGE(SUM(U53:U54),(SUM(U53:U54)-U55))*$B$42</f>
        <v>0</v>
      </c>
      <c r="V56" s="242">
        <f>AVERAGE(SUM(V53:V54),(SUM(V53:V54)-V55))*$B$42</f>
        <v>0</v>
      </c>
      <c r="W56" s="242">
        <f>AVERAGE(SUM(W53:W54),(SUM(W53:W54)-W55))*$B$42</f>
        <v>0</v>
      </c>
      <c r="X56" s="242">
        <f>AVERAGE(SUM(X53:X54),(SUM(X53:X54)-X55))*$B$42</f>
        <v>0</v>
      </c>
      <c r="Y56" s="242">
        <f>AVERAGE(SUM(Y53:Y54),(SUM(Y53:Y54)-Y55))*$B$42</f>
        <v>0</v>
      </c>
      <c r="Z56" s="242">
        <f>AVERAGE(SUM(Z53:Z54),(SUM(Z53:Z54)-Z55))*$B$42</f>
        <v>0</v>
      </c>
      <c r="AA56" s="242">
        <f>AVERAGE(SUM(AA53:AA54),(SUM(AA53:AA54)-AA55))*$B$42</f>
        <v>0</v>
      </c>
      <c r="AB56" s="242">
        <f>AVERAGE(SUM(AB53:AB54),(SUM(AB53:AB54)-AB55))*$B$42</f>
        <v>0</v>
      </c>
      <c r="AC56" s="242">
        <f>AVERAGE(SUM(AC53:AC54),(SUM(AC53:AC54)-AC55))*$B$42</f>
        <v>0</v>
      </c>
      <c r="AD56" s="242">
        <f>AVERAGE(SUM(AD53:AD54),(SUM(AD53:AD54)-AD55))*$B$42</f>
        <v>0</v>
      </c>
      <c r="AE56" s="242">
        <f>AVERAGE(SUM(AE53:AE54),(SUM(AE53:AE54)-AE55))*$B$42</f>
        <v>0</v>
      </c>
      <c r="AF56" s="242">
        <f>AVERAGE(SUM(AF53:AF54),(SUM(AF53:AF54)-AF55))*$B$42</f>
        <v>0</v>
      </c>
      <c r="AG56" s="242">
        <f>AVERAGE(SUM(AG53:AG54),(SUM(AG53:AG54)-AG55))*$B$42</f>
        <v>0</v>
      </c>
      <c r="AH56" s="242">
        <f>AVERAGE(SUM(AH53:AH54),(SUM(AH53:AH54)-AH55))*$B$42</f>
        <v>0</v>
      </c>
      <c r="AI56" s="242">
        <f>AVERAGE(SUM(AI53:AI54),(SUM(AI53:AI54)-AI55))*$B$42</f>
        <v>0</v>
      </c>
      <c r="AJ56" s="242">
        <f>AVERAGE(SUM(AJ53:AJ54),(SUM(AJ53:AJ54)-AJ55))*$B$42</f>
        <v>0</v>
      </c>
      <c r="AK56" s="242">
        <f>AVERAGE(SUM(AK53:AK54),(SUM(AK53:AK54)-AK55))*$B$42</f>
        <v>0</v>
      </c>
      <c r="AL56" s="242">
        <f>AVERAGE(SUM(AL53:AL54),(SUM(AL53:AL54)-AL55))*$B$42</f>
        <v>0</v>
      </c>
      <c r="AM56" s="242">
        <f>AVERAGE(SUM(AM53:AM54),(SUM(AM53:AM54)-AM55))*$B$42</f>
        <v>0</v>
      </c>
      <c r="AN56" s="242">
        <f>AVERAGE(SUM(AN53:AN54),(SUM(AN53:AN54)-AN55))*$B$42</f>
        <v>0</v>
      </c>
      <c r="AO56" s="242">
        <f>AVERAGE(SUM(AO53:AO54),(SUM(AO53:AO54)-AO55))*$B$42</f>
        <v>0</v>
      </c>
      <c r="AP56" s="242">
        <f>AVERAGE(SUM(AP53:AP54),(SUM(AP53:AP54)-AP55))*$B$42</f>
        <v>0</v>
      </c>
    </row>
    <row r="57" spans="1:45" s="245" customFormat="1" ht="16.5" thickBot="1" x14ac:dyDescent="0.25">
      <c r="A57" s="243"/>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192"/>
      <c r="AR57" s="192"/>
      <c r="AS57" s="192"/>
    </row>
    <row r="58" spans="1:45" x14ac:dyDescent="0.2">
      <c r="A58" s="237" t="s">
        <v>570</v>
      </c>
      <c r="B58" s="238">
        <v>1</v>
      </c>
      <c r="C58" s="238">
        <f>B58+1</f>
        <v>2</v>
      </c>
      <c r="D58" s="238">
        <f>C58+1</f>
        <v>3</v>
      </c>
      <c r="E58" s="238">
        <f>D58+1</f>
        <v>4</v>
      </c>
      <c r="F58" s="238">
        <f>E58+1</f>
        <v>5</v>
      </c>
      <c r="G58" s="238">
        <f>F58+1</f>
        <v>6</v>
      </c>
      <c r="H58" s="238">
        <f>G58+1</f>
        <v>7</v>
      </c>
      <c r="I58" s="238">
        <f>H58+1</f>
        <v>8</v>
      </c>
      <c r="J58" s="238">
        <f>I58+1</f>
        <v>9</v>
      </c>
      <c r="K58" s="238">
        <f>J58+1</f>
        <v>10</v>
      </c>
      <c r="L58" s="238">
        <f>K58+1</f>
        <v>11</v>
      </c>
      <c r="M58" s="238">
        <f>L58+1</f>
        <v>12</v>
      </c>
      <c r="N58" s="238">
        <f>M58+1</f>
        <v>13</v>
      </c>
      <c r="O58" s="238">
        <f>N58+1</f>
        <v>14</v>
      </c>
      <c r="P58" s="238">
        <f>O58+1</f>
        <v>15</v>
      </c>
      <c r="Q58" s="238">
        <f>P58+1</f>
        <v>16</v>
      </c>
      <c r="R58" s="238">
        <f>Q58+1</f>
        <v>17</v>
      </c>
      <c r="S58" s="238">
        <f>R58+1</f>
        <v>18</v>
      </c>
      <c r="T58" s="238">
        <f>S58+1</f>
        <v>19</v>
      </c>
      <c r="U58" s="238">
        <f>T58+1</f>
        <v>20</v>
      </c>
      <c r="V58" s="238">
        <f>U58+1</f>
        <v>21</v>
      </c>
      <c r="W58" s="238">
        <f>V58+1</f>
        <v>22</v>
      </c>
      <c r="X58" s="238">
        <f>W58+1</f>
        <v>23</v>
      </c>
      <c r="Y58" s="238">
        <f>X58+1</f>
        <v>24</v>
      </c>
      <c r="Z58" s="238">
        <f>Y58+1</f>
        <v>25</v>
      </c>
      <c r="AA58" s="238">
        <f>Z58+1</f>
        <v>26</v>
      </c>
      <c r="AB58" s="238">
        <f>AA58+1</f>
        <v>27</v>
      </c>
      <c r="AC58" s="238">
        <f>AB58+1</f>
        <v>28</v>
      </c>
      <c r="AD58" s="238">
        <f>AC58+1</f>
        <v>29</v>
      </c>
      <c r="AE58" s="238">
        <f>AD58+1</f>
        <v>30</v>
      </c>
      <c r="AF58" s="238">
        <f>AE58+1</f>
        <v>31</v>
      </c>
      <c r="AG58" s="238">
        <f>AF58+1</f>
        <v>32</v>
      </c>
      <c r="AH58" s="238">
        <f>AG58+1</f>
        <v>33</v>
      </c>
      <c r="AI58" s="238">
        <f>AH58+1</f>
        <v>34</v>
      </c>
      <c r="AJ58" s="238">
        <f>AI58+1</f>
        <v>35</v>
      </c>
      <c r="AK58" s="238">
        <f>AJ58+1</f>
        <v>36</v>
      </c>
      <c r="AL58" s="238">
        <f>AK58+1</f>
        <v>37</v>
      </c>
      <c r="AM58" s="238">
        <f>AL58+1</f>
        <v>38</v>
      </c>
      <c r="AN58" s="238">
        <f>AM58+1</f>
        <v>39</v>
      </c>
      <c r="AO58" s="238">
        <f>AN58+1</f>
        <v>40</v>
      </c>
      <c r="AP58" s="238">
        <f>AO58+1</f>
        <v>41</v>
      </c>
    </row>
    <row r="59" spans="1:45" ht="14.25" x14ac:dyDescent="0.2">
      <c r="A59" s="246" t="s">
        <v>334</v>
      </c>
      <c r="B59" s="247">
        <f>B50*$B$28</f>
        <v>0</v>
      </c>
      <c r="C59" s="247">
        <f>C50*$B$28</f>
        <v>721000</v>
      </c>
      <c r="D59" s="247">
        <f>D50*$B$28</f>
        <v>0</v>
      </c>
      <c r="E59" s="247">
        <f>E50*$B$28</f>
        <v>0</v>
      </c>
      <c r="F59" s="247">
        <f>F50*$B$28</f>
        <v>0</v>
      </c>
      <c r="G59" s="247">
        <f>G50*$B$28</f>
        <v>0</v>
      </c>
      <c r="H59" s="247">
        <f>H50*$B$28</f>
        <v>0</v>
      </c>
      <c r="I59" s="247">
        <f>I50*$B$28</f>
        <v>0</v>
      </c>
      <c r="J59" s="247">
        <f>J50*$B$28</f>
        <v>0</v>
      </c>
      <c r="K59" s="247">
        <f>K50*$B$28</f>
        <v>0</v>
      </c>
      <c r="L59" s="247">
        <f>L50*$B$28</f>
        <v>0</v>
      </c>
      <c r="M59" s="247">
        <f>M50*$B$28</f>
        <v>0</v>
      </c>
      <c r="N59" s="247">
        <f>N50*$B$28</f>
        <v>0</v>
      </c>
      <c r="O59" s="247">
        <f>O50*$B$28</f>
        <v>0</v>
      </c>
      <c r="P59" s="247">
        <f>P50*$B$28</f>
        <v>0</v>
      </c>
      <c r="Q59" s="247">
        <f>Q50*$B$28</f>
        <v>0</v>
      </c>
      <c r="R59" s="247">
        <f>R50*$B$28</f>
        <v>0</v>
      </c>
      <c r="S59" s="247">
        <f>S50*$B$28</f>
        <v>0</v>
      </c>
      <c r="T59" s="247">
        <f>T50*$B$28</f>
        <v>0</v>
      </c>
      <c r="U59" s="247">
        <f>U50*$B$28</f>
        <v>0</v>
      </c>
      <c r="V59" s="247">
        <f>V50*$B$28</f>
        <v>0</v>
      </c>
      <c r="W59" s="247">
        <f>W50*$B$28</f>
        <v>0</v>
      </c>
      <c r="X59" s="247">
        <f>X50*$B$28</f>
        <v>0</v>
      </c>
      <c r="Y59" s="247">
        <f>Y50*$B$28</f>
        <v>0</v>
      </c>
      <c r="Z59" s="247">
        <f>Z50*$B$28</f>
        <v>0</v>
      </c>
      <c r="AA59" s="247">
        <f>AA50*$B$28</f>
        <v>0</v>
      </c>
      <c r="AB59" s="247">
        <f>AB50*$B$28</f>
        <v>0</v>
      </c>
      <c r="AC59" s="247">
        <f>AC50*$B$28</f>
        <v>0</v>
      </c>
      <c r="AD59" s="247">
        <f>AD50*$B$28</f>
        <v>0</v>
      </c>
      <c r="AE59" s="247">
        <f>AE50*$B$28</f>
        <v>0</v>
      </c>
      <c r="AF59" s="247">
        <f>AF50*$B$28</f>
        <v>0</v>
      </c>
      <c r="AG59" s="247">
        <f>AG50*$B$28</f>
        <v>0</v>
      </c>
      <c r="AH59" s="247">
        <f>AH50*$B$28</f>
        <v>0</v>
      </c>
      <c r="AI59" s="247">
        <f>AI50*$B$28</f>
        <v>0</v>
      </c>
      <c r="AJ59" s="247">
        <f>AJ50*$B$28</f>
        <v>0</v>
      </c>
      <c r="AK59" s="247">
        <f>AK50*$B$28</f>
        <v>0</v>
      </c>
      <c r="AL59" s="247">
        <f>AL50*$B$28</f>
        <v>0</v>
      </c>
      <c r="AM59" s="247">
        <f>AM50*$B$28</f>
        <v>0</v>
      </c>
      <c r="AN59" s="247">
        <f>AN50*$B$28</f>
        <v>0</v>
      </c>
      <c r="AO59" s="247">
        <f>AO50*$B$28</f>
        <v>0</v>
      </c>
      <c r="AP59" s="247">
        <f>AP50*$B$28</f>
        <v>0</v>
      </c>
    </row>
    <row r="60" spans="1:45" x14ac:dyDescent="0.2">
      <c r="A60" s="239" t="s">
        <v>333</v>
      </c>
      <c r="B60" s="240">
        <f>SUM(B61:B65)</f>
        <v>0</v>
      </c>
      <c r="C60" s="240">
        <f>SUM(C61:C65)</f>
        <v>-22884.54</v>
      </c>
      <c r="D60" s="240">
        <f>SUM(D61:D65)</f>
        <v>-24143.189699999999</v>
      </c>
      <c r="E60" s="240">
        <f>SUM(E61:E65)</f>
        <v>-25471.0651335</v>
      </c>
      <c r="F60" s="240">
        <f>SUM(F61:F65)</f>
        <v>-26871.973715842501</v>
      </c>
      <c r="G60" s="240">
        <f>SUM(G61:G65)</f>
        <v>-28349.932270213834</v>
      </c>
      <c r="H60" s="240">
        <f>SUM(H61:H65)</f>
        <v>-29909.178545075596</v>
      </c>
      <c r="I60" s="240">
        <f>SUM(I61:I65)</f>
        <v>-31554.183365054752</v>
      </c>
      <c r="J60" s="240">
        <f>SUM(J61:J65)</f>
        <v>-33289.663450132757</v>
      </c>
      <c r="K60" s="240">
        <f>SUM(K61:K65)</f>
        <v>-35120.594939890063</v>
      </c>
      <c r="L60" s="240">
        <f>SUM(L61:L65)</f>
        <v>-37052.227661584016</v>
      </c>
      <c r="M60" s="240">
        <f>SUM(M61:M65)</f>
        <v>-39090.100182971131</v>
      </c>
      <c r="N60" s="240">
        <f>SUM(N61:N65)</f>
        <v>-41240.055693034541</v>
      </c>
      <c r="O60" s="240">
        <f>SUM(O61:O65)</f>
        <v>-43508.258756151445</v>
      </c>
      <c r="P60" s="240">
        <f>SUM(P61:P65)</f>
        <v>-45901.212987739767</v>
      </c>
      <c r="Q60" s="240">
        <f>SUM(Q61:Q65)</f>
        <v>-48425.779702065447</v>
      </c>
      <c r="R60" s="240">
        <f>SUM(R61:R65)</f>
        <v>-51089.197585679045</v>
      </c>
      <c r="S60" s="240">
        <f>SUM(S61:S65)</f>
        <v>-53899.103452891388</v>
      </c>
      <c r="T60" s="240">
        <f>SUM(T61:T65)</f>
        <v>-56863.554142800414</v>
      </c>
      <c r="U60" s="240">
        <f>SUM(U61:U65)</f>
        <v>-59991.049620654427</v>
      </c>
      <c r="V60" s="240">
        <f>SUM(V61:V65)</f>
        <v>-63290.557349790419</v>
      </c>
      <c r="W60" s="240">
        <f>SUM(W61:W65)</f>
        <v>-66771.538004028887</v>
      </c>
      <c r="X60" s="240">
        <f>SUM(X61:X65)</f>
        <v>-70443.972594250474</v>
      </c>
      <c r="Y60" s="240">
        <f>SUM(Y61:Y65)</f>
        <v>-74318.391086934236</v>
      </c>
      <c r="Z60" s="240">
        <f>SUM(Z61:Z65)</f>
        <v>-78405.902596715605</v>
      </c>
      <c r="AA60" s="240">
        <f>SUM(AA61:AA65)</f>
        <v>-82718.227239534972</v>
      </c>
      <c r="AB60" s="240">
        <f>SUM(AB61:AB65)</f>
        <v>-87267.729737709393</v>
      </c>
      <c r="AC60" s="240">
        <f>SUM(AC61:AC65)</f>
        <v>-92067.454873283394</v>
      </c>
      <c r="AD60" s="240">
        <f>SUM(AD61:AD65)</f>
        <v>-97131.16489131398</v>
      </c>
      <c r="AE60" s="240">
        <f>SUM(AE61:AE65)</f>
        <v>-102473.37896033624</v>
      </c>
      <c r="AF60" s="240">
        <f>SUM(AF61:AF65)</f>
        <v>-108109.41480315472</v>
      </c>
      <c r="AG60" s="240">
        <f>SUM(AG61:AG65)</f>
        <v>-114055.43261732823</v>
      </c>
      <c r="AH60" s="240">
        <f>SUM(AH61:AH65)</f>
        <v>-120328.48141128127</v>
      </c>
      <c r="AI60" s="240">
        <f>SUM(AI61:AI65)</f>
        <v>-126946.54788890174</v>
      </c>
      <c r="AJ60" s="240">
        <f>SUM(AJ61:AJ65)</f>
        <v>-133928.60802279133</v>
      </c>
      <c r="AK60" s="240">
        <f>SUM(AK61:AK65)</f>
        <v>-141294.68146404484</v>
      </c>
      <c r="AL60" s="240">
        <f>SUM(AL61:AL65)</f>
        <v>-149065.8889445673</v>
      </c>
      <c r="AM60" s="240">
        <f>SUM(AM61:AM65)</f>
        <v>-157264.51283651849</v>
      </c>
      <c r="AN60" s="240">
        <f>SUM(AN61:AN65)</f>
        <v>-165914.061042527</v>
      </c>
      <c r="AO60" s="240">
        <f>SUM(AO61:AO65)</f>
        <v>-175039.334399866</v>
      </c>
      <c r="AP60" s="240">
        <f>SUM(AP61:AP65)</f>
        <v>-184666.49779185862</v>
      </c>
    </row>
    <row r="61" spans="1:45" x14ac:dyDescent="0.2">
      <c r="A61" s="248" t="s">
        <v>332</v>
      </c>
      <c r="B61" s="240"/>
      <c r="C61" s="240">
        <f>-IF(C$47&lt;=$B$30,0,$B$29*(1+C$49)*$B$28)</f>
        <v>-22884.54</v>
      </c>
      <c r="D61" s="240">
        <f>-IF(D$47&lt;=$B$30,0,$B$29*(1+D$49)*$B$28)</f>
        <v>-24143.189699999999</v>
      </c>
      <c r="E61" s="240">
        <f>-IF(E$47&lt;=$B$30,0,$B$29*(1+E$49)*$B$28)</f>
        <v>-25471.0651335</v>
      </c>
      <c r="F61" s="240">
        <f>-IF(F$47&lt;=$B$30,0,$B$29*(1+F$49)*$B$28)</f>
        <v>-26871.973715842501</v>
      </c>
      <c r="G61" s="240">
        <f>-IF(G$47&lt;=$B$30,0,$B$29*(1+G$49)*$B$28)</f>
        <v>-28349.932270213834</v>
      </c>
      <c r="H61" s="240">
        <f>-IF(H$47&lt;=$B$30,0,$B$29*(1+H$49)*$B$28)</f>
        <v>-29909.178545075596</v>
      </c>
      <c r="I61" s="240">
        <f>-IF(I$47&lt;=$B$30,0,$B$29*(1+I$49)*$B$28)</f>
        <v>-31554.183365054752</v>
      </c>
      <c r="J61" s="240">
        <f>-IF(J$47&lt;=$B$30,0,$B$29*(1+J$49)*$B$28)</f>
        <v>-33289.663450132757</v>
      </c>
      <c r="K61" s="240">
        <f>-IF(K$47&lt;=$B$30,0,$B$29*(1+K$49)*$B$28)</f>
        <v>-35120.594939890063</v>
      </c>
      <c r="L61" s="240">
        <f>-IF(L$47&lt;=$B$30,0,$B$29*(1+L$49)*$B$28)</f>
        <v>-37052.227661584016</v>
      </c>
      <c r="M61" s="240">
        <f>-IF(M$47&lt;=$B$30,0,$B$29*(1+M$49)*$B$28)</f>
        <v>-39090.100182971131</v>
      </c>
      <c r="N61" s="240">
        <f>-IF(N$47&lt;=$B$30,0,$B$29*(1+N$49)*$B$28)</f>
        <v>-41240.055693034541</v>
      </c>
      <c r="O61" s="240">
        <f>-IF(O$47&lt;=$B$30,0,$B$29*(1+O$49)*$B$28)</f>
        <v>-43508.258756151445</v>
      </c>
      <c r="P61" s="240">
        <f>-IF(P$47&lt;=$B$30,0,$B$29*(1+P$49)*$B$28)</f>
        <v>-45901.212987739767</v>
      </c>
      <c r="Q61" s="240">
        <f>-IF(Q$47&lt;=$B$30,0,$B$29*(1+Q$49)*$B$28)</f>
        <v>-48425.779702065447</v>
      </c>
      <c r="R61" s="240">
        <f>-IF(R$47&lt;=$B$30,0,$B$29*(1+R$49)*$B$28)</f>
        <v>-51089.197585679045</v>
      </c>
      <c r="S61" s="240">
        <f>-IF(S$47&lt;=$B$30,0,$B$29*(1+S$49)*$B$28)</f>
        <v>-53899.103452891388</v>
      </c>
      <c r="T61" s="240">
        <f>-IF(T$47&lt;=$B$30,0,$B$29*(1+T$49)*$B$28)</f>
        <v>-56863.554142800414</v>
      </c>
      <c r="U61" s="240">
        <f>-IF(U$47&lt;=$B$30,0,$B$29*(1+U$49)*$B$28)</f>
        <v>-59991.049620654427</v>
      </c>
      <c r="V61" s="240">
        <f>-IF(V$47&lt;=$B$30,0,$B$29*(1+V$49)*$B$28)</f>
        <v>-63290.557349790419</v>
      </c>
      <c r="W61" s="240">
        <f>-IF(W$47&lt;=$B$30,0,$B$29*(1+W$49)*$B$28)</f>
        <v>-66771.538004028887</v>
      </c>
      <c r="X61" s="240">
        <f>-IF(X$47&lt;=$B$30,0,$B$29*(1+X$49)*$B$28)</f>
        <v>-70443.972594250474</v>
      </c>
      <c r="Y61" s="240">
        <f>-IF(Y$47&lt;=$B$30,0,$B$29*(1+Y$49)*$B$28)</f>
        <v>-74318.391086934236</v>
      </c>
      <c r="Z61" s="240">
        <f>-IF(Z$47&lt;=$B$30,0,$B$29*(1+Z$49)*$B$28)</f>
        <v>-78405.902596715605</v>
      </c>
      <c r="AA61" s="240">
        <f>-IF(AA$47&lt;=$B$30,0,$B$29*(1+AA$49)*$B$28)</f>
        <v>-82718.227239534972</v>
      </c>
      <c r="AB61" s="240">
        <f>-IF(AB$47&lt;=$B$30,0,$B$29*(1+AB$49)*$B$28)</f>
        <v>-87267.729737709393</v>
      </c>
      <c r="AC61" s="240">
        <f>-IF(AC$47&lt;=$B$30,0,$B$29*(1+AC$49)*$B$28)</f>
        <v>-92067.454873283394</v>
      </c>
      <c r="AD61" s="240">
        <f>-IF(AD$47&lt;=$B$30,0,$B$29*(1+AD$49)*$B$28)</f>
        <v>-97131.16489131398</v>
      </c>
      <c r="AE61" s="240">
        <f>-IF(AE$47&lt;=$B$30,0,$B$29*(1+AE$49)*$B$28)</f>
        <v>-102473.37896033624</v>
      </c>
      <c r="AF61" s="240">
        <f>-IF(AF$47&lt;=$B$30,0,$B$29*(1+AF$49)*$B$28)</f>
        <v>-108109.41480315472</v>
      </c>
      <c r="AG61" s="240">
        <f>-IF(AG$47&lt;=$B$30,0,$B$29*(1+AG$49)*$B$28)</f>
        <v>-114055.43261732823</v>
      </c>
      <c r="AH61" s="240">
        <f>-IF(AH$47&lt;=$B$30,0,$B$29*(1+AH$49)*$B$28)</f>
        <v>-120328.48141128127</v>
      </c>
      <c r="AI61" s="240">
        <f>-IF(AI$47&lt;=$B$30,0,$B$29*(1+AI$49)*$B$28)</f>
        <v>-126946.54788890174</v>
      </c>
      <c r="AJ61" s="240">
        <f>-IF(AJ$47&lt;=$B$30,0,$B$29*(1+AJ$49)*$B$28)</f>
        <v>-133928.60802279133</v>
      </c>
      <c r="AK61" s="240">
        <f>-IF(AK$47&lt;=$B$30,0,$B$29*(1+AK$49)*$B$28)</f>
        <v>-141294.68146404484</v>
      </c>
      <c r="AL61" s="240">
        <f>-IF(AL$47&lt;=$B$30,0,$B$29*(1+AL$49)*$B$28)</f>
        <v>-149065.8889445673</v>
      </c>
      <c r="AM61" s="240">
        <f>-IF(AM$47&lt;=$B$30,0,$B$29*(1+AM$49)*$B$28)</f>
        <v>-157264.51283651849</v>
      </c>
      <c r="AN61" s="240">
        <f>-IF(AN$47&lt;=$B$30,0,$B$29*(1+AN$49)*$B$28)</f>
        <v>-165914.061042527</v>
      </c>
      <c r="AO61" s="240">
        <f>-IF(AO$47&lt;=$B$30,0,$B$29*(1+AO$49)*$B$28)</f>
        <v>-175039.334399866</v>
      </c>
      <c r="AP61" s="240">
        <f>-IF(AP$47&lt;=$B$30,0,$B$29*(1+AP$49)*$B$28)</f>
        <v>-184666.49779185862</v>
      </c>
    </row>
    <row r="62" spans="1:45" x14ac:dyDescent="0.2">
      <c r="A62" s="248" t="str">
        <f>A32</f>
        <v>Прочие расходы при эксплуатации объекта, руб. без НДС</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0"/>
      <c r="AL62" s="240"/>
      <c r="AM62" s="240"/>
      <c r="AN62" s="240"/>
      <c r="AO62" s="240"/>
      <c r="AP62" s="240"/>
    </row>
    <row r="63" spans="1:45" x14ac:dyDescent="0.2">
      <c r="A63" s="248" t="s">
        <v>567</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row>
    <row r="64" spans="1:45" x14ac:dyDescent="0.2">
      <c r="A64" s="248" t="s">
        <v>567</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row>
    <row r="65" spans="1:45" ht="31.5" x14ac:dyDescent="0.2">
      <c r="A65" s="248" t="s">
        <v>571</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0"/>
      <c r="AP65" s="240"/>
    </row>
    <row r="66" spans="1:45" ht="28.5" x14ac:dyDescent="0.2">
      <c r="A66" s="249" t="s">
        <v>330</v>
      </c>
      <c r="B66" s="247">
        <f>B59+B60</f>
        <v>0</v>
      </c>
      <c r="C66" s="247">
        <f>C59+C60</f>
        <v>698115.46</v>
      </c>
      <c r="D66" s="247">
        <f>D59+D60</f>
        <v>-24143.189699999999</v>
      </c>
      <c r="E66" s="247">
        <f>E59+E60</f>
        <v>-25471.0651335</v>
      </c>
      <c r="F66" s="247">
        <f>F59+F60</f>
        <v>-26871.973715842501</v>
      </c>
      <c r="G66" s="247">
        <f>G59+G60</f>
        <v>-28349.932270213834</v>
      </c>
      <c r="H66" s="247">
        <f>H59+H60</f>
        <v>-29909.178545075596</v>
      </c>
      <c r="I66" s="247">
        <f>I59+I60</f>
        <v>-31554.183365054752</v>
      </c>
      <c r="J66" s="247">
        <f>J59+J60</f>
        <v>-33289.663450132757</v>
      </c>
      <c r="K66" s="247">
        <f>K59+K60</f>
        <v>-35120.594939890063</v>
      </c>
      <c r="L66" s="247">
        <f>L59+L60</f>
        <v>-37052.227661584016</v>
      </c>
      <c r="M66" s="247">
        <f>M59+M60</f>
        <v>-39090.100182971131</v>
      </c>
      <c r="N66" s="247">
        <f>N59+N60</f>
        <v>-41240.055693034541</v>
      </c>
      <c r="O66" s="247">
        <f>O59+O60</f>
        <v>-43508.258756151445</v>
      </c>
      <c r="P66" s="247">
        <f>P59+P60</f>
        <v>-45901.212987739767</v>
      </c>
      <c r="Q66" s="247">
        <f>Q59+Q60</f>
        <v>-48425.779702065447</v>
      </c>
      <c r="R66" s="247">
        <f>R59+R60</f>
        <v>-51089.197585679045</v>
      </c>
      <c r="S66" s="247">
        <f>S59+S60</f>
        <v>-53899.103452891388</v>
      </c>
      <c r="T66" s="247">
        <f>T59+T60</f>
        <v>-56863.554142800414</v>
      </c>
      <c r="U66" s="247">
        <f>U59+U60</f>
        <v>-59991.049620654427</v>
      </c>
      <c r="V66" s="247">
        <f>V59+V60</f>
        <v>-63290.557349790419</v>
      </c>
      <c r="W66" s="247">
        <f>W59+W60</f>
        <v>-66771.538004028887</v>
      </c>
      <c r="X66" s="247">
        <f>X59+X60</f>
        <v>-70443.972594250474</v>
      </c>
      <c r="Y66" s="247">
        <f>Y59+Y60</f>
        <v>-74318.391086934236</v>
      </c>
      <c r="Z66" s="247">
        <f>Z59+Z60</f>
        <v>-78405.902596715605</v>
      </c>
      <c r="AA66" s="247">
        <f>AA59+AA60</f>
        <v>-82718.227239534972</v>
      </c>
      <c r="AB66" s="247">
        <f>AB59+AB60</f>
        <v>-87267.729737709393</v>
      </c>
      <c r="AC66" s="247">
        <f>AC59+AC60</f>
        <v>-92067.454873283394</v>
      </c>
      <c r="AD66" s="247">
        <f>AD59+AD60</f>
        <v>-97131.16489131398</v>
      </c>
      <c r="AE66" s="247">
        <f>AE59+AE60</f>
        <v>-102473.37896033624</v>
      </c>
      <c r="AF66" s="247">
        <f>AF59+AF60</f>
        <v>-108109.41480315472</v>
      </c>
      <c r="AG66" s="247">
        <f>AG59+AG60</f>
        <v>-114055.43261732823</v>
      </c>
      <c r="AH66" s="247">
        <f>AH59+AH60</f>
        <v>-120328.48141128127</v>
      </c>
      <c r="AI66" s="247">
        <f>AI59+AI60</f>
        <v>-126946.54788890174</v>
      </c>
      <c r="AJ66" s="247">
        <f>AJ59+AJ60</f>
        <v>-133928.60802279133</v>
      </c>
      <c r="AK66" s="247">
        <f>AK59+AK60</f>
        <v>-141294.68146404484</v>
      </c>
      <c r="AL66" s="247">
        <f>AL59+AL60</f>
        <v>-149065.8889445673</v>
      </c>
      <c r="AM66" s="247">
        <f>AM59+AM60</f>
        <v>-157264.51283651849</v>
      </c>
      <c r="AN66" s="247">
        <f>AN59+AN60</f>
        <v>-165914.061042527</v>
      </c>
      <c r="AO66" s="247">
        <f>AO59+AO60</f>
        <v>-175039.334399866</v>
      </c>
      <c r="AP66" s="247">
        <f>AP59+AP60</f>
        <v>-184666.49779185862</v>
      </c>
    </row>
    <row r="67" spans="1:45" x14ac:dyDescent="0.2">
      <c r="A67" s="248" t="s">
        <v>325</v>
      </c>
      <c r="B67" s="250"/>
      <c r="C67" s="240">
        <f>-($B$25)*1.18*$B$28/$B$27</f>
        <v>-21269.5</v>
      </c>
      <c r="D67" s="240">
        <f>C67</f>
        <v>-21269.5</v>
      </c>
      <c r="E67" s="240">
        <f>D67</f>
        <v>-21269.5</v>
      </c>
      <c r="F67" s="240">
        <f>E67</f>
        <v>-21269.5</v>
      </c>
      <c r="G67" s="240">
        <f>F67</f>
        <v>-21269.5</v>
      </c>
      <c r="H67" s="240">
        <f>G67</f>
        <v>-21269.5</v>
      </c>
      <c r="I67" s="240">
        <f>H67</f>
        <v>-21269.5</v>
      </c>
      <c r="J67" s="240">
        <f>I67</f>
        <v>-21269.5</v>
      </c>
      <c r="K67" s="240">
        <f>J67</f>
        <v>-21269.5</v>
      </c>
      <c r="L67" s="240">
        <f>K67</f>
        <v>-21269.5</v>
      </c>
      <c r="M67" s="240">
        <f>L67</f>
        <v>-21269.5</v>
      </c>
      <c r="N67" s="240">
        <f>M67</f>
        <v>-21269.5</v>
      </c>
      <c r="O67" s="240">
        <f>N67</f>
        <v>-21269.5</v>
      </c>
      <c r="P67" s="240">
        <f>O67</f>
        <v>-21269.5</v>
      </c>
      <c r="Q67" s="240">
        <f>P67</f>
        <v>-21269.5</v>
      </c>
      <c r="R67" s="240">
        <f>Q67</f>
        <v>-21269.5</v>
      </c>
      <c r="S67" s="240">
        <f>R67</f>
        <v>-21269.5</v>
      </c>
      <c r="T67" s="240">
        <f>S67</f>
        <v>-21269.5</v>
      </c>
      <c r="U67" s="240">
        <f>T67</f>
        <v>-21269.5</v>
      </c>
      <c r="V67" s="240">
        <f>U67</f>
        <v>-21269.5</v>
      </c>
      <c r="W67" s="240">
        <f>V67</f>
        <v>-21269.5</v>
      </c>
      <c r="X67" s="240">
        <f>W67</f>
        <v>-21269.5</v>
      </c>
      <c r="Y67" s="240">
        <f>X67</f>
        <v>-21269.5</v>
      </c>
      <c r="Z67" s="240">
        <f>Y67</f>
        <v>-21269.5</v>
      </c>
      <c r="AA67" s="240">
        <f>Z67</f>
        <v>-21269.5</v>
      </c>
      <c r="AB67" s="240">
        <f>AA67</f>
        <v>-21269.5</v>
      </c>
      <c r="AC67" s="240">
        <f>AB67</f>
        <v>-21269.5</v>
      </c>
      <c r="AD67" s="240">
        <f>AC67</f>
        <v>-21269.5</v>
      </c>
      <c r="AE67" s="240">
        <f>AD67</f>
        <v>-21269.5</v>
      </c>
      <c r="AF67" s="240">
        <f>AE67</f>
        <v>-21269.5</v>
      </c>
      <c r="AG67" s="240">
        <f>AF67</f>
        <v>-21269.5</v>
      </c>
      <c r="AH67" s="240">
        <f>AG67</f>
        <v>-21269.5</v>
      </c>
      <c r="AI67" s="240">
        <f>AH67</f>
        <v>-21269.5</v>
      </c>
      <c r="AJ67" s="240">
        <f>AI67</f>
        <v>-21269.5</v>
      </c>
      <c r="AK67" s="240">
        <f>AJ67</f>
        <v>-21269.5</v>
      </c>
      <c r="AL67" s="240">
        <f>AK67</f>
        <v>-21269.5</v>
      </c>
      <c r="AM67" s="240">
        <f>AL67</f>
        <v>-21269.5</v>
      </c>
      <c r="AN67" s="240">
        <f>AM67</f>
        <v>-21269.5</v>
      </c>
      <c r="AO67" s="240">
        <f>AN67</f>
        <v>-21269.5</v>
      </c>
      <c r="AP67" s="240">
        <f>AO67</f>
        <v>-21269.5</v>
      </c>
      <c r="AQ67" s="251">
        <f>SUM(B67:AA67)/1.18</f>
        <v>-450625</v>
      </c>
      <c r="AR67" s="252">
        <f>SUM(B67:AF67)/1.18</f>
        <v>-540750</v>
      </c>
      <c r="AS67" s="252">
        <f>SUM(B67:AP67)/1.18</f>
        <v>-721000</v>
      </c>
    </row>
    <row r="68" spans="1:45" ht="28.5" x14ac:dyDescent="0.2">
      <c r="A68" s="249" t="s">
        <v>326</v>
      </c>
      <c r="B68" s="247">
        <f>B66+B67</f>
        <v>0</v>
      </c>
      <c r="C68" s="247">
        <f>C66+C67</f>
        <v>676845.96</v>
      </c>
      <c r="D68" s="247">
        <f>D66+D67</f>
        <v>-45412.689700000003</v>
      </c>
      <c r="E68" s="247">
        <f>E66+E67</f>
        <v>-46740.5651335</v>
      </c>
      <c r="F68" s="247">
        <f>F66+C67</f>
        <v>-48141.473715842498</v>
      </c>
      <c r="G68" s="247">
        <f>G66+G67</f>
        <v>-49619.432270213831</v>
      </c>
      <c r="H68" s="247">
        <f>H66+H67</f>
        <v>-51178.6785450756</v>
      </c>
      <c r="I68" s="247">
        <f>I66+I67</f>
        <v>-52823.683365054749</v>
      </c>
      <c r="J68" s="247">
        <f>J66+J67</f>
        <v>-54559.163450132757</v>
      </c>
      <c r="K68" s="247">
        <f>K66+K67</f>
        <v>-56390.094939890063</v>
      </c>
      <c r="L68" s="247">
        <f>L66+L67</f>
        <v>-58321.727661584016</v>
      </c>
      <c r="M68" s="247">
        <f>M66+M67</f>
        <v>-60359.600182971131</v>
      </c>
      <c r="N68" s="247">
        <f>N66+N67</f>
        <v>-62509.555693034541</v>
      </c>
      <c r="O68" s="247">
        <f>O66+O67</f>
        <v>-64777.758756151445</v>
      </c>
      <c r="P68" s="247">
        <f>P66+P67</f>
        <v>-67170.712987739767</v>
      </c>
      <c r="Q68" s="247">
        <f>Q66+Q67</f>
        <v>-69695.279702065454</v>
      </c>
      <c r="R68" s="247">
        <f>R66+R67</f>
        <v>-72358.697585679038</v>
      </c>
      <c r="S68" s="247">
        <f>S66+S67</f>
        <v>-75168.603452891388</v>
      </c>
      <c r="T68" s="247">
        <f>T66+T67</f>
        <v>-78133.054142800422</v>
      </c>
      <c r="U68" s="247">
        <f>U66+U67</f>
        <v>-81260.549620654434</v>
      </c>
      <c r="V68" s="247">
        <f>V66+V67</f>
        <v>-84560.057349790412</v>
      </c>
      <c r="W68" s="247">
        <f>W66+W67</f>
        <v>-88041.038004028887</v>
      </c>
      <c r="X68" s="247">
        <f>X66+X67</f>
        <v>-91713.472594250474</v>
      </c>
      <c r="Y68" s="247">
        <f>Y66+Y67</f>
        <v>-95587.891086934236</v>
      </c>
      <c r="Z68" s="247">
        <f>Z66+Z67</f>
        <v>-99675.402596715605</v>
      </c>
      <c r="AA68" s="247">
        <f>AA66+AA67</f>
        <v>-103987.72723953497</v>
      </c>
      <c r="AB68" s="247">
        <f>AB66+AB67</f>
        <v>-108537.22973770939</v>
      </c>
      <c r="AC68" s="247">
        <f>AC66+AC67</f>
        <v>-113336.95487328339</v>
      </c>
      <c r="AD68" s="247">
        <f>AD66+AD67</f>
        <v>-118400.66489131398</v>
      </c>
      <c r="AE68" s="247">
        <f>AE66+AE67</f>
        <v>-123742.87896033624</v>
      </c>
      <c r="AF68" s="247">
        <f>AF66+AF67</f>
        <v>-129378.91480315472</v>
      </c>
      <c r="AG68" s="247">
        <f>AG66+AG67</f>
        <v>-135324.93261732825</v>
      </c>
      <c r="AH68" s="247">
        <f>AH66+AH67</f>
        <v>-141597.98141128127</v>
      </c>
      <c r="AI68" s="247">
        <f>AI66+AI67</f>
        <v>-148216.04788890172</v>
      </c>
      <c r="AJ68" s="247">
        <f>AJ66+AJ67</f>
        <v>-155198.10802279133</v>
      </c>
      <c r="AK68" s="247">
        <f>AK66+AK67</f>
        <v>-162564.18146404484</v>
      </c>
      <c r="AL68" s="247">
        <f>AL66+AL67</f>
        <v>-170335.3889445673</v>
      </c>
      <c r="AM68" s="247">
        <f>AM66+AM67</f>
        <v>-178534.01283651849</v>
      </c>
      <c r="AN68" s="247">
        <f>AN66+AN67</f>
        <v>-187183.561042527</v>
      </c>
      <c r="AO68" s="247">
        <f>AO66+AO67</f>
        <v>-196308.834399866</v>
      </c>
      <c r="AP68" s="247">
        <f>AP66+AP67</f>
        <v>-205935.99779185862</v>
      </c>
      <c r="AQ68" s="192">
        <v>25</v>
      </c>
      <c r="AR68" s="192">
        <v>30</v>
      </c>
      <c r="AS68" s="192">
        <v>40</v>
      </c>
    </row>
    <row r="69" spans="1:45" x14ac:dyDescent="0.2">
      <c r="A69" s="248" t="s">
        <v>324</v>
      </c>
      <c r="B69" s="240">
        <f>-B56</f>
        <v>0</v>
      </c>
      <c r="C69" s="240">
        <f>-C56</f>
        <v>0</v>
      </c>
      <c r="D69" s="240">
        <f>-D56</f>
        <v>0</v>
      </c>
      <c r="E69" s="240">
        <f>-E56</f>
        <v>0</v>
      </c>
      <c r="F69" s="240">
        <f>-F56</f>
        <v>0</v>
      </c>
      <c r="G69" s="240">
        <f>-G56</f>
        <v>0</v>
      </c>
      <c r="H69" s="240">
        <f>-H56</f>
        <v>0</v>
      </c>
      <c r="I69" s="240">
        <f>-I56</f>
        <v>0</v>
      </c>
      <c r="J69" s="240">
        <f>-J56</f>
        <v>0</v>
      </c>
      <c r="K69" s="240">
        <f>-K56</f>
        <v>0</v>
      </c>
      <c r="L69" s="240">
        <f>-L56</f>
        <v>0</v>
      </c>
      <c r="M69" s="240">
        <f>-M56</f>
        <v>0</v>
      </c>
      <c r="N69" s="240">
        <f>-N56</f>
        <v>0</v>
      </c>
      <c r="O69" s="240">
        <f>-O56</f>
        <v>0</v>
      </c>
      <c r="P69" s="240">
        <f>-P56</f>
        <v>0</v>
      </c>
      <c r="Q69" s="240">
        <f>-Q56</f>
        <v>0</v>
      </c>
      <c r="R69" s="240">
        <f>-R56</f>
        <v>0</v>
      </c>
      <c r="S69" s="240">
        <f>-S56</f>
        <v>0</v>
      </c>
      <c r="T69" s="240">
        <f>-T56</f>
        <v>0</v>
      </c>
      <c r="U69" s="240">
        <f>-U56</f>
        <v>0</v>
      </c>
      <c r="V69" s="240">
        <f>-V56</f>
        <v>0</v>
      </c>
      <c r="W69" s="240">
        <f>-W56</f>
        <v>0</v>
      </c>
      <c r="X69" s="240">
        <f>-X56</f>
        <v>0</v>
      </c>
      <c r="Y69" s="240">
        <f>-Y56</f>
        <v>0</v>
      </c>
      <c r="Z69" s="240">
        <f>-Z56</f>
        <v>0</v>
      </c>
      <c r="AA69" s="240">
        <f>-AA56</f>
        <v>0</v>
      </c>
      <c r="AB69" s="240">
        <f>-AB56</f>
        <v>0</v>
      </c>
      <c r="AC69" s="240">
        <f>-AC56</f>
        <v>0</v>
      </c>
      <c r="AD69" s="240">
        <f>-AD56</f>
        <v>0</v>
      </c>
      <c r="AE69" s="240">
        <f>-AE56</f>
        <v>0</v>
      </c>
      <c r="AF69" s="240">
        <f>-AF56</f>
        <v>0</v>
      </c>
      <c r="AG69" s="240">
        <f>-AG56</f>
        <v>0</v>
      </c>
      <c r="AH69" s="240">
        <f>-AH56</f>
        <v>0</v>
      </c>
      <c r="AI69" s="240">
        <f>-AI56</f>
        <v>0</v>
      </c>
      <c r="AJ69" s="240">
        <f>-AJ56</f>
        <v>0</v>
      </c>
      <c r="AK69" s="240">
        <f>-AK56</f>
        <v>0</v>
      </c>
      <c r="AL69" s="240">
        <f>-AL56</f>
        <v>0</v>
      </c>
      <c r="AM69" s="240">
        <f>-AM56</f>
        <v>0</v>
      </c>
      <c r="AN69" s="240">
        <f>-AN56</f>
        <v>0</v>
      </c>
      <c r="AO69" s="240">
        <f>-AO56</f>
        <v>0</v>
      </c>
      <c r="AP69" s="240">
        <f>-AP56</f>
        <v>0</v>
      </c>
    </row>
    <row r="70" spans="1:45" ht="14.25" x14ac:dyDescent="0.2">
      <c r="A70" s="249" t="s">
        <v>329</v>
      </c>
      <c r="B70" s="247">
        <f>B68+B69</f>
        <v>0</v>
      </c>
      <c r="C70" s="247">
        <f>C68+C69</f>
        <v>676845.96</v>
      </c>
      <c r="D70" s="247">
        <f>D68+D69</f>
        <v>-45412.689700000003</v>
      </c>
      <c r="E70" s="247">
        <f>E68+E69</f>
        <v>-46740.5651335</v>
      </c>
      <c r="F70" s="247">
        <f>F68+F69</f>
        <v>-48141.473715842498</v>
      </c>
      <c r="G70" s="247">
        <f>G68+G69</f>
        <v>-49619.432270213831</v>
      </c>
      <c r="H70" s="247">
        <f>H68+H69</f>
        <v>-51178.6785450756</v>
      </c>
      <c r="I70" s="247">
        <f>I68+I69</f>
        <v>-52823.683365054749</v>
      </c>
      <c r="J70" s="247">
        <f>J68+J69</f>
        <v>-54559.163450132757</v>
      </c>
      <c r="K70" s="247">
        <f>K68+K69</f>
        <v>-56390.094939890063</v>
      </c>
      <c r="L70" s="247">
        <f>L68+L69</f>
        <v>-58321.727661584016</v>
      </c>
      <c r="M70" s="247">
        <f>M68+M69</f>
        <v>-60359.600182971131</v>
      </c>
      <c r="N70" s="247">
        <f>N68+N69</f>
        <v>-62509.555693034541</v>
      </c>
      <c r="O70" s="247">
        <f>O68+O69</f>
        <v>-64777.758756151445</v>
      </c>
      <c r="P70" s="247">
        <f>P68+P69</f>
        <v>-67170.712987739767</v>
      </c>
      <c r="Q70" s="247">
        <f>Q68+Q69</f>
        <v>-69695.279702065454</v>
      </c>
      <c r="R70" s="247">
        <f>R68+R69</f>
        <v>-72358.697585679038</v>
      </c>
      <c r="S70" s="247">
        <f>S68+S69</f>
        <v>-75168.603452891388</v>
      </c>
      <c r="T70" s="247">
        <f>T68+T69</f>
        <v>-78133.054142800422</v>
      </c>
      <c r="U70" s="247">
        <f>U68+U69</f>
        <v>-81260.549620654434</v>
      </c>
      <c r="V70" s="247">
        <f>V68+V69</f>
        <v>-84560.057349790412</v>
      </c>
      <c r="W70" s="247">
        <f>W68+W69</f>
        <v>-88041.038004028887</v>
      </c>
      <c r="X70" s="247">
        <f>X68+X69</f>
        <v>-91713.472594250474</v>
      </c>
      <c r="Y70" s="247">
        <f>Y68+Y69</f>
        <v>-95587.891086934236</v>
      </c>
      <c r="Z70" s="247">
        <f>Z68+Z69</f>
        <v>-99675.402596715605</v>
      </c>
      <c r="AA70" s="247">
        <f>AA68+AA69</f>
        <v>-103987.72723953497</v>
      </c>
      <c r="AB70" s="247">
        <f>AB68+AB69</f>
        <v>-108537.22973770939</v>
      </c>
      <c r="AC70" s="247">
        <f>AC68+AC69</f>
        <v>-113336.95487328339</v>
      </c>
      <c r="AD70" s="247">
        <f>AD68+AD69</f>
        <v>-118400.66489131398</v>
      </c>
      <c r="AE70" s="247">
        <f>AE68+AE69</f>
        <v>-123742.87896033624</v>
      </c>
      <c r="AF70" s="247">
        <f>AF68+AF69</f>
        <v>-129378.91480315472</v>
      </c>
      <c r="AG70" s="247">
        <f>AG68+AG69</f>
        <v>-135324.93261732825</v>
      </c>
      <c r="AH70" s="247">
        <f>AH68+AH69</f>
        <v>-141597.98141128127</v>
      </c>
      <c r="AI70" s="247">
        <f>AI68+AI69</f>
        <v>-148216.04788890172</v>
      </c>
      <c r="AJ70" s="247">
        <f>AJ68+AJ69</f>
        <v>-155198.10802279133</v>
      </c>
      <c r="AK70" s="247">
        <f>AK68+AK69</f>
        <v>-162564.18146404484</v>
      </c>
      <c r="AL70" s="247">
        <f>AL68+AL69</f>
        <v>-170335.3889445673</v>
      </c>
      <c r="AM70" s="247">
        <f>AM68+AM69</f>
        <v>-178534.01283651849</v>
      </c>
      <c r="AN70" s="247">
        <f>AN68+AN69</f>
        <v>-187183.561042527</v>
      </c>
      <c r="AO70" s="247">
        <f>AO68+AO69</f>
        <v>-196308.834399866</v>
      </c>
      <c r="AP70" s="247">
        <f>AP68+AP69</f>
        <v>-205935.99779185862</v>
      </c>
    </row>
    <row r="71" spans="1:45" x14ac:dyDescent="0.2">
      <c r="A71" s="248" t="s">
        <v>323</v>
      </c>
      <c r="B71" s="240">
        <f>-B70*$B$36</f>
        <v>0</v>
      </c>
      <c r="C71" s="240">
        <f>-C70*$B$36</f>
        <v>-135369.19200000001</v>
      </c>
      <c r="D71" s="240">
        <f>-D70*$B$36</f>
        <v>9082.5379400000002</v>
      </c>
      <c r="E71" s="240">
        <f>-E70*$B$36</f>
        <v>9348.1130267000008</v>
      </c>
      <c r="F71" s="240">
        <f>-F70*$B$36</f>
        <v>9628.2947431685006</v>
      </c>
      <c r="G71" s="240">
        <f>-G70*$B$36</f>
        <v>9923.8864540427676</v>
      </c>
      <c r="H71" s="240">
        <f>-H70*$B$36</f>
        <v>10235.73570901512</v>
      </c>
      <c r="I71" s="240">
        <f>-I70*$B$36</f>
        <v>10564.73667301095</v>
      </c>
      <c r="J71" s="240">
        <f>-J70*$B$36</f>
        <v>10911.832690026553</v>
      </c>
      <c r="K71" s="240">
        <f>-K70*$B$36</f>
        <v>11278.018987978014</v>
      </c>
      <c r="L71" s="240">
        <f>-L70*$B$36</f>
        <v>11664.345532316804</v>
      </c>
      <c r="M71" s="240">
        <f>-M70*$B$36</f>
        <v>12071.920036594227</v>
      </c>
      <c r="N71" s="240">
        <f>-N70*$B$36</f>
        <v>12501.911138606909</v>
      </c>
      <c r="O71" s="240">
        <f>-O70*$B$36</f>
        <v>12955.55175123029</v>
      </c>
      <c r="P71" s="240">
        <f>-P70*$B$36</f>
        <v>13434.142597547954</v>
      </c>
      <c r="Q71" s="240">
        <f>-Q70*$B$36</f>
        <v>13939.055940413091</v>
      </c>
      <c r="R71" s="240">
        <f>-R70*$B$36</f>
        <v>14471.739517135808</v>
      </c>
      <c r="S71" s="240">
        <f>-S70*$B$36</f>
        <v>15033.720690578279</v>
      </c>
      <c r="T71" s="240">
        <f>-T70*$B$36</f>
        <v>15626.610828560086</v>
      </c>
      <c r="U71" s="240">
        <f>-U70*$B$36</f>
        <v>16252.109924130888</v>
      </c>
      <c r="V71" s="240">
        <f>-V70*$B$36</f>
        <v>16912.011469958084</v>
      </c>
      <c r="W71" s="240">
        <f>-W70*$B$36</f>
        <v>17608.207600805777</v>
      </c>
      <c r="X71" s="240">
        <f>-X70*$B$36</f>
        <v>18342.694518850094</v>
      </c>
      <c r="Y71" s="240">
        <f>-Y70*$B$36</f>
        <v>19117.578217386847</v>
      </c>
      <c r="Z71" s="240">
        <f>-Z70*$B$36</f>
        <v>19935.080519343122</v>
      </c>
      <c r="AA71" s="240">
        <f>-AA70*$B$36</f>
        <v>20797.545447906996</v>
      </c>
      <c r="AB71" s="240">
        <f>-AB70*$B$36</f>
        <v>21707.445947541881</v>
      </c>
      <c r="AC71" s="240">
        <f>-AC70*$B$36</f>
        <v>22667.390974656679</v>
      </c>
      <c r="AD71" s="240">
        <f>-AD70*$B$36</f>
        <v>23680.132978262798</v>
      </c>
      <c r="AE71" s="240">
        <f>-AE70*$B$36</f>
        <v>24748.575792067248</v>
      </c>
      <c r="AF71" s="240">
        <f>-AF70*$B$36</f>
        <v>25875.782960630946</v>
      </c>
      <c r="AG71" s="240">
        <f>-AG70*$B$36</f>
        <v>27064.98652346565</v>
      </c>
      <c r="AH71" s="240">
        <f>-AH70*$B$36</f>
        <v>28319.596282256258</v>
      </c>
      <c r="AI71" s="240">
        <f>-AI70*$B$36</f>
        <v>29643.209577780348</v>
      </c>
      <c r="AJ71" s="240">
        <f>-AJ70*$B$36</f>
        <v>31039.62160455827</v>
      </c>
      <c r="AK71" s="240">
        <f>-AK70*$B$36</f>
        <v>32512.83629280897</v>
      </c>
      <c r="AL71" s="240">
        <f>-AL70*$B$36</f>
        <v>34067.077788913462</v>
      </c>
      <c r="AM71" s="240">
        <f>-AM70*$B$36</f>
        <v>35706.802567303697</v>
      </c>
      <c r="AN71" s="240">
        <f>-AN70*$B$36</f>
        <v>37436.7122085054</v>
      </c>
      <c r="AO71" s="240">
        <f>-AO70*$B$36</f>
        <v>39261.766879973198</v>
      </c>
      <c r="AP71" s="240">
        <f>-AP70*$B$36</f>
        <v>41187.199558371729</v>
      </c>
    </row>
    <row r="72" spans="1:45" ht="15" thickBot="1" x14ac:dyDescent="0.25">
      <c r="A72" s="253" t="s">
        <v>328</v>
      </c>
      <c r="B72" s="254">
        <f>B70+B71</f>
        <v>0</v>
      </c>
      <c r="C72" s="254">
        <f>C70+C71</f>
        <v>541476.76799999992</v>
      </c>
      <c r="D72" s="254">
        <f>D70+D71</f>
        <v>-36330.151760000001</v>
      </c>
      <c r="E72" s="254">
        <f>E70+E71</f>
        <v>-37392.452106800003</v>
      </c>
      <c r="F72" s="254">
        <f>F70+F71</f>
        <v>-38513.178972673995</v>
      </c>
      <c r="G72" s="254">
        <f>G70+G71</f>
        <v>-39695.545816171063</v>
      </c>
      <c r="H72" s="254">
        <f>H70+H71</f>
        <v>-40942.94283606048</v>
      </c>
      <c r="I72" s="254">
        <f>I70+I71</f>
        <v>-42258.946692043799</v>
      </c>
      <c r="J72" s="254">
        <f>J70+J71</f>
        <v>-43647.330760106204</v>
      </c>
      <c r="K72" s="254">
        <f>K70+K71</f>
        <v>-45112.075951912047</v>
      </c>
      <c r="L72" s="254">
        <f>L70+L71</f>
        <v>-46657.382129267215</v>
      </c>
      <c r="M72" s="254">
        <f>M70+M71</f>
        <v>-48287.680146376908</v>
      </c>
      <c r="N72" s="254">
        <f>N70+N71</f>
        <v>-50007.644554427636</v>
      </c>
      <c r="O72" s="254">
        <f>O70+O71</f>
        <v>-51822.207004921154</v>
      </c>
      <c r="P72" s="254">
        <f>P70+P71</f>
        <v>-53736.570390191817</v>
      </c>
      <c r="Q72" s="254">
        <f>Q70+Q71</f>
        <v>-55756.223761652363</v>
      </c>
      <c r="R72" s="254">
        <f>R70+R71</f>
        <v>-57886.95806854323</v>
      </c>
      <c r="S72" s="254">
        <f>S70+S71</f>
        <v>-60134.882762313107</v>
      </c>
      <c r="T72" s="254">
        <f>T70+T71</f>
        <v>-62506.443314240336</v>
      </c>
      <c r="U72" s="254">
        <f>U70+U71</f>
        <v>-65008.43969652355</v>
      </c>
      <c r="V72" s="254">
        <f>V70+V71</f>
        <v>-67648.045879832323</v>
      </c>
      <c r="W72" s="254">
        <f>W70+W71</f>
        <v>-70432.83040322311</v>
      </c>
      <c r="X72" s="254">
        <f>X70+X71</f>
        <v>-73370.778075400376</v>
      </c>
      <c r="Y72" s="254">
        <f>Y70+Y71</f>
        <v>-76470.312869547386</v>
      </c>
      <c r="Z72" s="254">
        <f>Z70+Z71</f>
        <v>-79740.32207737249</v>
      </c>
      <c r="AA72" s="254">
        <f>AA70+AA71</f>
        <v>-83190.181791627983</v>
      </c>
      <c r="AB72" s="254">
        <f>AB70+AB71</f>
        <v>-86829.783790167508</v>
      </c>
      <c r="AC72" s="254">
        <f>AC70+AC71</f>
        <v>-90669.563898626715</v>
      </c>
      <c r="AD72" s="254">
        <f>AD70+AD71</f>
        <v>-94720.531913051178</v>
      </c>
      <c r="AE72" s="254">
        <f>AE70+AE71</f>
        <v>-98994.303168268991</v>
      </c>
      <c r="AF72" s="254">
        <f>AF70+AF71</f>
        <v>-103503.13184252378</v>
      </c>
      <c r="AG72" s="254">
        <f>AG70+AG71</f>
        <v>-108259.9460938626</v>
      </c>
      <c r="AH72" s="254">
        <f>AH70+AH71</f>
        <v>-113278.38512902502</v>
      </c>
      <c r="AI72" s="254">
        <f>AI70+AI71</f>
        <v>-118572.83831112138</v>
      </c>
      <c r="AJ72" s="254">
        <f>AJ70+AJ71</f>
        <v>-124158.48641823306</v>
      </c>
      <c r="AK72" s="254">
        <f>AK70+AK71</f>
        <v>-130051.34517123588</v>
      </c>
      <c r="AL72" s="254">
        <f>AL70+AL71</f>
        <v>-136268.31115565385</v>
      </c>
      <c r="AM72" s="254">
        <f>AM70+AM71</f>
        <v>-142827.21026921479</v>
      </c>
      <c r="AN72" s="254">
        <f>AN70+AN71</f>
        <v>-149746.8488340216</v>
      </c>
      <c r="AO72" s="254">
        <f>AO70+AO71</f>
        <v>-157047.06751989279</v>
      </c>
      <c r="AP72" s="254">
        <f>AP70+AP71</f>
        <v>-164748.79823348689</v>
      </c>
    </row>
    <row r="73" spans="1:45" s="256" customFormat="1" ht="16.5" thickBot="1" x14ac:dyDescent="0.25">
      <c r="A73" s="243"/>
      <c r="B73" s="255">
        <f>B141</f>
        <v>0.5</v>
      </c>
      <c r="C73" s="255">
        <f>C141</f>
        <v>1.5</v>
      </c>
      <c r="D73" s="255">
        <f>D141</f>
        <v>2.5</v>
      </c>
      <c r="E73" s="255">
        <f>E141</f>
        <v>3.5</v>
      </c>
      <c r="F73" s="255">
        <f>F141</f>
        <v>4.5</v>
      </c>
      <c r="G73" s="255">
        <f>G141</f>
        <v>5.5</v>
      </c>
      <c r="H73" s="255">
        <f>H141</f>
        <v>6.5</v>
      </c>
      <c r="I73" s="255">
        <f>I141</f>
        <v>7.5</v>
      </c>
      <c r="J73" s="255">
        <f>J141</f>
        <v>8.5</v>
      </c>
      <c r="K73" s="255">
        <f>K141</f>
        <v>9.5</v>
      </c>
      <c r="L73" s="255">
        <f>L141</f>
        <v>10.5</v>
      </c>
      <c r="M73" s="255">
        <f>M141</f>
        <v>11.5</v>
      </c>
      <c r="N73" s="255">
        <f>N141</f>
        <v>12.5</v>
      </c>
      <c r="O73" s="255">
        <f>O141</f>
        <v>13.5</v>
      </c>
      <c r="P73" s="255">
        <f>P141</f>
        <v>14.5</v>
      </c>
      <c r="Q73" s="255">
        <f>Q141</f>
        <v>15.5</v>
      </c>
      <c r="R73" s="255">
        <f>R141</f>
        <v>16.5</v>
      </c>
      <c r="S73" s="255">
        <f>S141</f>
        <v>17.5</v>
      </c>
      <c r="T73" s="255">
        <f>T141</f>
        <v>18.5</v>
      </c>
      <c r="U73" s="255">
        <f>U141</f>
        <v>19.5</v>
      </c>
      <c r="V73" s="255">
        <f>V141</f>
        <v>20.5</v>
      </c>
      <c r="W73" s="255">
        <f>W141</f>
        <v>21.5</v>
      </c>
      <c r="X73" s="255">
        <f>X141</f>
        <v>22.5</v>
      </c>
      <c r="Y73" s="255">
        <f>Y141</f>
        <v>23.5</v>
      </c>
      <c r="Z73" s="255">
        <f>Z141</f>
        <v>24.5</v>
      </c>
      <c r="AA73" s="255">
        <f>AA141</f>
        <v>25.5</v>
      </c>
      <c r="AB73" s="255">
        <f>AB141</f>
        <v>26.5</v>
      </c>
      <c r="AC73" s="255">
        <f>AC141</f>
        <v>27.5</v>
      </c>
      <c r="AD73" s="255">
        <f>AD141</f>
        <v>28.5</v>
      </c>
      <c r="AE73" s="255">
        <f>AE141</f>
        <v>29.5</v>
      </c>
      <c r="AF73" s="255">
        <f>AF141</f>
        <v>30.5</v>
      </c>
      <c r="AG73" s="255">
        <f>AG141</f>
        <v>31.5</v>
      </c>
      <c r="AH73" s="255">
        <f>AH141</f>
        <v>32.5</v>
      </c>
      <c r="AI73" s="255">
        <f>AI141</f>
        <v>33.5</v>
      </c>
      <c r="AJ73" s="255">
        <f>AJ141</f>
        <v>34.5</v>
      </c>
      <c r="AK73" s="255">
        <f>AK141</f>
        <v>35.5</v>
      </c>
      <c r="AL73" s="255">
        <f>AL141</f>
        <v>36.5</v>
      </c>
      <c r="AM73" s="255">
        <f>AM141</f>
        <v>37.5</v>
      </c>
      <c r="AN73" s="255">
        <f>AN141</f>
        <v>38.5</v>
      </c>
      <c r="AO73" s="255">
        <f>AO141</f>
        <v>39.5</v>
      </c>
      <c r="AP73" s="255">
        <f>AP141</f>
        <v>40.5</v>
      </c>
      <c r="AQ73" s="192"/>
      <c r="AR73" s="192"/>
      <c r="AS73" s="192"/>
    </row>
    <row r="74" spans="1:45" x14ac:dyDescent="0.2">
      <c r="A74" s="237" t="s">
        <v>327</v>
      </c>
      <c r="B74" s="238">
        <f>B58</f>
        <v>1</v>
      </c>
      <c r="C74" s="238">
        <f>C58</f>
        <v>2</v>
      </c>
      <c r="D74" s="238">
        <f>D58</f>
        <v>3</v>
      </c>
      <c r="E74" s="238">
        <f>E58</f>
        <v>4</v>
      </c>
      <c r="F74" s="238">
        <f>F58</f>
        <v>5</v>
      </c>
      <c r="G74" s="238">
        <f>G58</f>
        <v>6</v>
      </c>
      <c r="H74" s="238">
        <f>H58</f>
        <v>7</v>
      </c>
      <c r="I74" s="238">
        <f>I58</f>
        <v>8</v>
      </c>
      <c r="J74" s="238">
        <f>J58</f>
        <v>9</v>
      </c>
      <c r="K74" s="238">
        <f>K58</f>
        <v>10</v>
      </c>
      <c r="L74" s="238">
        <f>L58</f>
        <v>11</v>
      </c>
      <c r="M74" s="238">
        <f>M58</f>
        <v>12</v>
      </c>
      <c r="N74" s="238">
        <f>N58</f>
        <v>13</v>
      </c>
      <c r="O74" s="238">
        <f>O58</f>
        <v>14</v>
      </c>
      <c r="P74" s="238">
        <f>P58</f>
        <v>15</v>
      </c>
      <c r="Q74" s="238">
        <f>Q58</f>
        <v>16</v>
      </c>
      <c r="R74" s="238">
        <f>R58</f>
        <v>17</v>
      </c>
      <c r="S74" s="238">
        <f>S58</f>
        <v>18</v>
      </c>
      <c r="T74" s="238">
        <f>T58</f>
        <v>19</v>
      </c>
      <c r="U74" s="238">
        <f>U58</f>
        <v>20</v>
      </c>
      <c r="V74" s="238">
        <f>V58</f>
        <v>21</v>
      </c>
      <c r="W74" s="238">
        <f>W58</f>
        <v>22</v>
      </c>
      <c r="X74" s="238">
        <f>X58</f>
        <v>23</v>
      </c>
      <c r="Y74" s="238">
        <f>Y58</f>
        <v>24</v>
      </c>
      <c r="Z74" s="238">
        <f>Z58</f>
        <v>25</v>
      </c>
      <c r="AA74" s="238">
        <f>AA58</f>
        <v>26</v>
      </c>
      <c r="AB74" s="238">
        <f>AB58</f>
        <v>27</v>
      </c>
      <c r="AC74" s="238">
        <f>AC58</f>
        <v>28</v>
      </c>
      <c r="AD74" s="238">
        <f>AD58</f>
        <v>29</v>
      </c>
      <c r="AE74" s="238">
        <f>AE58</f>
        <v>30</v>
      </c>
      <c r="AF74" s="238">
        <f>AF58</f>
        <v>31</v>
      </c>
      <c r="AG74" s="238">
        <f>AG58</f>
        <v>32</v>
      </c>
      <c r="AH74" s="238">
        <f>AH58</f>
        <v>33</v>
      </c>
      <c r="AI74" s="238">
        <f>AI58</f>
        <v>34</v>
      </c>
      <c r="AJ74" s="238">
        <f>AJ58</f>
        <v>35</v>
      </c>
      <c r="AK74" s="238">
        <f>AK58</f>
        <v>36</v>
      </c>
      <c r="AL74" s="238">
        <f>AL58</f>
        <v>37</v>
      </c>
      <c r="AM74" s="238">
        <f>AM58</f>
        <v>38</v>
      </c>
      <c r="AN74" s="238">
        <f>AN58</f>
        <v>39</v>
      </c>
      <c r="AO74" s="238">
        <f>AO58</f>
        <v>40</v>
      </c>
      <c r="AP74" s="238">
        <f>AP58</f>
        <v>41</v>
      </c>
    </row>
    <row r="75" spans="1:45" ht="28.5" x14ac:dyDescent="0.2">
      <c r="A75" s="246" t="s">
        <v>326</v>
      </c>
      <c r="B75" s="247">
        <f>B68</f>
        <v>0</v>
      </c>
      <c r="C75" s="247">
        <f>C68</f>
        <v>676845.96</v>
      </c>
      <c r="D75" s="247">
        <f>D68</f>
        <v>-45412.689700000003</v>
      </c>
      <c r="E75" s="247">
        <f>E68</f>
        <v>-46740.5651335</v>
      </c>
      <c r="F75" s="247">
        <f>F68</f>
        <v>-48141.473715842498</v>
      </c>
      <c r="G75" s="247">
        <f>G68</f>
        <v>-49619.432270213831</v>
      </c>
      <c r="H75" s="247">
        <f>H68</f>
        <v>-51178.6785450756</v>
      </c>
      <c r="I75" s="247">
        <f>I68</f>
        <v>-52823.683365054749</v>
      </c>
      <c r="J75" s="247">
        <f>J68</f>
        <v>-54559.163450132757</v>
      </c>
      <c r="K75" s="247">
        <f>K68</f>
        <v>-56390.094939890063</v>
      </c>
      <c r="L75" s="247">
        <f>L68</f>
        <v>-58321.727661584016</v>
      </c>
      <c r="M75" s="247">
        <f>M68</f>
        <v>-60359.600182971131</v>
      </c>
      <c r="N75" s="247">
        <f>N68</f>
        <v>-62509.555693034541</v>
      </c>
      <c r="O75" s="247">
        <f>O68</f>
        <v>-64777.758756151445</v>
      </c>
      <c r="P75" s="247">
        <f>P68</f>
        <v>-67170.712987739767</v>
      </c>
      <c r="Q75" s="247">
        <f>Q68</f>
        <v>-69695.279702065454</v>
      </c>
      <c r="R75" s="247">
        <f>R68</f>
        <v>-72358.697585679038</v>
      </c>
      <c r="S75" s="247">
        <f>S68</f>
        <v>-75168.603452891388</v>
      </c>
      <c r="T75" s="247">
        <f>T68</f>
        <v>-78133.054142800422</v>
      </c>
      <c r="U75" s="247">
        <f>U68</f>
        <v>-81260.549620654434</v>
      </c>
      <c r="V75" s="247">
        <f>V68</f>
        <v>-84560.057349790412</v>
      </c>
      <c r="W75" s="247">
        <f>W68</f>
        <v>-88041.038004028887</v>
      </c>
      <c r="X75" s="247">
        <f>X68</f>
        <v>-91713.472594250474</v>
      </c>
      <c r="Y75" s="247">
        <f>Y68</f>
        <v>-95587.891086934236</v>
      </c>
      <c r="Z75" s="247">
        <f>Z68</f>
        <v>-99675.402596715605</v>
      </c>
      <c r="AA75" s="247">
        <f>AA68</f>
        <v>-103987.72723953497</v>
      </c>
      <c r="AB75" s="247">
        <f>AB68</f>
        <v>-108537.22973770939</v>
      </c>
      <c r="AC75" s="247">
        <f>AC68</f>
        <v>-113336.95487328339</v>
      </c>
      <c r="AD75" s="247">
        <f>AD68</f>
        <v>-118400.66489131398</v>
      </c>
      <c r="AE75" s="247">
        <f>AE68</f>
        <v>-123742.87896033624</v>
      </c>
      <c r="AF75" s="247">
        <f>AF68</f>
        <v>-129378.91480315472</v>
      </c>
      <c r="AG75" s="247">
        <f>AG68</f>
        <v>-135324.93261732825</v>
      </c>
      <c r="AH75" s="247">
        <f>AH68</f>
        <v>-141597.98141128127</v>
      </c>
      <c r="AI75" s="247">
        <f>AI68</f>
        <v>-148216.04788890172</v>
      </c>
      <c r="AJ75" s="247">
        <f>AJ68</f>
        <v>-155198.10802279133</v>
      </c>
      <c r="AK75" s="247">
        <f>AK68</f>
        <v>-162564.18146404484</v>
      </c>
      <c r="AL75" s="247">
        <f>AL68</f>
        <v>-170335.3889445673</v>
      </c>
      <c r="AM75" s="247">
        <f>AM68</f>
        <v>-178534.01283651849</v>
      </c>
      <c r="AN75" s="247">
        <f>AN68</f>
        <v>-187183.561042527</v>
      </c>
      <c r="AO75" s="247">
        <f>AO68</f>
        <v>-196308.834399866</v>
      </c>
      <c r="AP75" s="247">
        <f>AP68</f>
        <v>-205935.99779185862</v>
      </c>
    </row>
    <row r="76" spans="1:45" x14ac:dyDescent="0.2">
      <c r="A76" s="248" t="s">
        <v>325</v>
      </c>
      <c r="B76" s="240">
        <f>-B67</f>
        <v>0</v>
      </c>
      <c r="C76" s="240">
        <f>-C67</f>
        <v>21269.5</v>
      </c>
      <c r="D76" s="240">
        <f>-D67</f>
        <v>21269.5</v>
      </c>
      <c r="E76" s="240">
        <f>-E67</f>
        <v>21269.5</v>
      </c>
      <c r="F76" s="240">
        <f>-C67</f>
        <v>21269.5</v>
      </c>
      <c r="G76" s="240">
        <f>-G67</f>
        <v>21269.5</v>
      </c>
      <c r="H76" s="240">
        <f>-H67</f>
        <v>21269.5</v>
      </c>
      <c r="I76" s="240">
        <f>-I67</f>
        <v>21269.5</v>
      </c>
      <c r="J76" s="240">
        <f>-J67</f>
        <v>21269.5</v>
      </c>
      <c r="K76" s="240">
        <f>-K67</f>
        <v>21269.5</v>
      </c>
      <c r="L76" s="240">
        <f>-L67</f>
        <v>21269.5</v>
      </c>
      <c r="M76" s="240">
        <f>-M67</f>
        <v>21269.5</v>
      </c>
      <c r="N76" s="240">
        <f>-N67</f>
        <v>21269.5</v>
      </c>
      <c r="O76" s="240">
        <f>-O67</f>
        <v>21269.5</v>
      </c>
      <c r="P76" s="240">
        <f>-P67</f>
        <v>21269.5</v>
      </c>
      <c r="Q76" s="240">
        <f>-Q67</f>
        <v>21269.5</v>
      </c>
      <c r="R76" s="240">
        <f>-R67</f>
        <v>21269.5</v>
      </c>
      <c r="S76" s="240">
        <f>-S67</f>
        <v>21269.5</v>
      </c>
      <c r="T76" s="240">
        <f>-T67</f>
        <v>21269.5</v>
      </c>
      <c r="U76" s="240">
        <f>-U67</f>
        <v>21269.5</v>
      </c>
      <c r="V76" s="240">
        <f>-V67</f>
        <v>21269.5</v>
      </c>
      <c r="W76" s="240">
        <f>-W67</f>
        <v>21269.5</v>
      </c>
      <c r="X76" s="240">
        <f>-X67</f>
        <v>21269.5</v>
      </c>
      <c r="Y76" s="240">
        <f>-Y67</f>
        <v>21269.5</v>
      </c>
      <c r="Z76" s="240">
        <f>-Z67</f>
        <v>21269.5</v>
      </c>
      <c r="AA76" s="240">
        <f>-AA67</f>
        <v>21269.5</v>
      </c>
      <c r="AB76" s="240">
        <f>-AB67</f>
        <v>21269.5</v>
      </c>
      <c r="AC76" s="240">
        <f>-AC67</f>
        <v>21269.5</v>
      </c>
      <c r="AD76" s="240">
        <f>-AD67</f>
        <v>21269.5</v>
      </c>
      <c r="AE76" s="240">
        <f>-AE67</f>
        <v>21269.5</v>
      </c>
      <c r="AF76" s="240">
        <f>-AF67</f>
        <v>21269.5</v>
      </c>
      <c r="AG76" s="240">
        <f>-AG67</f>
        <v>21269.5</v>
      </c>
      <c r="AH76" s="240">
        <f>-AH67</f>
        <v>21269.5</v>
      </c>
      <c r="AI76" s="240">
        <f>-AI67</f>
        <v>21269.5</v>
      </c>
      <c r="AJ76" s="240">
        <f>-AJ67</f>
        <v>21269.5</v>
      </c>
      <c r="AK76" s="240">
        <f>-AK67</f>
        <v>21269.5</v>
      </c>
      <c r="AL76" s="240">
        <f>-AL67</f>
        <v>21269.5</v>
      </c>
      <c r="AM76" s="240">
        <f>-AM67</f>
        <v>21269.5</v>
      </c>
      <c r="AN76" s="240">
        <f>-AN67</f>
        <v>21269.5</v>
      </c>
      <c r="AO76" s="240">
        <f>-AO67</f>
        <v>21269.5</v>
      </c>
      <c r="AP76" s="240">
        <f>-AP67</f>
        <v>21269.5</v>
      </c>
    </row>
    <row r="77" spans="1:45" x14ac:dyDescent="0.2">
      <c r="A77" s="248" t="s">
        <v>324</v>
      </c>
      <c r="B77" s="240">
        <f>B69</f>
        <v>0</v>
      </c>
      <c r="C77" s="240">
        <f>C69</f>
        <v>0</v>
      </c>
      <c r="D77" s="240">
        <f>D69</f>
        <v>0</v>
      </c>
      <c r="E77" s="240">
        <f>E69</f>
        <v>0</v>
      </c>
      <c r="F77" s="240">
        <f>F69</f>
        <v>0</v>
      </c>
      <c r="G77" s="240">
        <f>G69</f>
        <v>0</v>
      </c>
      <c r="H77" s="240">
        <f>H69</f>
        <v>0</v>
      </c>
      <c r="I77" s="240">
        <f>I69</f>
        <v>0</v>
      </c>
      <c r="J77" s="240">
        <f>J69</f>
        <v>0</v>
      </c>
      <c r="K77" s="240">
        <f>K69</f>
        <v>0</v>
      </c>
      <c r="L77" s="240">
        <f>L69</f>
        <v>0</v>
      </c>
      <c r="M77" s="240">
        <f>M69</f>
        <v>0</v>
      </c>
      <c r="N77" s="240">
        <f>N69</f>
        <v>0</v>
      </c>
      <c r="O77" s="240">
        <f>O69</f>
        <v>0</v>
      </c>
      <c r="P77" s="240">
        <f>P69</f>
        <v>0</v>
      </c>
      <c r="Q77" s="240">
        <f>Q69</f>
        <v>0</v>
      </c>
      <c r="R77" s="240">
        <f>R69</f>
        <v>0</v>
      </c>
      <c r="S77" s="240">
        <f>S69</f>
        <v>0</v>
      </c>
      <c r="T77" s="240">
        <f>T69</f>
        <v>0</v>
      </c>
      <c r="U77" s="240">
        <f>U69</f>
        <v>0</v>
      </c>
      <c r="V77" s="240">
        <f>V69</f>
        <v>0</v>
      </c>
      <c r="W77" s="240">
        <f>W69</f>
        <v>0</v>
      </c>
      <c r="X77" s="240">
        <f>X69</f>
        <v>0</v>
      </c>
      <c r="Y77" s="240">
        <f>Y69</f>
        <v>0</v>
      </c>
      <c r="Z77" s="240">
        <f>Z69</f>
        <v>0</v>
      </c>
      <c r="AA77" s="240">
        <f>AA69</f>
        <v>0</v>
      </c>
      <c r="AB77" s="240">
        <f>AB69</f>
        <v>0</v>
      </c>
      <c r="AC77" s="240">
        <f>AC69</f>
        <v>0</v>
      </c>
      <c r="AD77" s="240">
        <f>AD69</f>
        <v>0</v>
      </c>
      <c r="AE77" s="240">
        <f>AE69</f>
        <v>0</v>
      </c>
      <c r="AF77" s="240">
        <f>AF69</f>
        <v>0</v>
      </c>
      <c r="AG77" s="240">
        <f>AG69</f>
        <v>0</v>
      </c>
      <c r="AH77" s="240">
        <f>AH69</f>
        <v>0</v>
      </c>
      <c r="AI77" s="240">
        <f>AI69</f>
        <v>0</v>
      </c>
      <c r="AJ77" s="240">
        <f>AJ69</f>
        <v>0</v>
      </c>
      <c r="AK77" s="240">
        <f>AK69</f>
        <v>0</v>
      </c>
      <c r="AL77" s="240">
        <f>AL69</f>
        <v>0</v>
      </c>
      <c r="AM77" s="240">
        <f>AM69</f>
        <v>0</v>
      </c>
      <c r="AN77" s="240">
        <f>AN69</f>
        <v>0</v>
      </c>
      <c r="AO77" s="240">
        <f>AO69</f>
        <v>0</v>
      </c>
      <c r="AP77" s="240">
        <f>AP69</f>
        <v>0</v>
      </c>
    </row>
    <row r="78" spans="1:45" x14ac:dyDescent="0.2">
      <c r="A78" s="248" t="s">
        <v>323</v>
      </c>
      <c r="B78" s="240">
        <f>IF(SUM($B$71:B71)+SUM($A$78:A78)&gt;0,0,SUM($B$71:B71)-SUM($A$78:A78))</f>
        <v>0</v>
      </c>
      <c r="C78" s="240">
        <f>IF(SUM($B$71:C71)+SUM($A$78:B78)&gt;0,0,SUM($B$71:C71)-SUM($A$78:B78))</f>
        <v>-135369.19200000001</v>
      </c>
      <c r="D78" s="240">
        <f>IF(SUM($B$71:D71)+SUM($A$78:C78)&gt;0,0,SUM($B$71:D71)-SUM($A$78:C78))</f>
        <v>9082.5379399999947</v>
      </c>
      <c r="E78" s="240">
        <f>IF(SUM($B$71:E71)+SUM($A$78:D78)&gt;0,0,SUM($B$71:E71)-SUM($A$78:D78))</f>
        <v>9348.1130266999971</v>
      </c>
      <c r="F78" s="240">
        <f>IF(SUM($B$71:F71)+SUM($A$78:E78)&gt;0,0,SUM($B$71:F71)-SUM($A$78:E78))</f>
        <v>9628.2947431685025</v>
      </c>
      <c r="G78" s="240">
        <f>IF(SUM($B$71:G71)+SUM($A$78:F78)&gt;0,0,SUM($B$71:G71)-SUM($A$78:F78))</f>
        <v>9923.8864540427603</v>
      </c>
      <c r="H78" s="240">
        <f>IF(SUM($B$71:H71)+SUM($A$78:G78)&gt;0,0,SUM($B$71:H71)-SUM($A$78:G78))</f>
        <v>10235.73570901512</v>
      </c>
      <c r="I78" s="240">
        <f>IF(SUM($B$71:I71)+SUM($A$78:H78)&gt;0,0,SUM($B$71:I71)-SUM($A$78:H78))</f>
        <v>10564.73667301095</v>
      </c>
      <c r="J78" s="240">
        <f>IF(SUM($B$71:J71)+SUM($A$78:I78)&gt;0,0,SUM($B$71:J71)-SUM($A$78:I78))</f>
        <v>10911.832690026553</v>
      </c>
      <c r="K78" s="240">
        <f>IF(SUM($B$71:K71)+SUM($A$78:J78)&gt;0,0,SUM($B$71:K71)-SUM($A$78:J78))</f>
        <v>11278.018987978016</v>
      </c>
      <c r="L78" s="240">
        <f>IF(SUM($B$71:L71)+SUM($A$78:K78)&gt;0,0,SUM($B$71:L71)-SUM($A$78:K78))</f>
        <v>11664.345532316802</v>
      </c>
      <c r="M78" s="240">
        <f>IF(SUM($B$71:M71)+SUM($A$78:L78)&gt;0,0,SUM($B$71:M71)-SUM($A$78:L78))</f>
        <v>12071.920036594227</v>
      </c>
      <c r="N78" s="240">
        <f>IF(SUM($B$71:N71)+SUM($A$78:M78)&gt;0,0,SUM($B$71:N71)-SUM($A$78:M78))</f>
        <v>12501.911138606909</v>
      </c>
      <c r="O78" s="240">
        <f>IF(SUM($B$71:O71)+SUM($A$78:N78)&gt;0,0,SUM($B$71:O71)-SUM($A$78:N78))</f>
        <v>12955.55175123029</v>
      </c>
      <c r="P78" s="240">
        <f>IF(SUM($B$71:P71)+SUM($A$78:O78)&gt;0,0,SUM($B$71:P71)-SUM($A$78:O78))</f>
        <v>0</v>
      </c>
      <c r="Q78" s="240">
        <f>IF(SUM($B$71:Q71)+SUM($A$78:P78)&gt;0,0,SUM($B$71:Q71)-SUM($A$78:P78))</f>
        <v>0</v>
      </c>
      <c r="R78" s="240">
        <f>IF(SUM($B$71:R71)+SUM($A$78:Q78)&gt;0,0,SUM($B$71:R71)-SUM($A$78:Q78))</f>
        <v>0</v>
      </c>
      <c r="S78" s="240">
        <f>IF(SUM($B$71:S71)+SUM($A$78:R78)&gt;0,0,SUM($B$71:S71)-SUM($A$78:R78))</f>
        <v>0</v>
      </c>
      <c r="T78" s="240">
        <f>IF(SUM($B$71:T71)+SUM($A$78:S78)&gt;0,0,SUM($B$71:T71)-SUM($A$78:S78))</f>
        <v>0</v>
      </c>
      <c r="U78" s="240">
        <f>IF(SUM($B$71:U71)+SUM($A$78:T78)&gt;0,0,SUM($B$71:U71)-SUM($A$78:T78))</f>
        <v>0</v>
      </c>
      <c r="V78" s="240">
        <f>IF(SUM($B$71:V71)+SUM($A$78:U78)&gt;0,0,SUM($B$71:V71)-SUM($A$78:U78))</f>
        <v>0</v>
      </c>
      <c r="W78" s="240">
        <f>IF(SUM($B$71:W71)+SUM($A$78:V78)&gt;0,0,SUM($B$71:W71)-SUM($A$78:V78))</f>
        <v>0</v>
      </c>
      <c r="X78" s="240">
        <f>IF(SUM($B$71:X71)+SUM($A$78:W78)&gt;0,0,SUM($B$71:X71)-SUM($A$78:W78))</f>
        <v>0</v>
      </c>
      <c r="Y78" s="240">
        <f>IF(SUM($B$71:Y71)+SUM($A$78:X78)&gt;0,0,SUM($B$71:Y71)-SUM($A$78:X78))</f>
        <v>0</v>
      </c>
      <c r="Z78" s="240">
        <f>IF(SUM($B$71:Z71)+SUM($A$78:Y78)&gt;0,0,SUM($B$71:Z71)-SUM($A$78:Y78))</f>
        <v>0</v>
      </c>
      <c r="AA78" s="240">
        <f>IF(SUM($B$71:AA71)+SUM($A$78:Z78)&gt;0,0,SUM($B$71:AA71)-SUM($A$78:Z78))</f>
        <v>0</v>
      </c>
      <c r="AB78" s="240">
        <f>IF(SUM($B$71:AB71)+SUM($A$78:AA78)&gt;0,0,SUM($B$71:AB71)-SUM($A$78:AA78))</f>
        <v>0</v>
      </c>
      <c r="AC78" s="240">
        <f>IF(SUM($B$71:AC71)+SUM($A$78:AB78)&gt;0,0,SUM($B$71:AC71)-SUM($A$78:AB78))</f>
        <v>0</v>
      </c>
      <c r="AD78" s="240">
        <f>IF(SUM($B$71:AD71)+SUM($A$78:AC78)&gt;0,0,SUM($B$71:AD71)-SUM($A$78:AC78))</f>
        <v>0</v>
      </c>
      <c r="AE78" s="240">
        <f>IF(SUM($B$71:AE71)+SUM($A$78:AD78)&gt;0,0,SUM($B$71:AE71)-SUM($A$78:AD78))</f>
        <v>0</v>
      </c>
      <c r="AF78" s="240">
        <f>IF(SUM($B$71:AF71)+SUM($A$78:AE78)&gt;0,0,SUM($B$71:AF71)-SUM($A$78:AE78))</f>
        <v>0</v>
      </c>
      <c r="AG78" s="240">
        <f>IF(SUM($B$71:AG71)+SUM($A$78:AF78)&gt;0,0,SUM($B$71:AG71)-SUM($A$78:AF78))</f>
        <v>0</v>
      </c>
      <c r="AH78" s="240">
        <f>IF(SUM($B$71:AH71)+SUM($A$78:AG78)&gt;0,0,SUM($B$71:AH71)-SUM($A$78:AG78))</f>
        <v>0</v>
      </c>
      <c r="AI78" s="240">
        <f>IF(SUM($B$71:AI71)+SUM($A$78:AH78)&gt;0,0,SUM($B$71:AI71)-SUM($A$78:AH78))</f>
        <v>0</v>
      </c>
      <c r="AJ78" s="240">
        <f>IF(SUM($B$71:AJ71)+SUM($A$78:AI78)&gt;0,0,SUM($B$71:AJ71)-SUM($A$78:AI78))</f>
        <v>0</v>
      </c>
      <c r="AK78" s="240">
        <f>IF(SUM($B$71:AK71)+SUM($A$78:AJ78)&gt;0,0,SUM($B$71:AK71)-SUM($A$78:AJ78))</f>
        <v>0</v>
      </c>
      <c r="AL78" s="240">
        <f>IF(SUM($B$71:AL71)+SUM($A$78:AK78)&gt;0,0,SUM($B$71:AL71)-SUM($A$78:AK78))</f>
        <v>0</v>
      </c>
      <c r="AM78" s="240">
        <f>IF(SUM($B$71:AM71)+SUM($A$78:AL78)&gt;0,0,SUM($B$71:AM71)-SUM($A$78:AL78))</f>
        <v>0</v>
      </c>
      <c r="AN78" s="240">
        <f>IF(SUM($B$71:AN71)+SUM($A$78:AM78)&gt;0,0,SUM($B$71:AN71)-SUM($A$78:AM78))</f>
        <v>0</v>
      </c>
      <c r="AO78" s="240">
        <f>IF(SUM($B$71:AO71)+SUM($A$78:AN78)&gt;0,0,SUM($B$71:AO71)-SUM($A$78:AN78))</f>
        <v>0</v>
      </c>
      <c r="AP78" s="240">
        <f>IF(SUM($B$71:AP71)+SUM($A$78:AO78)&gt;0,0,SUM($B$71:AP71)-SUM($A$78:AO78))</f>
        <v>0</v>
      </c>
    </row>
    <row r="79" spans="1:45" x14ac:dyDescent="0.2">
      <c r="A79" s="248" t="s">
        <v>322</v>
      </c>
      <c r="B79" s="240">
        <f>IF(((SUM($B$59:B59)+SUM($B$61:B64))+SUM($B$81:B81))&lt;0,((SUM($B$59:B59)+SUM($B$61:B64))+SUM($B$81:B81))*0.18-SUM($A$79:A79),IF(SUM(A$79:$B79)&lt;0,0-SUM(A$79:$B79),0))</f>
        <v>-0.18</v>
      </c>
      <c r="C79" s="240">
        <f>IF(((SUM($B$59:C59)+SUM($B$61:C64))+SUM($B$81:C81))&lt;0,((SUM($B$59:C59)+SUM($B$61:C64))+SUM($B$81:C81))*0.18-SUM($A$79:B79),IF(SUM($B$79:B79)&lt;0,0-SUM($B$79:B79),0))</f>
        <v>0.18</v>
      </c>
      <c r="D79" s="240">
        <f>IF(((SUM($B$59:D59)+SUM($B$61:D64))+SUM($B$81:D81))&lt;0,((SUM($B$59:D59)+SUM($B$61:D64))+SUM($B$81:D81))*0.18-SUM($A$79:C79),IF(SUM($B$79:C79)&lt;0,0-SUM($B$79:C79),0))</f>
        <v>0</v>
      </c>
      <c r="E79" s="240">
        <f>IF(((SUM($B$59:E59)+SUM($B$61:E64))+SUM($B$81:E81))&lt;0,((SUM($B$59:E59)+SUM($B$61:E64))+SUM($B$81:E81))*0.18-SUM($A$79:D79),IF(SUM($B$79:D79)&lt;0,0-SUM($B$79:D79),0))</f>
        <v>0</v>
      </c>
      <c r="F79" s="240">
        <f>IF(((SUM($B$59:F59)+SUM($B$61:F64))+SUM($B$81:F81))&lt;0,((SUM($B$59:F59)+SUM($B$61:F64))+SUM($B$81:F81))*0.18-SUM($A$79:E79),IF(SUM($B$79:E79)&lt;0,0-SUM($B$79:E79),0))</f>
        <v>0</v>
      </c>
      <c r="G79" s="240">
        <f>IF(((SUM($B$59:G59)+SUM($B$61:G64))+SUM($B$81:G81))&lt;0,((SUM($B$59:G59)+SUM($B$61:G64))+SUM($B$81:G81))*0.18-SUM($A$79:F79),IF(SUM($B$79:F79)&lt;0,0-SUM($B$79:F79),0))</f>
        <v>0</v>
      </c>
      <c r="H79" s="240">
        <f>IF(((SUM($B$59:H59)+SUM($B$61:H64))+SUM($B$81:H81))&lt;0,((SUM($B$59:H59)+SUM($B$61:H64))+SUM($B$81:H81))*0.18-SUM($A$79:G79),IF(SUM($B$79:G79)&lt;0,0-SUM($B$79:G79),0))</f>
        <v>0</v>
      </c>
      <c r="I79" s="240">
        <f>IF(((SUM($B$59:I59)+SUM($B$61:I64))+SUM($B$81:I81))&lt;0,((SUM($B$59:I59)+SUM($B$61:I64))+SUM($B$81:I81))*0.18-SUM($A$79:H79),IF(SUM($B$79:H79)&lt;0,0-SUM($B$79:H79),0))</f>
        <v>0</v>
      </c>
      <c r="J79" s="240">
        <f>IF(((SUM($B$59:J59)+SUM($B$61:J64))+SUM($B$81:J81))&lt;0,((SUM($B$59:J59)+SUM($B$61:J64))+SUM($B$81:J81))*0.18-SUM($A$79:I79),IF(SUM($B$79:I79)&lt;0,0-SUM($B$79:I79),0))</f>
        <v>0</v>
      </c>
      <c r="K79" s="240">
        <f>IF(((SUM($B$59:K59)+SUM($B$61:K64))+SUM($B$81:K81))&lt;0,((SUM($B$59:K59)+SUM($B$61:K64))+SUM($B$81:K81))*0.18-SUM($A$79:J79),IF(SUM($B$79:J79)&lt;0,0-SUM($B$79:J79),0))</f>
        <v>0</v>
      </c>
      <c r="L79" s="240">
        <f>IF(((SUM($B$59:L59)+SUM($B$61:L64))+SUM($B$81:L81))&lt;0,((SUM($B$59:L59)+SUM($B$61:L64))+SUM($B$81:L81))*0.18-SUM($A$79:K79),IF(SUM($B$79:K79)&lt;0,0-SUM($B$79:K79),0))</f>
        <v>0</v>
      </c>
      <c r="M79" s="240">
        <f>IF(((SUM($B$59:M59)+SUM($B$61:M64))+SUM($B$81:M81))&lt;0,((SUM($B$59:M59)+SUM($B$61:M64))+SUM($B$81:M81))*0.18-SUM($A$79:L79),IF(SUM($B$79:L79)&lt;0,0-SUM($B$79:L79),0))</f>
        <v>0</v>
      </c>
      <c r="N79" s="240">
        <f>IF(((SUM($B$59:N59)+SUM($B$61:N64))+SUM($B$81:N81))&lt;0,((SUM($B$59:N59)+SUM($B$61:N64))+SUM($B$81:N81))*0.18-SUM($A$79:M79),IF(SUM($B$79:M79)&lt;0,0-SUM($B$79:M79),0))</f>
        <v>0</v>
      </c>
      <c r="O79" s="240">
        <f>IF(((SUM($B$59:O59)+SUM($B$61:O64))+SUM($B$81:O81))&lt;0,((SUM($B$59:O59)+SUM($B$61:O64))+SUM($B$81:O81))*0.18-SUM($A$79:N79),IF(SUM($B$79:N79)&lt;0,0-SUM($B$79:N79),0))</f>
        <v>0</v>
      </c>
      <c r="P79" s="240">
        <f>IF(((SUM($B$59:P59)+SUM($B$61:P64))+SUM($B$81:P81))&lt;0,((SUM($B$59:P59)+SUM($B$61:P64))+SUM($B$81:P81))*0.18-SUM($A$79:O79),IF(SUM($B$79:O79)&lt;0,0-SUM($B$79:O79),0))</f>
        <v>0</v>
      </c>
      <c r="Q79" s="240">
        <f>IF(((SUM($B$59:Q59)+SUM($B$61:Q64))+SUM($B$81:Q81))&lt;0,((SUM($B$59:Q59)+SUM($B$61:Q64))+SUM($B$81:Q81))*0.18-SUM($A$79:P79),IF(SUM($B$79:P79)&lt;0,0-SUM($B$79:P79),0))</f>
        <v>0</v>
      </c>
      <c r="R79" s="240">
        <f>IF(((SUM($B$59:R59)+SUM($B$61:R64))+SUM($B$81:R81))&lt;0,((SUM($B$59:R59)+SUM($B$61:R64))+SUM($B$81:R81))*0.18-SUM($A$79:Q79),IF(SUM($B$79:Q79)&lt;0,0-SUM($B$79:Q79),0))</f>
        <v>0</v>
      </c>
      <c r="S79" s="240">
        <f>IF(((SUM($B$59:S59)+SUM($B$61:S64))+SUM($B$81:S81))&lt;0,((SUM($B$59:S59)+SUM($B$61:S64))+SUM($B$81:S81))*0.18-SUM($A$79:R79),IF(SUM($B$79:R79)&lt;0,0-SUM($B$79:R79),0))</f>
        <v>0</v>
      </c>
      <c r="T79" s="240">
        <f>IF(((SUM($B$59:T59)+SUM($B$61:T64))+SUM($B$81:T81))&lt;0,((SUM($B$59:T59)+SUM($B$61:T64))+SUM($B$81:T81))*0.18-SUM($A$79:S79),IF(SUM($B$79:S79)&lt;0,0-SUM($B$79:S79),0))</f>
        <v>0</v>
      </c>
      <c r="U79" s="240">
        <f>IF(((SUM($B$59:U59)+SUM($B$61:U64))+SUM($B$81:U81))&lt;0,((SUM($B$59:U59)+SUM($B$61:U64))+SUM($B$81:U81))*0.18-SUM($A$79:T79),IF(SUM($B$79:T79)&lt;0,0-SUM($B$79:T79),0))</f>
        <v>-2458.0549629505863</v>
      </c>
      <c r="V79" s="240">
        <f>IF(((SUM($B$59:V59)+SUM($B$61:V64))+SUM($B$81:V81))&lt;0,((SUM($B$59:V59)+SUM($B$61:V64))+SUM($B$81:V81))*0.18-SUM($A$79:U79),IF(SUM($B$79:U79)&lt;0,0-SUM($B$79:U79),0))</f>
        <v>-11392.300322962285</v>
      </c>
      <c r="W79" s="240">
        <f>IF(((SUM($B$59:W59)+SUM($B$61:W64))+SUM($B$81:W81))&lt;0,((SUM($B$59:W59)+SUM($B$61:W64))+SUM($B$81:W81))*0.18-SUM($A$79:V79),IF(SUM($B$79:V79)&lt;0,0-SUM($B$79:V79),0))</f>
        <v>-12018.87684072519</v>
      </c>
      <c r="X79" s="240">
        <f>IF(((SUM($B$59:X59)+SUM($B$61:X64))+SUM($B$81:X81))&lt;0,((SUM($B$59:X59)+SUM($B$61:X64))+SUM($B$81:X81))*0.18-SUM($A$79:W79),IF(SUM($B$79:W79)&lt;0,0-SUM($B$79:W79),0))</f>
        <v>-12679.915066965084</v>
      </c>
      <c r="Y79" s="240">
        <f>IF(((SUM($B$59:Y59)+SUM($B$61:Y64))+SUM($B$81:Y81))&lt;0,((SUM($B$59:Y59)+SUM($B$61:Y64))+SUM($B$81:Y81))*0.18-SUM($A$79:X79),IF(SUM($B$79:X79)&lt;0,0-SUM($B$79:X79),0))</f>
        <v>-13377.310395648165</v>
      </c>
      <c r="Z79" s="240">
        <f>IF(((SUM($B$59:Z59)+SUM($B$61:Z64))+SUM($B$81:Z81))&lt;0,((SUM($B$59:Z59)+SUM($B$61:Z64))+SUM($B$81:Z81))*0.18-SUM($A$79:Y79),IF(SUM($B$79:Y79)&lt;0,0-SUM($B$79:Y79),0))</f>
        <v>-14113.062467408803</v>
      </c>
      <c r="AA79" s="240">
        <f>IF(((SUM($B$59:AA59)+SUM($B$61:AA64))+SUM($B$81:AA81))&lt;0,((SUM($B$59:AA59)+SUM($B$61:AA64))+SUM($B$81:AA81))*0.18-SUM($A$79:Z79),IF(SUM($B$79:Z79)&lt;0,0-SUM($B$79:Z79),0))</f>
        <v>-14889.280903116291</v>
      </c>
      <c r="AB79" s="240">
        <f>IF(((SUM($B$59:AB59)+SUM($B$61:AB64))+SUM($B$81:AB81))&lt;0,((SUM($B$59:AB59)+SUM($B$61:AB64))+SUM($B$81:AB81))*0.18-SUM($A$79:AA79),IF(SUM($B$79:AA79)&lt;0,0-SUM($B$79:AA79),0))</f>
        <v>-15708.191352787719</v>
      </c>
      <c r="AC79" s="240">
        <f>IF(((SUM($B$59:AC59)+SUM($B$61:AC64))+SUM($B$81:AC81))&lt;0,((SUM($B$59:AC59)+SUM($B$61:AC64))+SUM($B$81:AC81))*0.18-SUM($A$79:AB79),IF(SUM($B$79:AB79)&lt;0,0-SUM($B$79:AB79),0))</f>
        <v>-16572.14187719101</v>
      </c>
      <c r="AD79" s="240">
        <f>IF(((SUM($B$59:AD59)+SUM($B$61:AD64))+SUM($B$81:AD81))&lt;0,((SUM($B$59:AD59)+SUM($B$61:AD64))+SUM($B$81:AD81))*0.18-SUM($A$79:AC79),IF(SUM($B$79:AC79)&lt;0,0-SUM($B$79:AC79),0))</f>
        <v>-17483.609680436522</v>
      </c>
      <c r="AE79" s="240">
        <f>IF(((SUM($B$59:AE59)+SUM($B$61:AE64))+SUM($B$81:AE81))&lt;0,((SUM($B$59:AE59)+SUM($B$61:AE64))+SUM($B$81:AE81))*0.18-SUM($A$79:AD79),IF(SUM($B$79:AD79)&lt;0,0-SUM($B$79:AD79),0))</f>
        <v>-18445.20821286054</v>
      </c>
      <c r="AF79" s="240">
        <f>IF(((SUM($B$59:AF59)+SUM($B$61:AF64))+SUM($B$81:AF81))&lt;0,((SUM($B$59:AF59)+SUM($B$61:AF64))+SUM($B$81:AF81))*0.18-SUM($A$79:AE79),IF(SUM($B$79:AE79)&lt;0,0-SUM($B$79:AE79),0))</f>
        <v>-19459.694664567854</v>
      </c>
      <c r="AG79" s="240">
        <f>IF(((SUM($B$59:AG59)+SUM($B$61:AG64))+SUM($B$81:AG81))&lt;0,((SUM($B$59:AG59)+SUM($B$61:AG64))+SUM($B$81:AG81))*0.18-SUM($A$79:AF79),IF(SUM($B$79:AF79)&lt;0,0-SUM($B$79:AF79),0))</f>
        <v>-20529.977871119045</v>
      </c>
      <c r="AH79" s="240">
        <f>IF(((SUM($B$59:AH59)+SUM($B$61:AH64))+SUM($B$81:AH81))&lt;0,((SUM($B$59:AH59)+SUM($B$61:AH64))+SUM($B$81:AH81))*0.18-SUM($A$79:AG79),IF(SUM($B$79:AG79)&lt;0,0-SUM($B$79:AG79),0))</f>
        <v>-21659.126654030639</v>
      </c>
      <c r="AI79" s="240">
        <f>IF(((SUM($B$59:AI59)+SUM($B$61:AI64))+SUM($B$81:AI81))&lt;0,((SUM($B$59:AI59)+SUM($B$61:AI64))+SUM($B$81:AI81))*0.18-SUM($A$79:AH79),IF(SUM($B$79:AH79)&lt;0,0-SUM($B$79:AH79),0))</f>
        <v>-22850.378620002331</v>
      </c>
      <c r="AJ79" s="240">
        <f>IF(((SUM($B$59:AJ59)+SUM($B$61:AJ64))+SUM($B$81:AJ81))&lt;0,((SUM($B$59:AJ59)+SUM($B$61:AJ64))+SUM($B$81:AJ81))*0.18-SUM($A$79:AI79),IF(SUM($B$79:AI79)&lt;0,0-SUM($B$79:AI79),0))</f>
        <v>-24107.149444102426</v>
      </c>
      <c r="AK79" s="240">
        <f>IF(((SUM($B$59:AK59)+SUM($B$61:AK64))+SUM($B$81:AK81))&lt;0,((SUM($B$59:AK59)+SUM($B$61:AK64))+SUM($B$81:AK81))*0.18-SUM($A$79:AJ79),IF(SUM($B$79:AJ79)&lt;0,0-SUM($B$79:AJ79),0))</f>
        <v>-25433.04266352806</v>
      </c>
      <c r="AL79" s="240">
        <f>IF(((SUM($B$59:AL59)+SUM($B$61:AL64))+SUM($B$81:AL81))&lt;0,((SUM($B$59:AL59)+SUM($B$61:AL64))+SUM($B$81:AL81))*0.18-SUM($A$79:AK79),IF(SUM($B$79:AK79)&lt;0,0-SUM($B$79:AK79),0))</f>
        <v>-26831.860010022123</v>
      </c>
      <c r="AM79" s="240">
        <f>IF(((SUM($B$59:AM59)+SUM($B$61:AM64))+SUM($B$81:AM81))&lt;0,((SUM($B$59:AM59)+SUM($B$61:AM64))+SUM($B$81:AM81))*0.18-SUM($A$79:AL79),IF(SUM($B$79:AL79)&lt;0,0-SUM($B$79:AL79),0))</f>
        <v>-28307.612310573342</v>
      </c>
      <c r="AN79" s="240">
        <f>IF(((SUM($B$59:AN59)+SUM($B$61:AN64))+SUM($B$81:AN81))&lt;0,((SUM($B$59:AN59)+SUM($B$61:AN64))+SUM($B$81:AN81))*0.18-SUM($A$79:AM79),IF(SUM($B$79:AM79)&lt;0,0-SUM($B$79:AM79),0))</f>
        <v>-29864.530987654929</v>
      </c>
      <c r="AO79" s="240">
        <f>IF(((SUM($B$59:AO59)+SUM($B$61:AO64))+SUM($B$81:AO81))&lt;0,((SUM($B$59:AO59)+SUM($B$61:AO64))+SUM($B$81:AO81))*0.18-SUM($A$79:AN79),IF(SUM($B$79:AN79)&lt;0,0-SUM($B$79:AN79),0))</f>
        <v>-31507.080191975867</v>
      </c>
      <c r="AP79" s="240">
        <f>IF(((SUM($B$59:AP59)+SUM($B$61:AP64))+SUM($B$81:AP81))&lt;0,((SUM($B$59:AP59)+SUM($B$61:AP64))+SUM($B$81:AP81))*0.18-SUM($A$79:AO79),IF(SUM($B$79:AO79)&lt;0,0-SUM($B$79:AO79),0))</f>
        <v>-33239.969602534489</v>
      </c>
    </row>
    <row r="80" spans="1:45" x14ac:dyDescent="0.2">
      <c r="A80" s="248" t="s">
        <v>321</v>
      </c>
      <c r="B80" s="240">
        <f>-B59*(B39)</f>
        <v>0</v>
      </c>
      <c r="C80" s="240">
        <f>-(C59-B59)*$B$39</f>
        <v>0</v>
      </c>
      <c r="D80" s="240">
        <f>-(D59-C59)*$B$39</f>
        <v>0</v>
      </c>
      <c r="E80" s="240">
        <f>-(E59-D59)*$B$39</f>
        <v>0</v>
      </c>
      <c r="F80" s="240">
        <f>-(F59-E59)*$B$39</f>
        <v>0</v>
      </c>
      <c r="G80" s="240">
        <f>-(G59-F59)*$B$39</f>
        <v>0</v>
      </c>
      <c r="H80" s="240">
        <f>-(H59-G59)*$B$39</f>
        <v>0</v>
      </c>
      <c r="I80" s="240">
        <f>-(I59-H59)*$B$39</f>
        <v>0</v>
      </c>
      <c r="J80" s="240">
        <f>-(J59-I59)*$B$39</f>
        <v>0</v>
      </c>
      <c r="K80" s="240">
        <f>-(K59-J59)*$B$39</f>
        <v>0</v>
      </c>
      <c r="L80" s="240">
        <f>-(L59-K59)*$B$39</f>
        <v>0</v>
      </c>
      <c r="M80" s="240">
        <f>-(M59-L59)*$B$39</f>
        <v>0</v>
      </c>
      <c r="N80" s="240">
        <f>-(N59-M59)*$B$39</f>
        <v>0</v>
      </c>
      <c r="O80" s="240">
        <f>-(O59-N59)*$B$39</f>
        <v>0</v>
      </c>
      <c r="P80" s="240">
        <f>-(P59-O59)*$B$39</f>
        <v>0</v>
      </c>
      <c r="Q80" s="240">
        <f>-(Q59-P59)*$B$39</f>
        <v>0</v>
      </c>
      <c r="R80" s="240">
        <f>-(R59-Q59)*$B$39</f>
        <v>0</v>
      </c>
      <c r="S80" s="240">
        <f>-(S59-R59)*$B$39</f>
        <v>0</v>
      </c>
      <c r="T80" s="240">
        <f>-(T59-S59)*$B$39</f>
        <v>0</v>
      </c>
      <c r="U80" s="240">
        <f>-(U59-T59)*$B$39</f>
        <v>0</v>
      </c>
      <c r="V80" s="240">
        <f>-(V59-U59)*$B$39</f>
        <v>0</v>
      </c>
      <c r="W80" s="240">
        <f>-(W59-V59)*$B$39</f>
        <v>0</v>
      </c>
      <c r="X80" s="240">
        <f>-(X59-W59)*$B$39</f>
        <v>0</v>
      </c>
      <c r="Y80" s="240">
        <f>-(Y59-X59)*$B$39</f>
        <v>0</v>
      </c>
      <c r="Z80" s="240">
        <f>-(Z59-Y59)*$B$39</f>
        <v>0</v>
      </c>
      <c r="AA80" s="240">
        <f>-(AA59-Z59)*$B$39</f>
        <v>0</v>
      </c>
      <c r="AB80" s="240">
        <f>-(AB59-AA59)*$B$39</f>
        <v>0</v>
      </c>
      <c r="AC80" s="240">
        <f>-(AC59-AB59)*$B$39</f>
        <v>0</v>
      </c>
      <c r="AD80" s="240">
        <f>-(AD59-AC59)*$B$39</f>
        <v>0</v>
      </c>
      <c r="AE80" s="240">
        <f>-(AE59-AD59)*$B$39</f>
        <v>0</v>
      </c>
      <c r="AF80" s="240">
        <f>-(AF59-AE59)*$B$39</f>
        <v>0</v>
      </c>
      <c r="AG80" s="240">
        <f>-(AG59-AF59)*$B$39</f>
        <v>0</v>
      </c>
      <c r="AH80" s="240">
        <f>-(AH59-AG59)*$B$39</f>
        <v>0</v>
      </c>
      <c r="AI80" s="240">
        <f>-(AI59-AH59)*$B$39</f>
        <v>0</v>
      </c>
      <c r="AJ80" s="240">
        <f>-(AJ59-AI59)*$B$39</f>
        <v>0</v>
      </c>
      <c r="AK80" s="240">
        <f>-(AK59-AJ59)*$B$39</f>
        <v>0</v>
      </c>
      <c r="AL80" s="240">
        <f>-(AL59-AK59)*$B$39</f>
        <v>0</v>
      </c>
      <c r="AM80" s="240">
        <f>-(AM59-AL59)*$B$39</f>
        <v>0</v>
      </c>
      <c r="AN80" s="240">
        <f>-(AN59-AM59)*$B$39</f>
        <v>0</v>
      </c>
      <c r="AO80" s="240">
        <f>-(AO59-AN59)*$B$39</f>
        <v>0</v>
      </c>
      <c r="AP80" s="240">
        <f>-(AP59-AO59)*$B$39</f>
        <v>0</v>
      </c>
    </row>
    <row r="81" spans="1:45" x14ac:dyDescent="0.2">
      <c r="A81" s="248" t="s">
        <v>572</v>
      </c>
      <c r="B81" s="240">
        <v>-1</v>
      </c>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51">
        <f>SUM(B81:AP81)</f>
        <v>-1</v>
      </c>
      <c r="AR81" s="252"/>
    </row>
    <row r="82" spans="1:45" x14ac:dyDescent="0.2">
      <c r="A82" s="248" t="s">
        <v>320</v>
      </c>
      <c r="B82" s="240">
        <f>B54-B55</f>
        <v>0</v>
      </c>
      <c r="C82" s="240">
        <f>C54-C55</f>
        <v>0</v>
      </c>
      <c r="D82" s="240">
        <f>D54-D55</f>
        <v>0</v>
      </c>
      <c r="E82" s="240">
        <f>E54-E55</f>
        <v>0</v>
      </c>
      <c r="F82" s="240">
        <f>F54-F55</f>
        <v>0</v>
      </c>
      <c r="G82" s="240">
        <f>G54-G55</f>
        <v>0</v>
      </c>
      <c r="H82" s="240">
        <f>H54-H55</f>
        <v>0</v>
      </c>
      <c r="I82" s="240">
        <f>I54-I55</f>
        <v>0</v>
      </c>
      <c r="J82" s="240">
        <f>J54-J55</f>
        <v>0</v>
      </c>
      <c r="K82" s="240">
        <f>K54-K55</f>
        <v>0</v>
      </c>
      <c r="L82" s="240">
        <f>L54-L55</f>
        <v>0</v>
      </c>
      <c r="M82" s="240">
        <f>M54-M55</f>
        <v>0</v>
      </c>
      <c r="N82" s="240">
        <f>N54-N55</f>
        <v>0</v>
      </c>
      <c r="O82" s="240">
        <f>O54-O55</f>
        <v>0</v>
      </c>
      <c r="P82" s="240">
        <f>P54-P55</f>
        <v>0</v>
      </c>
      <c r="Q82" s="240">
        <f>Q54-Q55</f>
        <v>0</v>
      </c>
      <c r="R82" s="240">
        <f>R54-R55</f>
        <v>0</v>
      </c>
      <c r="S82" s="240">
        <f>S54-S55</f>
        <v>0</v>
      </c>
      <c r="T82" s="240">
        <f>T54-T55</f>
        <v>0</v>
      </c>
      <c r="U82" s="240">
        <f>U54-U55</f>
        <v>0</v>
      </c>
      <c r="V82" s="240">
        <f>V54-V55</f>
        <v>0</v>
      </c>
      <c r="W82" s="240">
        <f>W54-W55</f>
        <v>0</v>
      </c>
      <c r="X82" s="240">
        <f>X54-X55</f>
        <v>0</v>
      </c>
      <c r="Y82" s="240">
        <f>Y54-Y55</f>
        <v>0</v>
      </c>
      <c r="Z82" s="240">
        <f>Z54-Z55</f>
        <v>0</v>
      </c>
      <c r="AA82" s="240">
        <f>AA54-AA55</f>
        <v>0</v>
      </c>
      <c r="AB82" s="240">
        <f>AB54-AB55</f>
        <v>0</v>
      </c>
      <c r="AC82" s="240">
        <f>AC54-AC55</f>
        <v>0</v>
      </c>
      <c r="AD82" s="240">
        <f>AD54-AD55</f>
        <v>0</v>
      </c>
      <c r="AE82" s="240">
        <f>AE54-AE55</f>
        <v>0</v>
      </c>
      <c r="AF82" s="240">
        <f>AF54-AF55</f>
        <v>0</v>
      </c>
      <c r="AG82" s="240">
        <f>AG54-AG55</f>
        <v>0</v>
      </c>
      <c r="AH82" s="240">
        <f>AH54-AH55</f>
        <v>0</v>
      </c>
      <c r="AI82" s="240">
        <f>AI54-AI55</f>
        <v>0</v>
      </c>
      <c r="AJ82" s="240">
        <f>AJ54-AJ55</f>
        <v>0</v>
      </c>
      <c r="AK82" s="240">
        <f>AK54-AK55</f>
        <v>0</v>
      </c>
      <c r="AL82" s="240">
        <f>AL54-AL55</f>
        <v>0</v>
      </c>
      <c r="AM82" s="240">
        <f>AM54-AM55</f>
        <v>0</v>
      </c>
      <c r="AN82" s="240">
        <f>AN54-AN55</f>
        <v>0</v>
      </c>
      <c r="AO82" s="240">
        <f>AO54-AO55</f>
        <v>0</v>
      </c>
      <c r="AP82" s="240">
        <f>AP54-AP55</f>
        <v>0</v>
      </c>
    </row>
    <row r="83" spans="1:45" ht="14.25" x14ac:dyDescent="0.2">
      <c r="A83" s="249" t="s">
        <v>319</v>
      </c>
      <c r="B83" s="247">
        <f>SUM(B75:B82)</f>
        <v>-1.18</v>
      </c>
      <c r="C83" s="247">
        <f>SUM(C75:C82)</f>
        <v>562746.44799999997</v>
      </c>
      <c r="D83" s="247">
        <f>SUM(D75:D82)</f>
        <v>-15060.651760000008</v>
      </c>
      <c r="E83" s="247">
        <f>SUM(E75:E82)</f>
        <v>-16122.952106800003</v>
      </c>
      <c r="F83" s="247">
        <f>SUM(F75:F82)</f>
        <v>-17243.678972673995</v>
      </c>
      <c r="G83" s="247">
        <f>SUM(G75:G82)</f>
        <v>-18426.04581617107</v>
      </c>
      <c r="H83" s="247">
        <f>SUM(H75:H82)</f>
        <v>-19673.44283606048</v>
      </c>
      <c r="I83" s="247">
        <f>SUM(I75:I82)</f>
        <v>-20989.446692043799</v>
      </c>
      <c r="J83" s="247">
        <f>SUM(J75:J82)</f>
        <v>-22377.830760106204</v>
      </c>
      <c r="K83" s="247">
        <f>SUM(K75:K82)</f>
        <v>-23842.575951912047</v>
      </c>
      <c r="L83" s="247">
        <f>SUM(L75:L82)</f>
        <v>-25387.882129267215</v>
      </c>
      <c r="M83" s="247">
        <f>SUM(M75:M82)</f>
        <v>-27018.180146376904</v>
      </c>
      <c r="N83" s="247">
        <f>SUM(N75:N82)</f>
        <v>-28738.144554427632</v>
      </c>
      <c r="O83" s="247">
        <f>SUM(O75:O82)</f>
        <v>-30552.707004921154</v>
      </c>
      <c r="P83" s="247">
        <f>SUM(P75:P82)</f>
        <v>-45901.212987739767</v>
      </c>
      <c r="Q83" s="247">
        <f>SUM(Q75:Q82)</f>
        <v>-48425.779702065454</v>
      </c>
      <c r="R83" s="247">
        <f>SUM(R75:R82)</f>
        <v>-51089.197585679038</v>
      </c>
      <c r="S83" s="247">
        <f>SUM(S75:S82)</f>
        <v>-53899.103452891388</v>
      </c>
      <c r="T83" s="247">
        <f>SUM(T75:T82)</f>
        <v>-56863.554142800422</v>
      </c>
      <c r="U83" s="247">
        <f>SUM(U75:U82)</f>
        <v>-62449.104583605018</v>
      </c>
      <c r="V83" s="247">
        <f>SUM(V75:V82)</f>
        <v>-74682.857672752696</v>
      </c>
      <c r="W83" s="247">
        <f>SUM(W75:W82)</f>
        <v>-78790.414844754079</v>
      </c>
      <c r="X83" s="247">
        <f>SUM(X75:X82)</f>
        <v>-83123.887661215558</v>
      </c>
      <c r="Y83" s="247">
        <f>SUM(Y75:Y82)</f>
        <v>-87695.701482582401</v>
      </c>
      <c r="Z83" s="247">
        <f>SUM(Z75:Z82)</f>
        <v>-92518.965064124408</v>
      </c>
      <c r="AA83" s="247">
        <f>SUM(AA75:AA82)</f>
        <v>-97607.508142651262</v>
      </c>
      <c r="AB83" s="247">
        <f>SUM(AB75:AB82)</f>
        <v>-102975.92109049711</v>
      </c>
      <c r="AC83" s="247">
        <f>SUM(AC75:AC82)</f>
        <v>-108639.5967504744</v>
      </c>
      <c r="AD83" s="247">
        <f>SUM(AD75:AD82)</f>
        <v>-114614.7745717505</v>
      </c>
      <c r="AE83" s="247">
        <f>SUM(AE75:AE82)</f>
        <v>-120918.58717319678</v>
      </c>
      <c r="AF83" s="247">
        <f>SUM(AF75:AF82)</f>
        <v>-127569.10946772258</v>
      </c>
      <c r="AG83" s="247">
        <f>SUM(AG75:AG82)</f>
        <v>-134585.41048844729</v>
      </c>
      <c r="AH83" s="247">
        <f>SUM(AH75:AH82)</f>
        <v>-141987.60806531191</v>
      </c>
      <c r="AI83" s="247">
        <f>SUM(AI75:AI82)</f>
        <v>-149796.92650890406</v>
      </c>
      <c r="AJ83" s="247">
        <f>SUM(AJ75:AJ82)</f>
        <v>-158035.75746689376</v>
      </c>
      <c r="AK83" s="247">
        <f>SUM(AK75:AK82)</f>
        <v>-166727.7241275729</v>
      </c>
      <c r="AL83" s="247">
        <f>SUM(AL75:AL82)</f>
        <v>-175897.74895458942</v>
      </c>
      <c r="AM83" s="247">
        <f>SUM(AM75:AM82)</f>
        <v>-185572.12514709184</v>
      </c>
      <c r="AN83" s="247">
        <f>SUM(AN75:AN82)</f>
        <v>-195778.59203018193</v>
      </c>
      <c r="AO83" s="247">
        <f>SUM(AO75:AO82)</f>
        <v>-206546.41459184187</v>
      </c>
      <c r="AP83" s="247">
        <f>SUM(AP75:AP82)</f>
        <v>-217906.46739439311</v>
      </c>
    </row>
    <row r="84" spans="1:45" ht="14.25" x14ac:dyDescent="0.2">
      <c r="A84" s="249" t="s">
        <v>318</v>
      </c>
      <c r="B84" s="247">
        <f>SUM($B$83:B83)</f>
        <v>-1.18</v>
      </c>
      <c r="C84" s="247">
        <f>SUM($B$83:C83)</f>
        <v>562745.26799999992</v>
      </c>
      <c r="D84" s="247">
        <f>SUM($B$83:D83)</f>
        <v>547684.61623999989</v>
      </c>
      <c r="E84" s="247">
        <f>SUM($B$83:E83)</f>
        <v>531561.66413319984</v>
      </c>
      <c r="F84" s="247">
        <f>SUM($B$83:F83)</f>
        <v>514317.98516052583</v>
      </c>
      <c r="G84" s="247">
        <f>SUM($B$83:G83)</f>
        <v>495891.93934435479</v>
      </c>
      <c r="H84" s="247">
        <f>SUM($B$83:H83)</f>
        <v>476218.49650829431</v>
      </c>
      <c r="I84" s="247">
        <f>SUM($B$83:I83)</f>
        <v>455229.04981625051</v>
      </c>
      <c r="J84" s="247">
        <f>SUM($B$83:J83)</f>
        <v>432851.2190561443</v>
      </c>
      <c r="K84" s="247">
        <f>SUM($B$83:K83)</f>
        <v>409008.64310423227</v>
      </c>
      <c r="L84" s="247">
        <f>SUM($B$83:L83)</f>
        <v>383620.76097496506</v>
      </c>
      <c r="M84" s="247">
        <f>SUM($B$83:M83)</f>
        <v>356602.58082858816</v>
      </c>
      <c r="N84" s="247">
        <f>SUM($B$83:N83)</f>
        <v>327864.43627416051</v>
      </c>
      <c r="O84" s="247">
        <f>SUM($B$83:O83)</f>
        <v>297311.72926923935</v>
      </c>
      <c r="P84" s="247">
        <f>SUM($B$83:P83)</f>
        <v>251410.51628149959</v>
      </c>
      <c r="Q84" s="247">
        <f>SUM($B$83:Q83)</f>
        <v>202984.73657943413</v>
      </c>
      <c r="R84" s="247">
        <f>SUM($B$83:R83)</f>
        <v>151895.53899375509</v>
      </c>
      <c r="S84" s="247">
        <f>SUM($B$83:S83)</f>
        <v>97996.435540863706</v>
      </c>
      <c r="T84" s="247">
        <f>SUM($B$83:T83)</f>
        <v>41132.881398063284</v>
      </c>
      <c r="U84" s="247">
        <f>SUM($B$83:U83)</f>
        <v>-21316.223185541734</v>
      </c>
      <c r="V84" s="247">
        <f>SUM($B$83:V83)</f>
        <v>-95999.08085829443</v>
      </c>
      <c r="W84" s="247">
        <f>SUM($B$83:W83)</f>
        <v>-174789.49570304851</v>
      </c>
      <c r="X84" s="247">
        <f>SUM($B$83:X83)</f>
        <v>-257913.38336426407</v>
      </c>
      <c r="Y84" s="247">
        <f>SUM($B$83:Y83)</f>
        <v>-345609.08484684647</v>
      </c>
      <c r="Z84" s="247">
        <f>SUM($B$83:Z83)</f>
        <v>-438128.04991097085</v>
      </c>
      <c r="AA84" s="247">
        <f>SUM($B$83:AA83)</f>
        <v>-535735.55805362214</v>
      </c>
      <c r="AB84" s="247">
        <f>SUM($B$83:AB83)</f>
        <v>-638711.47914411919</v>
      </c>
      <c r="AC84" s="247">
        <f>SUM($B$83:AC83)</f>
        <v>-747351.07589459361</v>
      </c>
      <c r="AD84" s="247">
        <f>SUM($B$83:AD83)</f>
        <v>-861965.85046634416</v>
      </c>
      <c r="AE84" s="247">
        <f>SUM($B$83:AE83)</f>
        <v>-982884.43763954099</v>
      </c>
      <c r="AF84" s="247">
        <f>SUM($B$83:AF83)</f>
        <v>-1110453.5471072635</v>
      </c>
      <c r="AG84" s="247">
        <f>SUM($B$83:AG83)</f>
        <v>-1245038.9575957106</v>
      </c>
      <c r="AH84" s="247">
        <f>SUM($B$83:AH83)</f>
        <v>-1387026.5656610224</v>
      </c>
      <c r="AI84" s="247">
        <f>SUM($B$83:AI83)</f>
        <v>-1536823.4921699264</v>
      </c>
      <c r="AJ84" s="247">
        <f>SUM($B$83:AJ83)</f>
        <v>-1694859.2496368201</v>
      </c>
      <c r="AK84" s="247">
        <f>SUM($B$83:AK83)</f>
        <v>-1861586.973764393</v>
      </c>
      <c r="AL84" s="247">
        <f>SUM($B$83:AL83)</f>
        <v>-2037484.7227189825</v>
      </c>
      <c r="AM84" s="247">
        <f>SUM($B$83:AM83)</f>
        <v>-2223056.8478660742</v>
      </c>
      <c r="AN84" s="247">
        <f>SUM($B$83:AN83)</f>
        <v>-2418835.4398962562</v>
      </c>
      <c r="AO84" s="247">
        <f>SUM($B$83:AO83)</f>
        <v>-2625381.8544880981</v>
      </c>
      <c r="AP84" s="247">
        <f>SUM($B$83:AP83)</f>
        <v>-2843288.321882491</v>
      </c>
    </row>
    <row r="85" spans="1:45" x14ac:dyDescent="0.2">
      <c r="A85" s="248" t="s">
        <v>573</v>
      </c>
      <c r="B85" s="257">
        <f>1/POWER((1+$B$44),B73)</f>
        <v>0.9109750373485539</v>
      </c>
      <c r="C85" s="257">
        <f>1/POWER((1+$B$44),C73)</f>
        <v>0.75599588161705711</v>
      </c>
      <c r="D85" s="257">
        <f>1/POWER((1+$B$44),D73)</f>
        <v>0.6273824743710017</v>
      </c>
      <c r="E85" s="257">
        <f>1/POWER((1+$B$44),E73)</f>
        <v>0.52064935632448273</v>
      </c>
      <c r="F85" s="257">
        <f>1/POWER((1+$B$44),F73)</f>
        <v>0.43207415462612664</v>
      </c>
      <c r="G85" s="257">
        <f>1/POWER((1+$B$44),G73)</f>
        <v>0.35856776317520883</v>
      </c>
      <c r="H85" s="257">
        <f>1/POWER((1+$B$44),H73)</f>
        <v>0.29756660844415667</v>
      </c>
      <c r="I85" s="257">
        <f>1/POWER((1+$B$44),I73)</f>
        <v>0.24694324352212174</v>
      </c>
      <c r="J85" s="257">
        <f>1/POWER((1+$B$44),J73)</f>
        <v>0.20493215230051592</v>
      </c>
      <c r="K85" s="257">
        <f>1/POWER((1+$B$44),K73)</f>
        <v>0.1700681761830008</v>
      </c>
      <c r="L85" s="257">
        <f>1/POWER((1+$B$44),L73)</f>
        <v>0.14113541591950271</v>
      </c>
      <c r="M85" s="257">
        <f>1/POWER((1+$B$44),M73)</f>
        <v>0.11712482648921385</v>
      </c>
      <c r="N85" s="257">
        <f>1/POWER((1+$B$44),N73)</f>
        <v>9.719902613212765E-2</v>
      </c>
      <c r="O85" s="257">
        <f>1/POWER((1+$B$44),O73)</f>
        <v>8.0663092225832109E-2</v>
      </c>
      <c r="P85" s="257">
        <f>1/POWER((1+$B$44),P73)</f>
        <v>6.6940325498615838E-2</v>
      </c>
      <c r="Q85" s="257">
        <f>1/POWER((1+$B$44),Q73)</f>
        <v>5.5552137343249659E-2</v>
      </c>
      <c r="R85" s="257">
        <f>1/POWER((1+$B$44),R73)</f>
        <v>4.6101358791078552E-2</v>
      </c>
      <c r="S85" s="257">
        <f>1/POWER((1+$B$44),S73)</f>
        <v>3.825838903823945E-2</v>
      </c>
      <c r="T85" s="257">
        <f>1/POWER((1+$B$44),T73)</f>
        <v>3.174970044667174E-2</v>
      </c>
      <c r="U85" s="257">
        <f>1/POWER((1+$B$44),U73)</f>
        <v>2.6348299125868668E-2</v>
      </c>
      <c r="V85" s="257">
        <f>1/POWER((1+$B$44),V73)</f>
        <v>2.1865808403210511E-2</v>
      </c>
      <c r="W85" s="257">
        <f>1/POWER((1+$B$44),W73)</f>
        <v>1.814589908980126E-2</v>
      </c>
      <c r="X85" s="257">
        <f>1/POWER((1+$B$44),X73)</f>
        <v>1.5058837418922204E-2</v>
      </c>
      <c r="Y85" s="257">
        <f>1/POWER((1+$B$44),Y73)</f>
        <v>1.2496960513628384E-2</v>
      </c>
      <c r="Z85" s="257">
        <f>1/POWER((1+$B$44),Z73)</f>
        <v>1.0370921588073345E-2</v>
      </c>
      <c r="AA85" s="257">
        <f>1/POWER((1+$B$44),AA73)</f>
        <v>8.6065739320110735E-3</v>
      </c>
      <c r="AB85" s="257">
        <f>1/POWER((1+$B$44),AB73)</f>
        <v>7.1423850058183183E-3</v>
      </c>
      <c r="AC85" s="257">
        <f>1/POWER((1+$B$44),AC73)</f>
        <v>5.9272904612600145E-3</v>
      </c>
      <c r="AD85" s="257">
        <f>1/POWER((1+$B$44),AD73)</f>
        <v>4.9189132458589318E-3</v>
      </c>
      <c r="AE85" s="257">
        <f>1/POWER((1+$B$44),AE73)</f>
        <v>4.082085681210732E-3</v>
      </c>
      <c r="AF85" s="257">
        <f>1/POWER((1+$B$44),AF73)</f>
        <v>3.3876229719591129E-3</v>
      </c>
      <c r="AG85" s="257">
        <f>1/POWER((1+$B$44),AG73)</f>
        <v>2.8113053709204251E-3</v>
      </c>
      <c r="AH85" s="257">
        <f>1/POWER((1+$B$44),AH73)</f>
        <v>2.3330335028385286E-3</v>
      </c>
      <c r="AI85" s="257">
        <f>1/POWER((1+$B$44),AI73)</f>
        <v>1.9361273882477412E-3</v>
      </c>
      <c r="AJ85" s="257">
        <f>1/POWER((1+$B$44),AJ73)</f>
        <v>1.6067447205375444E-3</v>
      </c>
      <c r="AK85" s="257">
        <f>1/POWER((1+$B$44),AK73)</f>
        <v>1.3333981083299121E-3</v>
      </c>
      <c r="AL85" s="257">
        <f>1/POWER((1+$B$44),AL73)</f>
        <v>1.1065544467468149E-3</v>
      </c>
      <c r="AM85" s="257">
        <f>1/POWER((1+$B$44),AM73)</f>
        <v>9.1830244543304122E-4</v>
      </c>
      <c r="AN85" s="257">
        <f>1/POWER((1+$B$44),AN73)</f>
        <v>7.6207671820169396E-4</v>
      </c>
      <c r="AO85" s="257">
        <f>1/POWER((1+$B$44),AO73)</f>
        <v>6.3242881178563804E-4</v>
      </c>
      <c r="AP85" s="257">
        <f>1/POWER((1+$B$44),AP73)</f>
        <v>5.2483718820384888E-4</v>
      </c>
    </row>
    <row r="86" spans="1:45" ht="28.5" x14ac:dyDescent="0.2">
      <c r="A86" s="246" t="s">
        <v>317</v>
      </c>
      <c r="B86" s="247">
        <f>B83*B85</f>
        <v>-1.0749505440712936</v>
      </c>
      <c r="C86" s="247">
        <f>C83*C85</f>
        <v>425433.99708262738</v>
      </c>
      <c r="D86" s="247">
        <f>D83*D85</f>
        <v>-9448.7889668287862</v>
      </c>
      <c r="E86" s="247">
        <f>E83*E85</f>
        <v>-8394.4046364558835</v>
      </c>
      <c r="F86" s="247">
        <f>F83*F85</f>
        <v>-7450.5480147624321</v>
      </c>
      <c r="G86" s="247">
        <f>G83*G85</f>
        <v>-6606.9860324683759</v>
      </c>
      <c r="H86" s="247">
        <f>H83*H85</f>
        <v>-5854.1596611465075</v>
      </c>
      <c r="I86" s="247">
        <f>I83*I85</f>
        <v>-5183.2020458679644</v>
      </c>
      <c r="J86" s="247">
        <f>J83*J85</f>
        <v>-4585.9370214852543</v>
      </c>
      <c r="K86" s="247">
        <f>K83*K85</f>
        <v>-4054.8634076463559</v>
      </c>
      <c r="L86" s="247">
        <f>L83*L85</f>
        <v>-3583.1293036294383</v>
      </c>
      <c r="M86" s="247">
        <f>M83*M85</f>
        <v>-3164.4996616987173</v>
      </c>
      <c r="N86" s="247">
        <f>N83*N85</f>
        <v>-2793.3196635346735</v>
      </c>
      <c r="O86" s="247">
        <f>O83*O85</f>
        <v>-2464.4758228867818</v>
      </c>
      <c r="P86" s="247">
        <f>P83*P85</f>
        <v>-3072.6421381805926</v>
      </c>
      <c r="Q86" s="247">
        <f>Q83*Q85</f>
        <v>-2690.1555649630918</v>
      </c>
      <c r="R86" s="247">
        <f>R83*R85</f>
        <v>-2355.2814282456934</v>
      </c>
      <c r="S86" s="247">
        <f>S83*S85</f>
        <v>-2062.092868713034</v>
      </c>
      <c r="T86" s="247">
        <f>T83*T85</f>
        <v>-1805.4008103670133</v>
      </c>
      <c r="U86" s="247">
        <f>U83*U85</f>
        <v>-1645.4276877114812</v>
      </c>
      <c r="V86" s="247">
        <f>V83*V85</f>
        <v>-1633.0010568766504</v>
      </c>
      <c r="W86" s="247">
        <f>W83*W85</f>
        <v>-1429.7229170164867</v>
      </c>
      <c r="X86" s="247">
        <f>X83*X85</f>
        <v>-1251.7491099189986</v>
      </c>
      <c r="Y86" s="247">
        <f>Y83*Y85</f>
        <v>-1095.9297186427743</v>
      </c>
      <c r="Z86" s="247">
        <f>Z83*Z85</f>
        <v>-959.50693208973144</v>
      </c>
      <c r="AA86" s="247">
        <f>AA83*AA85</f>
        <v>-840.06623514910098</v>
      </c>
      <c r="AB86" s="247">
        <f>AB83*AB85</f>
        <v>-735.49367475709687</v>
      </c>
      <c r="AC86" s="247">
        <f>AC83*AC85</f>
        <v>-643.93844553422139</v>
      </c>
      <c r="AD86" s="247">
        <f>AD83*AD85</f>
        <v>-563.78013281211906</v>
      </c>
      <c r="AE86" s="247">
        <f>AE83*AE85</f>
        <v>-493.60003329193825</v>
      </c>
      <c r="AF86" s="247">
        <f>AF83*AF85</f>
        <v>-432.15604574522376</v>
      </c>
      <c r="AG86" s="247">
        <f>AG83*AG85</f>
        <v>-378.36068735370196</v>
      </c>
      <c r="AH86" s="247">
        <f>AH83*AH85</f>
        <v>-331.26184660427879</v>
      </c>
      <c r="AI86" s="247">
        <f>AI83*AI85</f>
        <v>-290.02593208922326</v>
      </c>
      <c r="AJ86" s="247">
        <f>AJ83*AJ85</f>
        <v>-253.92311896608336</v>
      </c>
      <c r="AK86" s="247">
        <f>AK83*AK85</f>
        <v>-222.31443195785715</v>
      </c>
      <c r="AL86" s="247">
        <f>AL83*AL85</f>
        <v>-194.64043627845584</v>
      </c>
      <c r="AM86" s="247">
        <f>AM83*AM85</f>
        <v>-170.4113363267808</v>
      </c>
      <c r="AN86" s="247">
        <f>AN83*AN85</f>
        <v>-149.19830690850935</v>
      </c>
      <c r="AO86" s="247">
        <f>AO83*AO85</f>
        <v>-130.62590355890231</v>
      </c>
      <c r="AP86" s="247">
        <f>AP83*AP85</f>
        <v>-114.36541763870696</v>
      </c>
    </row>
    <row r="87" spans="1:45" ht="14.25" x14ac:dyDescent="0.2">
      <c r="A87" s="246" t="s">
        <v>316</v>
      </c>
      <c r="B87" s="247">
        <f>SUM($B$86:B86)</f>
        <v>-1.0749505440712936</v>
      </c>
      <c r="C87" s="247">
        <f>SUM($B$86:C86)</f>
        <v>425432.92213208333</v>
      </c>
      <c r="D87" s="247">
        <f>SUM($B$86:D86)</f>
        <v>415984.13316525455</v>
      </c>
      <c r="E87" s="247">
        <f>SUM($B$86:E86)</f>
        <v>407589.72852879867</v>
      </c>
      <c r="F87" s="247">
        <f>SUM($B$86:F86)</f>
        <v>400139.18051403627</v>
      </c>
      <c r="G87" s="247">
        <f>SUM($B$86:G86)</f>
        <v>393532.19448156789</v>
      </c>
      <c r="H87" s="247">
        <f>SUM($B$86:H86)</f>
        <v>387678.03482042137</v>
      </c>
      <c r="I87" s="247">
        <f>SUM($B$86:I86)</f>
        <v>382494.83277455339</v>
      </c>
      <c r="J87" s="247">
        <f>SUM($B$86:J86)</f>
        <v>377908.89575306815</v>
      </c>
      <c r="K87" s="247">
        <f>SUM($B$86:K86)</f>
        <v>373854.03234542179</v>
      </c>
      <c r="L87" s="247">
        <f>SUM($B$86:L86)</f>
        <v>370270.90304179233</v>
      </c>
      <c r="M87" s="247">
        <f>SUM($B$86:M86)</f>
        <v>367106.40338009363</v>
      </c>
      <c r="N87" s="247">
        <f>SUM($B$86:N86)</f>
        <v>364313.08371655893</v>
      </c>
      <c r="O87" s="247">
        <f>SUM($B$86:O86)</f>
        <v>361848.60789367213</v>
      </c>
      <c r="P87" s="247">
        <f>SUM($B$86:P86)</f>
        <v>358775.96575549152</v>
      </c>
      <c r="Q87" s="247">
        <f>SUM($B$86:Q86)</f>
        <v>356085.8101905284</v>
      </c>
      <c r="R87" s="247">
        <f>SUM($B$86:R86)</f>
        <v>353730.52876228269</v>
      </c>
      <c r="S87" s="247">
        <f>SUM($B$86:S86)</f>
        <v>351668.43589356967</v>
      </c>
      <c r="T87" s="247">
        <f>SUM($B$86:T86)</f>
        <v>349863.03508320265</v>
      </c>
      <c r="U87" s="247">
        <f>SUM($B$86:U86)</f>
        <v>348217.60739549116</v>
      </c>
      <c r="V87" s="247">
        <f>SUM($B$86:V86)</f>
        <v>346584.60633861448</v>
      </c>
      <c r="W87" s="247">
        <f>SUM($B$86:W86)</f>
        <v>345154.883421598</v>
      </c>
      <c r="X87" s="247">
        <f>SUM($B$86:X86)</f>
        <v>343903.13431167899</v>
      </c>
      <c r="Y87" s="247">
        <f>SUM($B$86:Y86)</f>
        <v>342807.20459303621</v>
      </c>
      <c r="Z87" s="247">
        <f>SUM($B$86:Z86)</f>
        <v>341847.69766094646</v>
      </c>
      <c r="AA87" s="247">
        <f>SUM($B$86:AA86)</f>
        <v>341007.63142579736</v>
      </c>
      <c r="AB87" s="247">
        <f>SUM($B$86:AB86)</f>
        <v>340272.13775104028</v>
      </c>
      <c r="AC87" s="247">
        <f>SUM($B$86:AC86)</f>
        <v>339628.19930550607</v>
      </c>
      <c r="AD87" s="247">
        <f>SUM($B$86:AD86)</f>
        <v>339064.41917269398</v>
      </c>
      <c r="AE87" s="247">
        <f>SUM($B$86:AE86)</f>
        <v>338570.81913940201</v>
      </c>
      <c r="AF87" s="247">
        <f>SUM($B$86:AF86)</f>
        <v>338138.66309365677</v>
      </c>
      <c r="AG87" s="247">
        <f>SUM($B$86:AG86)</f>
        <v>337760.30240630306</v>
      </c>
      <c r="AH87" s="247">
        <f>SUM($B$86:AH86)</f>
        <v>337429.04055969877</v>
      </c>
      <c r="AI87" s="247">
        <f>SUM($B$86:AI86)</f>
        <v>337139.01462760952</v>
      </c>
      <c r="AJ87" s="247">
        <f>SUM($B$86:AJ86)</f>
        <v>336885.09150864341</v>
      </c>
      <c r="AK87" s="247">
        <f>SUM($B$86:AK86)</f>
        <v>336662.77707668557</v>
      </c>
      <c r="AL87" s="247">
        <f>SUM($B$86:AL86)</f>
        <v>336468.13664040709</v>
      </c>
      <c r="AM87" s="247">
        <f>SUM($B$86:AM86)</f>
        <v>336297.72530408029</v>
      </c>
      <c r="AN87" s="247">
        <f>SUM($B$86:AN86)</f>
        <v>336148.52699717181</v>
      </c>
      <c r="AO87" s="247">
        <f>SUM($B$86:AO86)</f>
        <v>336017.90109361289</v>
      </c>
      <c r="AP87" s="247">
        <f>SUM($B$86:AP86)</f>
        <v>335903.53567597416</v>
      </c>
    </row>
    <row r="88" spans="1:45" ht="14.25" x14ac:dyDescent="0.2">
      <c r="A88" s="246" t="s">
        <v>315</v>
      </c>
      <c r="B88" s="258">
        <f>IF((ISERR(IRR($B$83:B83))),0,IF(IRR($B$83:B83)&lt;0,0,IRR($B$83:B83)))</f>
        <v>0</v>
      </c>
      <c r="C88" s="258">
        <f>IF((ISERR(IRR($B$83:C83))),0,IF(IRR($B$83:C83)&lt;0,0,IRR($B$83:C83)))</f>
        <v>476902.76949285337</v>
      </c>
      <c r="D88" s="258">
        <f>IF((ISERR(IRR($B$83:D83))),0,IF(IRR($B$83:D83)&lt;0,0,IRR($B$83:D83)))</f>
        <v>476902.74272721657</v>
      </c>
      <c r="E88" s="258">
        <f>IF((ISERR(IRR($B$83:E83))),0,IF(IRR($B$83:E83)&lt;0,0,IRR($B$83:E83)))</f>
        <v>476902.74270196597</v>
      </c>
      <c r="F88" s="258">
        <f>IF((ISERR(IRR($B$83:F83))),0,IF(IRR($B$83:F83)&lt;0,0,IRR($B$83:F83)))</f>
        <v>476902.73962139286</v>
      </c>
      <c r="G88" s="258">
        <f>IF((ISERR(IRR($B$83:G83))),0,IF(IRR($B$83:G83)&lt;0,0,IRR($B$83:G83)))</f>
        <v>476902.74272721657</v>
      </c>
      <c r="H88" s="258">
        <f>IF((ISERR(IRR($B$83:H83))),0,IF(IRR($B$83:H83)&lt;0,0,IRR($B$83:H83)))</f>
        <v>476902.74272721657</v>
      </c>
      <c r="I88" s="258">
        <f>IF((ISERR(IRR($B$83:I83))),0,IF(IRR($B$83:I83)&lt;0,0,IRR($B$83:I83)))</f>
        <v>476902.74272721657</v>
      </c>
      <c r="J88" s="258">
        <f>IF((ISERR(IRR($B$83:J83))),0,IF(IRR($B$83:J83)&lt;0,0,IRR($B$83:J83)))</f>
        <v>476902.74272721657</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3.1531888990607992E-3</v>
      </c>
      <c r="V88" s="258">
        <f>IF((ISERR(IRR($B$83:V83))),0,IF(IRR($B$83:V83)&lt;0,0,IRR($B$83:V83)))</f>
        <v>1.2692939042393991E-2</v>
      </c>
      <c r="W88" s="258">
        <f>IF((ISERR(IRR($B$83:W83))),0,IF(IRR($B$83:W83)&lt;0,0,IRR($B$83:W83)))</f>
        <v>2.0803516000869049E-2</v>
      </c>
      <c r="X88" s="258">
        <f>IF((ISERR(IRR($B$83:X83))),0,IF(IRR($B$83:X83)&lt;0,0,IRR($B$83:X83)))</f>
        <v>2.778879508338683E-2</v>
      </c>
      <c r="Y88" s="258">
        <f>IF((ISERR(IRR($B$83:Y83))),0,IF(IRR($B$83:Y83)&lt;0,0,IRR($B$83:Y83)))</f>
        <v>3.3866289663608384E-2</v>
      </c>
      <c r="Z88" s="258">
        <f>IF((ISERR(IRR($B$83:Z83))),0,IF(IRR($B$83:Z83)&lt;0,0,IRR($B$83:Z83)))</f>
        <v>3.9197862828589836E-2</v>
      </c>
      <c r="AA88" s="258">
        <f>IF((ISERR(IRR($B$83:AA83))),0,IF(IRR($B$83:AA83)&lt;0,0,IRR($B$83:AA83)))</f>
        <v>4.3907546963122712E-2</v>
      </c>
      <c r="AB88" s="258">
        <f>IF((ISERR(IRR($B$83:AB83))),0,IF(IRR($B$83:AB83)&lt;0,0,IRR($B$83:AB83)))</f>
        <v>4.8092582759167612E-2</v>
      </c>
      <c r="AC88" s="258">
        <f>IF((ISERR(IRR($B$83:AC83))),0,IF(IRR($B$83:AC83)&lt;0,0,IRR($B$83:AC83)))</f>
        <v>5.1830616926979323E-2</v>
      </c>
      <c r="AD88" s="258">
        <f>IF((ISERR(IRR($B$83:AD83))),0,IF(IRR($B$83:AD83)&lt;0,0,IRR($B$83:AD83)))</f>
        <v>5.5184591167346975E-2</v>
      </c>
      <c r="AE88" s="258">
        <f>IF((ISERR(IRR($B$83:AE83))),0,IF(IRR($B$83:AE83)&lt;0,0,IRR($B$83:AE83)))</f>
        <v>5.8206175215236744E-2</v>
      </c>
      <c r="AF88" s="258">
        <f>IF((ISERR(IRR($B$83:AF83))),0,IF(IRR($B$83:AF83)&lt;0,0,IRR($B$83:AF83)))</f>
        <v>6.0938244610672099E-2</v>
      </c>
      <c r="AG88" s="258">
        <f>IF((ISERR(IRR($B$83:AG83))),0,IF(IRR($B$83:AG83)&lt;0,0,IRR($B$83:AG83)))</f>
        <v>6.341671056645759E-2</v>
      </c>
      <c r="AH88" s="258">
        <f>IF((ISERR(IRR($B$83:AH83))),0,IF(IRR($B$83:AH83)&lt;0,0,IRR($B$83:AH83)))</f>
        <v>6.5671897919082234E-2</v>
      </c>
      <c r="AI88" s="258">
        <f>IF((ISERR(IRR($B$83:AI83))),0,IF(IRR($B$83:AI83)&lt;0,0,IRR($B$83:AI83)))</f>
        <v>6.7729600237113718E-2</v>
      </c>
      <c r="AJ88" s="258">
        <f>IF((ISERR(IRR($B$83:AJ83))),0,IF(IRR($B$83:AJ83)&lt;0,0,IRR($B$83:AJ83)))</f>
        <v>6.9611899496901275E-2</v>
      </c>
      <c r="AK88" s="258">
        <f>IF((ISERR(IRR($B$83:AK83))),0,IF(IRR($B$83:AK83)&lt;0,0,IRR($B$83:AK83)))</f>
        <v>7.1337810969541726E-2</v>
      </c>
      <c r="AL88" s="258">
        <f>IF((ISERR(IRR($B$83:AL83))),0,IF(IRR($B$83:AL83)&lt;0,0,IRR($B$83:AL83)))</f>
        <v>7.2923796292784449E-2</v>
      </c>
      <c r="AM88" s="258">
        <f>IF((ISERR(IRR($B$83:AM83))),0,IF(IRR($B$83:AM83)&lt;0,0,IRR($B$83:AM83)))</f>
        <v>7.4384175751803339E-2</v>
      </c>
      <c r="AN88" s="258">
        <f>IF((ISERR(IRR($B$83:AN83))),0,IF(IRR($B$83:AN83)&lt;0,0,IRR($B$83:AN83)))</f>
        <v>7.5731462537891314E-2</v>
      </c>
      <c r="AO88" s="258">
        <f>IF((ISERR(IRR($B$83:AO83))),0,IF(IRR($B$83:AO83)&lt;0,0,IRR($B$83:AO83)))</f>
        <v>7.6976635942617833E-2</v>
      </c>
      <c r="AP88" s="258">
        <f>IF((ISERR(IRR($B$83:AP83))),0,IF(IRR($B$83:AP83)&lt;0,0,IRR($B$83:AP83)))</f>
        <v>7.8129366283730572E-2</v>
      </c>
    </row>
    <row r="89" spans="1:45" ht="14.25" x14ac:dyDescent="0.2">
      <c r="A89" s="246" t="s">
        <v>314</v>
      </c>
      <c r="B89" s="259">
        <f>IF(AND(B84&gt;0,A84&lt;0),(B74-(B84/(B84-A84))),0)</f>
        <v>0</v>
      </c>
      <c r="C89" s="259">
        <f>IF(AND(C84&gt;0,B84&lt;0),(C74-(C84/(C84-B84))),0)</f>
        <v>1.0000020968590815</v>
      </c>
      <c r="D89" s="259">
        <f>IF(AND(D84&gt;0,C84&lt;0),(D74-(D84/(D84-C84))),0)</f>
        <v>0</v>
      </c>
      <c r="E89" s="259">
        <f>IF(AND(E84&gt;0,D84&lt;0),(E74-(E84/(E84-D84))),0)</f>
        <v>0</v>
      </c>
      <c r="F89" s="259">
        <f>IF(AND(F84&gt;0,E84&lt;0),(F74-(F84/(F84-E84))),0)</f>
        <v>0</v>
      </c>
      <c r="G89" s="259">
        <f>IF(AND(G84&gt;0,F84&lt;0),(G74-(G84/(G84-F84))),0)</f>
        <v>0</v>
      </c>
      <c r="H89" s="259">
        <f>IF(AND(H84&gt;0,G84&lt;0),(H74-(H84/(H84-G84))),0)</f>
        <v>0</v>
      </c>
      <c r="I89" s="259">
        <f>IF(AND(I84&gt;0,H84&lt;0),(I74-(I84/(I84-H84))),0)</f>
        <v>0</v>
      </c>
      <c r="J89" s="259">
        <f>IF(AND(J84&gt;0,I84&lt;0),(J74-(J84/(J84-I84))),0)</f>
        <v>0</v>
      </c>
      <c r="K89" s="259">
        <f>IF(AND(K84&gt;0,J84&lt;0),(K74-(K84/(K84-J84))),0)</f>
        <v>0</v>
      </c>
      <c r="L89" s="259">
        <f>IF(AND(L84&gt;0,K84&lt;0),(L74-(L84/(L84-K84))),0)</f>
        <v>0</v>
      </c>
      <c r="M89" s="259">
        <f>IF(AND(M84&gt;0,L84&lt;0),(M74-(M84/(M84-L84))),0)</f>
        <v>0</v>
      </c>
      <c r="N89" s="259">
        <f>IF(AND(N84&gt;0,M84&lt;0),(N74-(N84/(N84-M84))),0)</f>
        <v>0</v>
      </c>
      <c r="O89" s="259">
        <f>IF(AND(O84&gt;0,N84&lt;0),(O74-(O84/(O84-N84))),0)</f>
        <v>0</v>
      </c>
      <c r="P89" s="259">
        <f>IF(AND(P84&gt;0,O84&lt;0),(P74-(P84/(P84-O84))),0)</f>
        <v>0</v>
      </c>
      <c r="Q89" s="259">
        <f>IF(AND(Q84&gt;0,P84&lt;0),(Q74-(Q84/(Q84-P84))),0)</f>
        <v>0</v>
      </c>
      <c r="R89" s="259">
        <f>IF(AND(R84&gt;0,Q84&lt;0),(R74-(R84/(R84-Q84))),0)</f>
        <v>0</v>
      </c>
      <c r="S89" s="259">
        <f>IF(AND(S84&gt;0,R84&lt;0),(S74-(S84/(S84-R84))),0)</f>
        <v>0</v>
      </c>
      <c r="T89" s="259">
        <f>IF(AND(T84&gt;0,S84&lt;0),(T74-(T84/(T84-S84))),0)</f>
        <v>0</v>
      </c>
      <c r="U89" s="259">
        <f>IF(AND(U84&gt;0,T84&lt;0),(U74-(U84/(U84-T84))),0)</f>
        <v>0</v>
      </c>
      <c r="V89" s="259">
        <f>IF(AND(V84&gt;0,U84&lt;0),(V74-(V84/(V84-U84))),0)</f>
        <v>0</v>
      </c>
      <c r="W89" s="259">
        <f>IF(AND(W84&gt;0,V84&lt;0),(W74-(W84/(W84-V84))),0)</f>
        <v>0</v>
      </c>
      <c r="X89" s="259">
        <f>IF(AND(X84&gt;0,W84&lt;0),(X74-(X84/(X84-W84))),0)</f>
        <v>0</v>
      </c>
      <c r="Y89" s="259">
        <f>IF(AND(Y84&gt;0,X84&lt;0),(Y74-(Y84/(Y84-X84))),0)</f>
        <v>0</v>
      </c>
      <c r="Z89" s="259">
        <f>IF(AND(Z84&gt;0,Y84&lt;0),(Z74-(Z84/(Z84-Y84))),0)</f>
        <v>0</v>
      </c>
      <c r="AA89" s="259">
        <f>IF(AND(AA84&gt;0,Z84&lt;0),(AA74-(AA84/(AA84-Z84))),0)</f>
        <v>0</v>
      </c>
      <c r="AB89" s="259">
        <f>IF(AND(AB84&gt;0,AA84&lt;0),(AB74-(AB84/(AB84-AA84))),0)</f>
        <v>0</v>
      </c>
      <c r="AC89" s="259">
        <f>IF(AND(AC84&gt;0,AB84&lt;0),(AC74-(AC84/(AC84-AB84))),0)</f>
        <v>0</v>
      </c>
      <c r="AD89" s="259">
        <f>IF(AND(AD84&gt;0,AC84&lt;0),(AD74-(AD84/(AD84-AC84))),0)</f>
        <v>0</v>
      </c>
      <c r="AE89" s="259">
        <f>IF(AND(AE84&gt;0,AD84&lt;0),(AE74-(AE84/(AE84-AD84))),0)</f>
        <v>0</v>
      </c>
      <c r="AF89" s="259">
        <f>IF(AND(AF84&gt;0,AE84&lt;0),(AF74-(AF84/(AF84-AE84))),0)</f>
        <v>0</v>
      </c>
      <c r="AG89" s="259">
        <f>IF(AND(AG84&gt;0,AF84&lt;0),(AG74-(AG84/(AG84-AF84))),0)</f>
        <v>0</v>
      </c>
      <c r="AH89" s="259">
        <f>IF(AND(AH84&gt;0,AG84&lt;0),(AH74-(AH84/(AH84-AG84))),0)</f>
        <v>0</v>
      </c>
      <c r="AI89" s="259">
        <f>IF(AND(AI84&gt;0,AH84&lt;0),(AI74-(AI84/(AI84-AH84))),0)</f>
        <v>0</v>
      </c>
      <c r="AJ89" s="259">
        <f>IF(AND(AJ84&gt;0,AI84&lt;0),(AJ74-(AJ84/(AJ84-AI84))),0)</f>
        <v>0</v>
      </c>
      <c r="AK89" s="259">
        <f>IF(AND(AK84&gt;0,AJ84&lt;0),(AK74-(AK84/(AK84-AJ84))),0)</f>
        <v>0</v>
      </c>
      <c r="AL89" s="259">
        <f>IF(AND(AL84&gt;0,AK84&lt;0),(AL74-(AL84/(AL84-AK84))),0)</f>
        <v>0</v>
      </c>
      <c r="AM89" s="259">
        <f>IF(AND(AM84&gt;0,AL84&lt;0),(AM74-(AM84/(AM84-AL84))),0)</f>
        <v>0</v>
      </c>
      <c r="AN89" s="259">
        <f>IF(AND(AN84&gt;0,AM84&lt;0),(AN74-(AN84/(AN84-AM84))),0)</f>
        <v>0</v>
      </c>
      <c r="AO89" s="259">
        <f>IF(AND(AO84&gt;0,AN84&lt;0),(AO74-(AO84/(AO84-AN84))),0)</f>
        <v>0</v>
      </c>
      <c r="AP89" s="259">
        <f>IF(AND(AP84&gt;0,AO84&lt;0),(AP74-(AP84/(AP84-AO84))),0)</f>
        <v>0</v>
      </c>
    </row>
    <row r="90" spans="1:45" ht="15" thickBot="1" x14ac:dyDescent="0.25">
      <c r="A90" s="260" t="s">
        <v>313</v>
      </c>
      <c r="B90" s="261">
        <f>IF(AND(B87&gt;0,A87&lt;0),(B74-(B87/(B87-A87))),0)</f>
        <v>0</v>
      </c>
      <c r="C90" s="261">
        <f>IF(AND(C87&gt;0,B87&lt;0),(C74-(C87/(C87-B87))),0)</f>
        <v>1.0000025267151931</v>
      </c>
      <c r="D90" s="261">
        <f>IF(AND(D87&gt;0,C87&lt;0),(D74-(D87/(D87-C87))),0)</f>
        <v>0</v>
      </c>
      <c r="E90" s="261">
        <f>IF(AND(E87&gt;0,D87&lt;0),(E74-(E87/(E87-D87))),0)</f>
        <v>0</v>
      </c>
      <c r="F90" s="261">
        <f>IF(AND(F87&gt;0,E87&lt;0),(F74-(F87/(F87-E87))),0)</f>
        <v>0</v>
      </c>
      <c r="G90" s="261">
        <f>IF(AND(G87&gt;0,F87&lt;0),(G74-(G87/(G87-F87))),0)</f>
        <v>0</v>
      </c>
      <c r="H90" s="261">
        <f>IF(AND(H87&gt;0,G87&lt;0),(H74-(H87/(H87-G87))),0)</f>
        <v>0</v>
      </c>
      <c r="I90" s="261">
        <f>IF(AND(I87&gt;0,H87&lt;0),(I74-(I87/(I87-H87))),0)</f>
        <v>0</v>
      </c>
      <c r="J90" s="261">
        <f>IF(AND(J87&gt;0,I87&lt;0),(J74-(J87/(J87-I87))),0)</f>
        <v>0</v>
      </c>
      <c r="K90" s="261">
        <f>IF(AND(K87&gt;0,J87&lt;0),(K74-(K87/(K87-J87))),0)</f>
        <v>0</v>
      </c>
      <c r="L90" s="261">
        <f>IF(AND(L87&gt;0,K87&lt;0),(L74-(L87/(L87-K87))),0)</f>
        <v>0</v>
      </c>
      <c r="M90" s="261">
        <f>IF(AND(M87&gt;0,L87&lt;0),(M74-(M87/(M87-L87))),0)</f>
        <v>0</v>
      </c>
      <c r="N90" s="261">
        <f>IF(AND(N87&gt;0,M87&lt;0),(N74-(N87/(N87-M87))),0)</f>
        <v>0</v>
      </c>
      <c r="O90" s="261">
        <f>IF(AND(O87&gt;0,N87&lt;0),(O74-(O87/(O87-N87))),0)</f>
        <v>0</v>
      </c>
      <c r="P90" s="261">
        <f>IF(AND(P87&gt;0,O87&lt;0),(P74-(P87/(P87-O87))),0)</f>
        <v>0</v>
      </c>
      <c r="Q90" s="261">
        <f>IF(AND(Q87&gt;0,P87&lt;0),(Q74-(Q87/(Q87-P87))),0)</f>
        <v>0</v>
      </c>
      <c r="R90" s="261">
        <f>IF(AND(R87&gt;0,Q87&lt;0),(R74-(R87/(R87-Q87))),0)</f>
        <v>0</v>
      </c>
      <c r="S90" s="261">
        <f>IF(AND(S87&gt;0,R87&lt;0),(S74-(S87/(S87-R87))),0)</f>
        <v>0</v>
      </c>
      <c r="T90" s="261">
        <f>IF(AND(T87&gt;0,S87&lt;0),(T74-(T87/(T87-S87))),0)</f>
        <v>0</v>
      </c>
      <c r="U90" s="261">
        <f>IF(AND(U87&gt;0,T87&lt;0),(U74-(U87/(U87-T87))),0)</f>
        <v>0</v>
      </c>
      <c r="V90" s="261">
        <f>IF(AND(V87&gt;0,U87&lt;0),(V74-(V87/(V87-U87))),0)</f>
        <v>0</v>
      </c>
      <c r="W90" s="261">
        <f>IF(AND(W87&gt;0,V87&lt;0),(W74-(W87/(W87-V87))),0)</f>
        <v>0</v>
      </c>
      <c r="X90" s="261">
        <f>IF(AND(X87&gt;0,W87&lt;0),(X74-(X87/(X87-W87))),0)</f>
        <v>0</v>
      </c>
      <c r="Y90" s="261">
        <f>IF(AND(Y87&gt;0,X87&lt;0),(Y74-(Y87/(Y87-X87))),0)</f>
        <v>0</v>
      </c>
      <c r="Z90" s="261">
        <f>IF(AND(Z87&gt;0,Y87&lt;0),(Z74-(Z87/(Z87-Y87))),0)</f>
        <v>0</v>
      </c>
      <c r="AA90" s="261">
        <f>IF(AND(AA87&gt;0,Z87&lt;0),(AA74-(AA87/(AA87-Z87))),0)</f>
        <v>0</v>
      </c>
      <c r="AB90" s="261">
        <f>IF(AND(AB87&gt;0,AA87&lt;0),(AB74-(AB87/(AB87-AA87))),0)</f>
        <v>0</v>
      </c>
      <c r="AC90" s="261">
        <f>IF(AND(AC87&gt;0,AB87&lt;0),(AC74-(AC87/(AC87-AB87))),0)</f>
        <v>0</v>
      </c>
      <c r="AD90" s="261">
        <f>IF(AND(AD87&gt;0,AC87&lt;0),(AD74-(AD87/(AD87-AC87))),0)</f>
        <v>0</v>
      </c>
      <c r="AE90" s="261">
        <f>IF(AND(AE87&gt;0,AD87&lt;0),(AE74-(AE87/(AE87-AD87))),0)</f>
        <v>0</v>
      </c>
      <c r="AF90" s="261">
        <f>IF(AND(AF87&gt;0,AE87&lt;0),(AF74-(AF87/(AF87-AE87))),0)</f>
        <v>0</v>
      </c>
      <c r="AG90" s="261">
        <f>IF(AND(AG87&gt;0,AF87&lt;0),(AG74-(AG87/(AG87-AF87))),0)</f>
        <v>0</v>
      </c>
      <c r="AH90" s="261">
        <f>IF(AND(AH87&gt;0,AG87&lt;0),(AH74-(AH87/(AH87-AG87))),0)</f>
        <v>0</v>
      </c>
      <c r="AI90" s="261">
        <f>IF(AND(AI87&gt;0,AH87&lt;0),(AI74-(AI87/(AI87-AH87))),0)</f>
        <v>0</v>
      </c>
      <c r="AJ90" s="261">
        <f>IF(AND(AJ87&gt;0,AI87&lt;0),(AJ74-(AJ87/(AJ87-AI87))),0)</f>
        <v>0</v>
      </c>
      <c r="AK90" s="261">
        <f>IF(AND(AK87&gt;0,AJ87&lt;0),(AK74-(AK87/(AK87-AJ87))),0)</f>
        <v>0</v>
      </c>
      <c r="AL90" s="261">
        <f>IF(AND(AL87&gt;0,AK87&lt;0),(AL74-(AL87/(AL87-AK87))),0)</f>
        <v>0</v>
      </c>
      <c r="AM90" s="261">
        <f>IF(AND(AM87&gt;0,AL87&lt;0),(AM74-(AM87/(AM87-AL87))),0)</f>
        <v>0</v>
      </c>
      <c r="AN90" s="261">
        <f>IF(AND(AN87&gt;0,AM87&lt;0),(AN74-(AN87/(AN87-AM87))),0)</f>
        <v>0</v>
      </c>
      <c r="AO90" s="261">
        <f>IF(AND(AO87&gt;0,AN87&lt;0),(AO74-(AO87/(AO87-AN87))),0)</f>
        <v>0</v>
      </c>
      <c r="AP90" s="261">
        <f>IF(AND(AP87&gt;0,AO87&lt;0),(AP74-(AP87/(AP87-AO87))),0)</f>
        <v>0</v>
      </c>
    </row>
    <row r="91" spans="1:45" s="232" customFormat="1" x14ac:dyDescent="0.2">
      <c r="A91" s="206"/>
      <c r="B91" s="262">
        <v>2016</v>
      </c>
      <c r="C91" s="262">
        <f>B91+1</f>
        <v>2017</v>
      </c>
      <c r="D91" s="191">
        <f>C91+1</f>
        <v>2018</v>
      </c>
      <c r="E91" s="191">
        <f>D91+1</f>
        <v>2019</v>
      </c>
      <c r="F91" s="191">
        <f>E91+1</f>
        <v>2020</v>
      </c>
      <c r="G91" s="191">
        <f>F91+1</f>
        <v>2021</v>
      </c>
      <c r="H91" s="191">
        <f>G91+1</f>
        <v>2022</v>
      </c>
      <c r="I91" s="191">
        <f>H91+1</f>
        <v>2023</v>
      </c>
      <c r="J91" s="191">
        <f>I91+1</f>
        <v>2024</v>
      </c>
      <c r="K91" s="191">
        <f>J91+1</f>
        <v>2025</v>
      </c>
      <c r="L91" s="191">
        <f>K91+1</f>
        <v>2026</v>
      </c>
      <c r="M91" s="191">
        <f>L91+1</f>
        <v>2027</v>
      </c>
      <c r="N91" s="191">
        <f>M91+1</f>
        <v>2028</v>
      </c>
      <c r="O91" s="191">
        <f>N91+1</f>
        <v>2029</v>
      </c>
      <c r="P91" s="191">
        <f>O91+1</f>
        <v>2030</v>
      </c>
      <c r="Q91" s="191">
        <f>P91+1</f>
        <v>2031</v>
      </c>
      <c r="R91" s="191">
        <f>Q91+1</f>
        <v>2032</v>
      </c>
      <c r="S91" s="191">
        <f>R91+1</f>
        <v>2033</v>
      </c>
      <c r="T91" s="191">
        <f>S91+1</f>
        <v>2034</v>
      </c>
      <c r="U91" s="191">
        <f>T91+1</f>
        <v>2035</v>
      </c>
      <c r="V91" s="191">
        <f>U91+1</f>
        <v>2036</v>
      </c>
      <c r="W91" s="191">
        <f>V91+1</f>
        <v>2037</v>
      </c>
      <c r="X91" s="191">
        <f>W91+1</f>
        <v>2038</v>
      </c>
      <c r="Y91" s="191">
        <f>X91+1</f>
        <v>2039</v>
      </c>
      <c r="Z91" s="191">
        <f>Y91+1</f>
        <v>2040</v>
      </c>
      <c r="AA91" s="191">
        <f>Z91+1</f>
        <v>2041</v>
      </c>
      <c r="AB91" s="191">
        <f>AA91+1</f>
        <v>2042</v>
      </c>
      <c r="AC91" s="191">
        <f>AB91+1</f>
        <v>2043</v>
      </c>
      <c r="AD91" s="191">
        <f>AC91+1</f>
        <v>2044</v>
      </c>
      <c r="AE91" s="191">
        <f>AD91+1</f>
        <v>2045</v>
      </c>
      <c r="AF91" s="191">
        <f>AE91+1</f>
        <v>2046</v>
      </c>
      <c r="AG91" s="191">
        <f>AF91+1</f>
        <v>2047</v>
      </c>
      <c r="AH91" s="191">
        <f>AG91+1</f>
        <v>2048</v>
      </c>
      <c r="AI91" s="191">
        <f>AH91+1</f>
        <v>2049</v>
      </c>
      <c r="AJ91" s="191">
        <f>AI91+1</f>
        <v>2050</v>
      </c>
      <c r="AK91" s="191">
        <f>AJ91+1</f>
        <v>2051</v>
      </c>
      <c r="AL91" s="191">
        <f>AK91+1</f>
        <v>2052</v>
      </c>
      <c r="AM91" s="191">
        <f>AL91+1</f>
        <v>2053</v>
      </c>
      <c r="AN91" s="191">
        <f>AM91+1</f>
        <v>2054</v>
      </c>
      <c r="AO91" s="191">
        <f>AN91+1</f>
        <v>2055</v>
      </c>
      <c r="AP91" s="191">
        <f>AO91+1</f>
        <v>2056</v>
      </c>
      <c r="AQ91" s="192"/>
      <c r="AR91" s="192"/>
      <c r="AS91" s="192"/>
    </row>
    <row r="92" spans="1:45" ht="15.6" customHeight="1" x14ac:dyDescent="0.2">
      <c r="A92" s="263" t="s">
        <v>312</v>
      </c>
      <c r="B92" s="128"/>
      <c r="C92" s="128"/>
      <c r="D92" s="128"/>
      <c r="E92" s="128"/>
      <c r="F92" s="128"/>
      <c r="G92" s="128"/>
      <c r="H92" s="128"/>
      <c r="I92" s="128"/>
      <c r="J92" s="128"/>
      <c r="K92" s="128"/>
      <c r="L92" s="264">
        <v>10</v>
      </c>
      <c r="M92" s="128"/>
      <c r="N92" s="128"/>
      <c r="O92" s="128"/>
      <c r="P92" s="128"/>
      <c r="Q92" s="128"/>
      <c r="R92" s="128"/>
      <c r="S92" s="128"/>
      <c r="T92" s="128"/>
      <c r="U92" s="128"/>
      <c r="V92" s="128"/>
      <c r="W92" s="128"/>
      <c r="X92" s="128"/>
      <c r="Y92" s="128"/>
      <c r="Z92" s="128"/>
      <c r="AA92" s="473">
        <v>25</v>
      </c>
      <c r="AB92" s="128"/>
      <c r="AC92" s="128"/>
      <c r="AD92" s="128"/>
      <c r="AE92" s="128"/>
      <c r="AF92" s="473">
        <v>30</v>
      </c>
      <c r="AG92" s="128"/>
      <c r="AH92" s="128"/>
      <c r="AI92" s="128"/>
      <c r="AJ92" s="128"/>
      <c r="AK92" s="128"/>
      <c r="AL92" s="128"/>
      <c r="AM92" s="128"/>
      <c r="AN92" s="128"/>
      <c r="AO92" s="128"/>
      <c r="AP92" s="473">
        <v>40</v>
      </c>
    </row>
    <row r="93" spans="1:45" ht="12.75" x14ac:dyDescent="0.2">
      <c r="A93" s="129" t="s">
        <v>311</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310</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309</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308</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398" t="s">
        <v>574</v>
      </c>
      <c r="B97" s="398"/>
      <c r="C97" s="398"/>
      <c r="D97" s="398"/>
      <c r="E97" s="398"/>
      <c r="F97" s="398"/>
      <c r="G97" s="398"/>
      <c r="H97" s="398"/>
      <c r="I97" s="398"/>
      <c r="J97" s="398"/>
      <c r="K97" s="398"/>
      <c r="L97" s="398"/>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row>
    <row r="98" spans="1:71" x14ac:dyDescent="0.2">
      <c r="C98" s="265"/>
    </row>
    <row r="99" spans="1:71" s="271" customFormat="1" ht="16.5" hidden="1" thickTop="1" x14ac:dyDescent="0.2">
      <c r="A99" s="266" t="s">
        <v>575</v>
      </c>
      <c r="B99" s="267">
        <f>B81*B85</f>
        <v>-0.9109750373485539</v>
      </c>
      <c r="C99" s="268">
        <f>C81*C85</f>
        <v>0</v>
      </c>
      <c r="D99" s="268">
        <f>D81*D85</f>
        <v>0</v>
      </c>
      <c r="E99" s="268">
        <f>E81*E85</f>
        <v>0</v>
      </c>
      <c r="F99" s="268">
        <f>F81*F85</f>
        <v>0</v>
      </c>
      <c r="G99" s="268">
        <f>G81*G85</f>
        <v>0</v>
      </c>
      <c r="H99" s="268">
        <f>H81*H85</f>
        <v>0</v>
      </c>
      <c r="I99" s="268">
        <f>I81*I85</f>
        <v>0</v>
      </c>
      <c r="J99" s="268">
        <f>J81*J85</f>
        <v>0</v>
      </c>
      <c r="K99" s="268">
        <f>K81*K85</f>
        <v>0</v>
      </c>
      <c r="L99" s="268">
        <f>L81*L85</f>
        <v>0</v>
      </c>
      <c r="M99" s="268">
        <f>M81*M85</f>
        <v>0</v>
      </c>
      <c r="N99" s="268">
        <f>N81*N85</f>
        <v>0</v>
      </c>
      <c r="O99" s="268">
        <f>O81*O85</f>
        <v>0</v>
      </c>
      <c r="P99" s="268">
        <f>P81*P85</f>
        <v>0</v>
      </c>
      <c r="Q99" s="268">
        <f>Q81*Q85</f>
        <v>0</v>
      </c>
      <c r="R99" s="268">
        <f>R81*R85</f>
        <v>0</v>
      </c>
      <c r="S99" s="268">
        <f>S81*S85</f>
        <v>0</v>
      </c>
      <c r="T99" s="268">
        <f>T81*T85</f>
        <v>0</v>
      </c>
      <c r="U99" s="268">
        <f>U81*U85</f>
        <v>0</v>
      </c>
      <c r="V99" s="268">
        <f>V81*V85</f>
        <v>0</v>
      </c>
      <c r="W99" s="268">
        <f>W81*W85</f>
        <v>0</v>
      </c>
      <c r="X99" s="268">
        <f>X81*X85</f>
        <v>0</v>
      </c>
      <c r="Y99" s="268">
        <f>Y81*Y85</f>
        <v>0</v>
      </c>
      <c r="Z99" s="268">
        <f>Z81*Z85</f>
        <v>0</v>
      </c>
      <c r="AA99" s="268">
        <f>AA81*AA85</f>
        <v>0</v>
      </c>
      <c r="AB99" s="268">
        <f>AB81*AB85</f>
        <v>0</v>
      </c>
      <c r="AC99" s="268">
        <f>AC81*AC85</f>
        <v>0</v>
      </c>
      <c r="AD99" s="268">
        <f>AD81*AD85</f>
        <v>0</v>
      </c>
      <c r="AE99" s="268">
        <f>AE81*AE85</f>
        <v>0</v>
      </c>
      <c r="AF99" s="268">
        <f>AF81*AF85</f>
        <v>0</v>
      </c>
      <c r="AG99" s="268">
        <f>AG81*AG85</f>
        <v>0</v>
      </c>
      <c r="AH99" s="268">
        <f>AH81*AH85</f>
        <v>0</v>
      </c>
      <c r="AI99" s="268">
        <f>AI81*AI85</f>
        <v>0</v>
      </c>
      <c r="AJ99" s="268">
        <f>AJ81*AJ85</f>
        <v>0</v>
      </c>
      <c r="AK99" s="268">
        <f>AK81*AK85</f>
        <v>0</v>
      </c>
      <c r="AL99" s="268">
        <f>AL81*AL85</f>
        <v>0</v>
      </c>
      <c r="AM99" s="268">
        <f>AM81*AM85</f>
        <v>0</v>
      </c>
      <c r="AN99" s="268">
        <f>AN81*AN85</f>
        <v>0</v>
      </c>
      <c r="AO99" s="268">
        <f>AO81*AO85</f>
        <v>0</v>
      </c>
      <c r="AP99" s="268">
        <f>AP81*AP85</f>
        <v>0</v>
      </c>
      <c r="AQ99" s="269">
        <f>SUM(B99:AP99)</f>
        <v>-0.9109750373485539</v>
      </c>
      <c r="AR99" s="270"/>
      <c r="AS99" s="270"/>
    </row>
    <row r="100" spans="1:71" s="274" customFormat="1" hidden="1" x14ac:dyDescent="0.2">
      <c r="A100" s="272">
        <f>AQ99</f>
        <v>-0.9109750373485539</v>
      </c>
      <c r="B100" s="273"/>
      <c r="C100" s="229"/>
      <c r="D100" s="229"/>
      <c r="E100" s="229"/>
      <c r="F100" s="229"/>
      <c r="G100" s="229"/>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192"/>
      <c r="AR100" s="192"/>
      <c r="AS100" s="192"/>
    </row>
    <row r="101" spans="1:71" s="274" customFormat="1" hidden="1" x14ac:dyDescent="0.2">
      <c r="A101" s="272">
        <f>AP87</f>
        <v>335903.53567597416</v>
      </c>
      <c r="B101" s="273"/>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192"/>
      <c r="AR101" s="192"/>
      <c r="AS101" s="192"/>
    </row>
    <row r="102" spans="1:71" s="274" customFormat="1" hidden="1" x14ac:dyDescent="0.2">
      <c r="A102" s="275" t="s">
        <v>576</v>
      </c>
      <c r="B102" s="276">
        <f>(A101+-A100)/-A100</f>
        <v>368730.68182930793</v>
      </c>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192"/>
      <c r="AR102" s="192"/>
      <c r="AS102" s="192"/>
    </row>
    <row r="103" spans="1:71" s="274" customFormat="1" hidden="1" x14ac:dyDescent="0.2">
      <c r="A103" s="277"/>
      <c r="B103" s="229"/>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192"/>
      <c r="AR103" s="192"/>
      <c r="AS103" s="192"/>
    </row>
    <row r="104" spans="1:71" ht="12.75" hidden="1" x14ac:dyDescent="0.2">
      <c r="A104" s="278" t="s">
        <v>577</v>
      </c>
      <c r="B104" s="278" t="s">
        <v>578</v>
      </c>
      <c r="C104" s="278" t="s">
        <v>579</v>
      </c>
      <c r="D104" s="278" t="s">
        <v>580</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1">
        <f>G30/1000/1000</f>
        <v>0.37027090304179233</v>
      </c>
      <c r="B105" s="282">
        <f>L88</f>
        <v>0</v>
      </c>
      <c r="C105" s="283">
        <f>G28</f>
        <v>1.0000020968590815</v>
      </c>
      <c r="D105" s="283">
        <f>G29</f>
        <v>1.0000025267151931</v>
      </c>
      <c r="E105" s="284" t="s">
        <v>581</v>
      </c>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c r="BE105" s="284"/>
      <c r="BF105" s="284"/>
      <c r="BG105" s="284"/>
      <c r="BH105" s="284"/>
      <c r="BI105" s="284"/>
      <c r="BJ105" s="284"/>
      <c r="BK105" s="284"/>
      <c r="BL105" s="284"/>
      <c r="BM105" s="284"/>
      <c r="BN105" s="284"/>
      <c r="BO105" s="284"/>
      <c r="BP105" s="284"/>
      <c r="BQ105" s="284"/>
      <c r="BR105" s="284"/>
      <c r="BS105" s="284"/>
    </row>
    <row r="106" spans="1:71" ht="12.75" hidden="1" x14ac:dyDescent="0.2">
      <c r="A106" s="285"/>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6"/>
      <c r="B107" s="287">
        <v>2016</v>
      </c>
      <c r="C107" s="287">
        <v>2017</v>
      </c>
      <c r="D107" s="288">
        <f>C107+1</f>
        <v>2018</v>
      </c>
      <c r="E107" s="288">
        <f>D107+1</f>
        <v>2019</v>
      </c>
      <c r="F107" s="288">
        <f>E107+1</f>
        <v>2020</v>
      </c>
      <c r="G107" s="288">
        <f>F107+1</f>
        <v>2021</v>
      </c>
      <c r="H107" s="288">
        <f>G107+1</f>
        <v>2022</v>
      </c>
      <c r="I107" s="288">
        <f>H107+1</f>
        <v>2023</v>
      </c>
      <c r="J107" s="288">
        <f>I107+1</f>
        <v>2024</v>
      </c>
      <c r="K107" s="288">
        <f>J107+1</f>
        <v>2025</v>
      </c>
      <c r="L107" s="288">
        <f>K107+1</f>
        <v>2026</v>
      </c>
      <c r="M107" s="288">
        <f>L107+1</f>
        <v>2027</v>
      </c>
      <c r="N107" s="288">
        <f>M107+1</f>
        <v>2028</v>
      </c>
      <c r="O107" s="288">
        <f>N107+1</f>
        <v>2029</v>
      </c>
      <c r="P107" s="288">
        <f>O107+1</f>
        <v>2030</v>
      </c>
      <c r="Q107" s="288">
        <f>P107+1</f>
        <v>2031</v>
      </c>
      <c r="R107" s="288">
        <f>Q107+1</f>
        <v>2032</v>
      </c>
      <c r="S107" s="288">
        <f>R107+1</f>
        <v>2033</v>
      </c>
      <c r="T107" s="288">
        <f>S107+1</f>
        <v>2034</v>
      </c>
      <c r="U107" s="288">
        <f>T107+1</f>
        <v>2035</v>
      </c>
      <c r="V107" s="288">
        <f>U107+1</f>
        <v>2036</v>
      </c>
      <c r="W107" s="288">
        <f>V107+1</f>
        <v>2037</v>
      </c>
      <c r="X107" s="288">
        <f>W107+1</f>
        <v>2038</v>
      </c>
      <c r="Y107" s="288">
        <f>X107+1</f>
        <v>2039</v>
      </c>
      <c r="Z107" s="288">
        <f>Y107+1</f>
        <v>2040</v>
      </c>
      <c r="AA107" s="288">
        <f>Z107+1</f>
        <v>2041</v>
      </c>
      <c r="AB107" s="288">
        <f>AA107+1</f>
        <v>2042</v>
      </c>
      <c r="AC107" s="288">
        <f>AB107+1</f>
        <v>2043</v>
      </c>
      <c r="AD107" s="288">
        <f>AC107+1</f>
        <v>2044</v>
      </c>
      <c r="AE107" s="288">
        <f>AD107+1</f>
        <v>2045</v>
      </c>
      <c r="AF107" s="288">
        <f>AE107+1</f>
        <v>2046</v>
      </c>
      <c r="AG107" s="288">
        <f>AF107+1</f>
        <v>2047</v>
      </c>
      <c r="AH107" s="288">
        <f>AG107+1</f>
        <v>2048</v>
      </c>
      <c r="AI107" s="288">
        <f>AH107+1</f>
        <v>2049</v>
      </c>
      <c r="AJ107" s="288">
        <f>AI107+1</f>
        <v>2050</v>
      </c>
      <c r="AK107" s="288">
        <f>AJ107+1</f>
        <v>2051</v>
      </c>
      <c r="AL107" s="288">
        <f>AK107+1</f>
        <v>2052</v>
      </c>
      <c r="AM107" s="288">
        <f>AL107+1</f>
        <v>2053</v>
      </c>
      <c r="AN107" s="288">
        <f>AM107+1</f>
        <v>2054</v>
      </c>
      <c r="AO107" s="288">
        <f>AN107+1</f>
        <v>2055</v>
      </c>
      <c r="AP107" s="288">
        <f>AO107+1</f>
        <v>2056</v>
      </c>
      <c r="AT107" s="274"/>
      <c r="AU107" s="274"/>
      <c r="AV107" s="274"/>
      <c r="AW107" s="274"/>
      <c r="AX107" s="274"/>
      <c r="AY107" s="274"/>
      <c r="AZ107" s="274"/>
      <c r="BA107" s="274"/>
      <c r="BB107" s="274"/>
      <c r="BC107" s="274"/>
      <c r="BD107" s="274"/>
      <c r="BE107" s="274"/>
      <c r="BF107" s="274"/>
      <c r="BG107" s="274"/>
    </row>
    <row r="108" spans="1:71" ht="12.75" hidden="1" x14ac:dyDescent="0.2">
      <c r="A108" s="289" t="s">
        <v>582</v>
      </c>
      <c r="B108" s="290"/>
      <c r="C108" s="290">
        <f>C109*$B$111*$B$112*1000</f>
        <v>0</v>
      </c>
      <c r="D108" s="290">
        <f>D109*$B$111*$B$112*1000</f>
        <v>0</v>
      </c>
      <c r="E108" s="290">
        <f>E109*$B$111*$B$112*1000</f>
        <v>0</v>
      </c>
      <c r="F108" s="290">
        <f>F109*$B$111*$B$112*1000</f>
        <v>0</v>
      </c>
      <c r="G108" s="290">
        <f>G109*$B$111*$B$112*1000</f>
        <v>0</v>
      </c>
      <c r="H108" s="290">
        <f>H109*$B$111*$B$112*1000</f>
        <v>0</v>
      </c>
      <c r="I108" s="290">
        <f>I109*$B$111*$B$112*1000</f>
        <v>0</v>
      </c>
      <c r="J108" s="290">
        <f>J109*$B$111*$B$112*1000</f>
        <v>0</v>
      </c>
      <c r="K108" s="290">
        <f>K109*$B$111*$B$112*1000</f>
        <v>0</v>
      </c>
      <c r="L108" s="290">
        <f>L109*$B$111*$B$112*1000</f>
        <v>0</v>
      </c>
      <c r="M108" s="290">
        <f>M109*$B$111*$B$112*1000</f>
        <v>0</v>
      </c>
      <c r="N108" s="290">
        <f>N109*$B$111*$B$112*1000</f>
        <v>0</v>
      </c>
      <c r="O108" s="290">
        <f>O109*$B$111*$B$112*1000</f>
        <v>0</v>
      </c>
      <c r="P108" s="290">
        <f>P109*$B$111*$B$112*1000</f>
        <v>0</v>
      </c>
      <c r="Q108" s="290">
        <f>Q109*$B$111*$B$112*1000</f>
        <v>0</v>
      </c>
      <c r="R108" s="290">
        <f>R109*$B$111*$B$112*1000</f>
        <v>0</v>
      </c>
      <c r="S108" s="290">
        <f>S109*$B$111*$B$112*1000</f>
        <v>0</v>
      </c>
      <c r="T108" s="290">
        <f>T109*$B$111*$B$112*1000</f>
        <v>0</v>
      </c>
      <c r="U108" s="290">
        <f>U109*$B$111*$B$112*1000</f>
        <v>0</v>
      </c>
      <c r="V108" s="290">
        <f>V109*$B$111*$B$112*1000</f>
        <v>0</v>
      </c>
      <c r="W108" s="290">
        <f>W109*$B$111*$B$112*1000</f>
        <v>0</v>
      </c>
      <c r="X108" s="290">
        <f>X109*$B$111*$B$112*1000</f>
        <v>0</v>
      </c>
      <c r="Y108" s="290">
        <f>Y109*$B$111*$B$112*1000</f>
        <v>0</v>
      </c>
      <c r="Z108" s="290">
        <f>Z109*$B$111*$B$112*1000</f>
        <v>0</v>
      </c>
      <c r="AA108" s="290">
        <f>AA109*$B$111*$B$112*1000</f>
        <v>0</v>
      </c>
      <c r="AB108" s="290">
        <f>AB109*$B$111*$B$112*1000</f>
        <v>0</v>
      </c>
      <c r="AC108" s="290">
        <f>AC109*$B$111*$B$112*1000</f>
        <v>0</v>
      </c>
      <c r="AD108" s="290">
        <f>AD109*$B$111*$B$112*1000</f>
        <v>0</v>
      </c>
      <c r="AE108" s="290">
        <f>AE109*$B$111*$B$112*1000</f>
        <v>0</v>
      </c>
      <c r="AF108" s="290">
        <f>AF109*$B$111*$B$112*1000</f>
        <v>0</v>
      </c>
      <c r="AG108" s="290">
        <f>AG109*$B$111*$B$112*1000</f>
        <v>0</v>
      </c>
      <c r="AH108" s="290">
        <f>AH109*$B$111*$B$112*1000</f>
        <v>0</v>
      </c>
      <c r="AI108" s="290">
        <f>AI109*$B$111*$B$112*1000</f>
        <v>0</v>
      </c>
      <c r="AJ108" s="290">
        <f>AJ109*$B$111*$B$112*1000</f>
        <v>0</v>
      </c>
      <c r="AK108" s="290">
        <f>AK109*$B$111*$B$112*1000</f>
        <v>0</v>
      </c>
      <c r="AL108" s="290">
        <f>AL109*$B$111*$B$112*1000</f>
        <v>0</v>
      </c>
      <c r="AM108" s="290">
        <f>AM109*$B$111*$B$112*1000</f>
        <v>0</v>
      </c>
      <c r="AN108" s="290">
        <f>AN109*$B$111*$B$112*1000</f>
        <v>0</v>
      </c>
      <c r="AO108" s="290">
        <f>AO109*$B$111*$B$112*1000</f>
        <v>0</v>
      </c>
      <c r="AP108" s="290">
        <f>AP109*$B$111*$B$112*1000</f>
        <v>0</v>
      </c>
      <c r="AT108" s="274"/>
      <c r="AU108" s="274"/>
      <c r="AV108" s="274"/>
      <c r="AW108" s="274"/>
      <c r="AX108" s="274"/>
      <c r="AY108" s="274"/>
      <c r="AZ108" s="274"/>
      <c r="BA108" s="274"/>
      <c r="BB108" s="274"/>
      <c r="BC108" s="274"/>
      <c r="BD108" s="274"/>
      <c r="BE108" s="274"/>
      <c r="BF108" s="274"/>
      <c r="BG108" s="274"/>
    </row>
    <row r="109" spans="1:71" ht="12.75" hidden="1" x14ac:dyDescent="0.2">
      <c r="A109" s="289" t="s">
        <v>583</v>
      </c>
      <c r="B109" s="288"/>
      <c r="C109" s="288">
        <f>B109+$I$120*C113</f>
        <v>0</v>
      </c>
      <c r="D109" s="288">
        <f>C109+$I$120*D113</f>
        <v>0</v>
      </c>
      <c r="E109" s="288">
        <f>D109+$I$120*E113</f>
        <v>0</v>
      </c>
      <c r="F109" s="288">
        <f>E109+$I$120*F113</f>
        <v>0</v>
      </c>
      <c r="G109" s="288">
        <f>F109+$I$120*G113</f>
        <v>0</v>
      </c>
      <c r="H109" s="288">
        <f>G109+$I$120*H113</f>
        <v>0</v>
      </c>
      <c r="I109" s="288">
        <f>H109+$I$120*I113</f>
        <v>0</v>
      </c>
      <c r="J109" s="288">
        <f>I109+$I$120*J113</f>
        <v>0</v>
      </c>
      <c r="K109" s="288">
        <f>J109+$I$120*K113</f>
        <v>0</v>
      </c>
      <c r="L109" s="288">
        <f>K109+$I$120*L113</f>
        <v>0</v>
      </c>
      <c r="M109" s="288">
        <f>L109+$I$120*M113</f>
        <v>0</v>
      </c>
      <c r="N109" s="288">
        <f>M109+$I$120*N113</f>
        <v>0</v>
      </c>
      <c r="O109" s="288">
        <f>N109+$I$120*O113</f>
        <v>0</v>
      </c>
      <c r="P109" s="288">
        <f>O109+$I$120*P113</f>
        <v>0</v>
      </c>
      <c r="Q109" s="288">
        <f>P109+$I$120*Q113</f>
        <v>0</v>
      </c>
      <c r="R109" s="288">
        <f>Q109+$I$120*R113</f>
        <v>0</v>
      </c>
      <c r="S109" s="288">
        <f>R109+$I$120*S113</f>
        <v>0</v>
      </c>
      <c r="T109" s="288">
        <f>S109+$I$120*T113</f>
        <v>0</v>
      </c>
      <c r="U109" s="288">
        <f>T109+$I$120*U113</f>
        <v>0</v>
      </c>
      <c r="V109" s="288">
        <f>U109+$I$120*V113</f>
        <v>0</v>
      </c>
      <c r="W109" s="288">
        <f>V109+$I$120*W113</f>
        <v>0</v>
      </c>
      <c r="X109" s="288">
        <f>W109+$I$120*X113</f>
        <v>0</v>
      </c>
      <c r="Y109" s="288">
        <f>X109+$I$120*Y113</f>
        <v>0</v>
      </c>
      <c r="Z109" s="288">
        <f>Y109+$I$120*Z113</f>
        <v>0</v>
      </c>
      <c r="AA109" s="288">
        <f>Z109+$I$120*AA113</f>
        <v>0</v>
      </c>
      <c r="AB109" s="288">
        <f>AA109+$I$120*AB113</f>
        <v>0</v>
      </c>
      <c r="AC109" s="288">
        <f>AB109+$I$120*AC113</f>
        <v>0</v>
      </c>
      <c r="AD109" s="288">
        <f>AC109+$I$120*AD113</f>
        <v>0</v>
      </c>
      <c r="AE109" s="288">
        <f>AD109+$I$120*AE113</f>
        <v>0</v>
      </c>
      <c r="AF109" s="288">
        <f>AE109+$I$120*AF113</f>
        <v>0</v>
      </c>
      <c r="AG109" s="288">
        <f>AF109+$I$120*AG113</f>
        <v>0</v>
      </c>
      <c r="AH109" s="288">
        <f>AG109+$I$120*AH113</f>
        <v>0</v>
      </c>
      <c r="AI109" s="288">
        <f>AH109+$I$120*AI113</f>
        <v>0</v>
      </c>
      <c r="AJ109" s="288">
        <f>AI109+$I$120*AJ113</f>
        <v>0</v>
      </c>
      <c r="AK109" s="288">
        <f>AJ109+$I$120*AK113</f>
        <v>0</v>
      </c>
      <c r="AL109" s="288">
        <f>AK109+$I$120*AL113</f>
        <v>0</v>
      </c>
      <c r="AM109" s="288">
        <f>AL109+$I$120*AM113</f>
        <v>0</v>
      </c>
      <c r="AN109" s="288">
        <f>AM109+$I$120*AN113</f>
        <v>0</v>
      </c>
      <c r="AO109" s="288">
        <f>AN109+$I$120*AO113</f>
        <v>0</v>
      </c>
      <c r="AP109" s="288">
        <f>AO109+$I$120*AP113</f>
        <v>0</v>
      </c>
      <c r="AT109" s="274"/>
      <c r="AU109" s="274"/>
      <c r="AV109" s="274"/>
      <c r="AW109" s="274"/>
      <c r="AX109" s="274"/>
      <c r="AY109" s="274"/>
      <c r="AZ109" s="274"/>
      <c r="BA109" s="274"/>
      <c r="BB109" s="274"/>
      <c r="BC109" s="274"/>
      <c r="BD109" s="274"/>
      <c r="BE109" s="274"/>
      <c r="BF109" s="274"/>
      <c r="BG109" s="274"/>
    </row>
    <row r="110" spans="1:71" ht="12.75" hidden="1" x14ac:dyDescent="0.2">
      <c r="A110" s="289" t="s">
        <v>584</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4"/>
      <c r="AU110" s="274"/>
      <c r="AV110" s="274"/>
      <c r="AW110" s="274"/>
      <c r="AX110" s="274"/>
      <c r="AY110" s="274"/>
      <c r="AZ110" s="274"/>
      <c r="BA110" s="274"/>
      <c r="BB110" s="274"/>
      <c r="BC110" s="274"/>
      <c r="BD110" s="274"/>
      <c r="BE110" s="274"/>
      <c r="BF110" s="274"/>
      <c r="BG110" s="274"/>
    </row>
    <row r="111" spans="1:71" ht="12.75" hidden="1" x14ac:dyDescent="0.2">
      <c r="A111" s="289" t="s">
        <v>585</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4"/>
      <c r="AU111" s="274"/>
      <c r="AV111" s="274"/>
      <c r="AW111" s="274"/>
      <c r="AX111" s="274"/>
      <c r="AY111" s="274"/>
      <c r="AZ111" s="274"/>
      <c r="BA111" s="274"/>
      <c r="BB111" s="274"/>
      <c r="BC111" s="274"/>
      <c r="BD111" s="274"/>
      <c r="BE111" s="274"/>
      <c r="BF111" s="274"/>
      <c r="BG111" s="274"/>
    </row>
    <row r="112" spans="1:71" ht="12.75" hidden="1" x14ac:dyDescent="0.2">
      <c r="A112" s="289" t="s">
        <v>586</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4"/>
      <c r="AU112" s="274"/>
      <c r="AV112" s="274"/>
      <c r="AW112" s="274"/>
      <c r="AX112" s="274"/>
      <c r="AY112" s="274"/>
      <c r="AZ112" s="274"/>
      <c r="BA112" s="274"/>
      <c r="BB112" s="274"/>
      <c r="BC112" s="274"/>
      <c r="BD112" s="274"/>
      <c r="BE112" s="274"/>
      <c r="BF112" s="274"/>
      <c r="BG112" s="274"/>
    </row>
    <row r="113" spans="1:71" ht="15" hidden="1" x14ac:dyDescent="0.2">
      <c r="A113" s="292" t="s">
        <v>587</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4"/>
      <c r="AU113" s="274"/>
      <c r="AV113" s="274"/>
      <c r="AW113" s="274"/>
      <c r="AX113" s="274"/>
      <c r="AY113" s="274"/>
      <c r="AZ113" s="274"/>
      <c r="BA113" s="274"/>
      <c r="BB113" s="274"/>
      <c r="BC113" s="274"/>
      <c r="BD113" s="274"/>
      <c r="BE113" s="274"/>
      <c r="BF113" s="274"/>
      <c r="BG113" s="274"/>
    </row>
    <row r="114" spans="1:71" ht="12.75" hidden="1" x14ac:dyDescent="0.2">
      <c r="A114" s="285"/>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5"/>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6"/>
      <c r="B116" s="399" t="s">
        <v>588</v>
      </c>
      <c r="C116" s="400"/>
      <c r="D116" s="399" t="s">
        <v>589</v>
      </c>
      <c r="E116" s="400"/>
      <c r="F116" s="286"/>
      <c r="G116" s="286"/>
      <c r="H116" s="286"/>
      <c r="I116" s="286"/>
      <c r="J116" s="286"/>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9" t="s">
        <v>590</v>
      </c>
      <c r="B117" s="295"/>
      <c r="C117" s="286" t="s">
        <v>591</v>
      </c>
      <c r="D117" s="295"/>
      <c r="E117" s="286" t="s">
        <v>591</v>
      </c>
      <c r="F117" s="286"/>
      <c r="G117" s="286"/>
      <c r="H117" s="286"/>
      <c r="I117" s="286"/>
      <c r="J117" s="286"/>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9" t="s">
        <v>590</v>
      </c>
      <c r="B118" s="286">
        <f>$B$110*B117</f>
        <v>0</v>
      </c>
      <c r="C118" s="286" t="s">
        <v>141</v>
      </c>
      <c r="D118" s="286">
        <f>$B$110*D117</f>
        <v>0</v>
      </c>
      <c r="E118" s="286" t="s">
        <v>141</v>
      </c>
      <c r="F118" s="289" t="s">
        <v>592</v>
      </c>
      <c r="G118" s="286">
        <f>D117-B117</f>
        <v>0</v>
      </c>
      <c r="H118" s="286" t="s">
        <v>591</v>
      </c>
      <c r="I118" s="296">
        <f>$B$110*G118</f>
        <v>0</v>
      </c>
      <c r="J118" s="286" t="s">
        <v>141</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6"/>
      <c r="B119" s="286"/>
      <c r="C119" s="286"/>
      <c r="D119" s="286"/>
      <c r="E119" s="286"/>
      <c r="F119" s="289" t="s">
        <v>593</v>
      </c>
      <c r="G119" s="286">
        <f>I119/$B$110</f>
        <v>0</v>
      </c>
      <c r="H119" s="286" t="s">
        <v>591</v>
      </c>
      <c r="I119" s="295"/>
      <c r="J119" s="286" t="s">
        <v>141</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7"/>
      <c r="B120" s="298"/>
      <c r="C120" s="298"/>
      <c r="D120" s="298"/>
      <c r="E120" s="298"/>
      <c r="F120" s="299" t="s">
        <v>594</v>
      </c>
      <c r="G120" s="296">
        <f>G118</f>
        <v>0</v>
      </c>
      <c r="H120" s="286" t="s">
        <v>591</v>
      </c>
      <c r="I120" s="291">
        <f>I118</f>
        <v>0</v>
      </c>
      <c r="J120" s="286" t="s">
        <v>141</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hidden="1" x14ac:dyDescent="0.2">
      <c r="A121" s="300"/>
      <c r="B121" s="284"/>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t="12.75" hidden="1" x14ac:dyDescent="0.2">
      <c r="A122" s="301" t="s">
        <v>595</v>
      </c>
      <c r="B122" s="302">
        <v>1</v>
      </c>
      <c r="C122" s="284"/>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4"/>
      <c r="AI122" s="284"/>
      <c r="AJ122" s="284"/>
      <c r="AK122" s="284"/>
      <c r="AL122" s="284"/>
      <c r="AM122" s="284"/>
      <c r="AN122" s="284"/>
      <c r="AO122" s="284"/>
      <c r="AP122" s="284"/>
      <c r="AQ122" s="284"/>
      <c r="AR122" s="284"/>
      <c r="AS122" s="284"/>
      <c r="AT122" s="284"/>
      <c r="AU122" s="284"/>
      <c r="AV122" s="284"/>
      <c r="AW122" s="284"/>
      <c r="AX122" s="284"/>
      <c r="AY122" s="284"/>
      <c r="AZ122" s="284"/>
      <c r="BA122" s="284"/>
      <c r="BB122" s="284"/>
      <c r="BC122" s="284"/>
      <c r="BD122" s="284"/>
      <c r="BE122" s="284"/>
      <c r="BF122" s="284"/>
      <c r="BG122" s="284"/>
      <c r="BH122" s="284"/>
      <c r="BI122" s="284"/>
      <c r="BJ122" s="284"/>
      <c r="BK122" s="284"/>
      <c r="BL122" s="284"/>
      <c r="BM122" s="284"/>
      <c r="BN122" s="284"/>
      <c r="BO122" s="284"/>
      <c r="BP122" s="284"/>
      <c r="BQ122" s="284"/>
      <c r="BR122" s="284"/>
      <c r="BS122" s="284"/>
    </row>
    <row r="123" spans="1:71" ht="12.75" hidden="1" x14ac:dyDescent="0.2">
      <c r="A123" s="301" t="s">
        <v>358</v>
      </c>
      <c r="B123" s="303">
        <v>25</v>
      </c>
      <c r="C123" s="284"/>
      <c r="D123" s="284"/>
      <c r="E123" s="284"/>
      <c r="F123" s="284"/>
      <c r="G123" s="284"/>
      <c r="H123" s="284"/>
      <c r="I123" s="284"/>
      <c r="J123" s="284"/>
      <c r="K123" s="284"/>
      <c r="L123" s="284"/>
      <c r="M123" s="284"/>
      <c r="N123" s="284"/>
      <c r="O123" s="284"/>
      <c r="P123" s="284"/>
      <c r="Q123" s="284"/>
      <c r="R123" s="284"/>
      <c r="S123" s="284"/>
      <c r="T123" s="284"/>
      <c r="U123" s="284"/>
      <c r="V123" s="284"/>
      <c r="W123" s="284"/>
      <c r="X123" s="284"/>
      <c r="Y123" s="284"/>
      <c r="Z123" s="284"/>
      <c r="AA123" s="284"/>
      <c r="AB123" s="284"/>
      <c r="AC123" s="284"/>
      <c r="AD123" s="284"/>
      <c r="AE123" s="284"/>
      <c r="AF123" s="284"/>
      <c r="AG123" s="284"/>
      <c r="AH123" s="284"/>
      <c r="AI123" s="284"/>
      <c r="AJ123" s="284"/>
      <c r="AK123" s="284"/>
      <c r="AL123" s="284"/>
      <c r="AM123" s="284"/>
      <c r="AN123" s="284"/>
      <c r="AO123" s="284"/>
      <c r="AP123" s="284"/>
      <c r="AQ123" s="284"/>
      <c r="AR123" s="284"/>
      <c r="AS123" s="284"/>
      <c r="AT123" s="284"/>
      <c r="AU123" s="284"/>
      <c r="AV123" s="284"/>
      <c r="AW123" s="284"/>
      <c r="AX123" s="284"/>
      <c r="AY123" s="284"/>
      <c r="AZ123" s="284"/>
      <c r="BA123" s="284"/>
      <c r="BB123" s="284"/>
      <c r="BC123" s="284"/>
      <c r="BD123" s="284"/>
      <c r="BE123" s="284"/>
      <c r="BF123" s="284"/>
      <c r="BG123" s="284"/>
      <c r="BH123" s="284"/>
      <c r="BI123" s="284"/>
      <c r="BJ123" s="284"/>
      <c r="BK123" s="284"/>
      <c r="BL123" s="284"/>
      <c r="BM123" s="284"/>
      <c r="BN123" s="284"/>
      <c r="BO123" s="284"/>
      <c r="BP123" s="284"/>
      <c r="BQ123" s="284"/>
      <c r="BR123" s="284"/>
      <c r="BS123" s="284"/>
    </row>
    <row r="124" spans="1:71" ht="12.75" hidden="1" x14ac:dyDescent="0.2">
      <c r="A124" s="301" t="s">
        <v>596</v>
      </c>
      <c r="B124" s="303"/>
      <c r="C124" s="304" t="s">
        <v>597</v>
      </c>
      <c r="D124" s="284"/>
      <c r="E124" s="284"/>
      <c r="F124" s="284"/>
      <c r="G124" s="284"/>
      <c r="H124" s="284"/>
      <c r="I124" s="284"/>
      <c r="J124" s="284"/>
      <c r="K124" s="284"/>
      <c r="L124" s="284"/>
      <c r="M124" s="284"/>
      <c r="N124" s="284"/>
      <c r="O124" s="284"/>
      <c r="P124" s="284"/>
      <c r="Q124" s="284"/>
      <c r="R124" s="284"/>
      <c r="S124" s="284"/>
      <c r="T124" s="284"/>
      <c r="U124" s="284"/>
      <c r="V124" s="284"/>
      <c r="W124" s="284"/>
      <c r="X124" s="284"/>
      <c r="Y124" s="284"/>
      <c r="Z124" s="284"/>
      <c r="AA124" s="284"/>
      <c r="AB124" s="284"/>
      <c r="AC124" s="284"/>
      <c r="AD124" s="284"/>
      <c r="AE124" s="284"/>
      <c r="AF124" s="284"/>
      <c r="AG124" s="284"/>
      <c r="AH124" s="284"/>
      <c r="AI124" s="284"/>
      <c r="AJ124" s="284"/>
      <c r="AK124" s="284"/>
      <c r="AL124" s="284"/>
      <c r="AM124" s="284"/>
      <c r="AN124" s="284"/>
      <c r="AO124" s="284"/>
      <c r="AP124" s="284"/>
      <c r="AQ124" s="284"/>
      <c r="AR124" s="284"/>
      <c r="AS124" s="284"/>
      <c r="AT124" s="284"/>
      <c r="AU124" s="284"/>
      <c r="AV124" s="284"/>
      <c r="AW124" s="284"/>
      <c r="AX124" s="284"/>
      <c r="AY124" s="284"/>
      <c r="AZ124" s="284"/>
      <c r="BA124" s="284"/>
      <c r="BB124" s="284"/>
      <c r="BC124" s="284"/>
      <c r="BD124" s="284"/>
      <c r="BE124" s="284"/>
      <c r="BF124" s="284"/>
      <c r="BG124" s="284"/>
      <c r="BH124" s="284"/>
      <c r="BI124" s="284"/>
      <c r="BJ124" s="284"/>
      <c r="BK124" s="284"/>
      <c r="BL124" s="284"/>
      <c r="BM124" s="284"/>
      <c r="BN124" s="284"/>
      <c r="BO124" s="284"/>
      <c r="BP124" s="284"/>
      <c r="BQ124" s="284"/>
      <c r="BR124" s="284"/>
      <c r="BS124" s="284"/>
    </row>
    <row r="125" spans="1:71" s="232" customFormat="1" ht="12.75" hidden="1" x14ac:dyDescent="0.2">
      <c r="A125" s="305"/>
      <c r="B125" s="306"/>
      <c r="C125" s="307"/>
      <c r="D125" s="308"/>
      <c r="E125" s="308"/>
      <c r="F125" s="308"/>
      <c r="G125" s="308"/>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8"/>
      <c r="AT125" s="308"/>
      <c r="AU125" s="308"/>
      <c r="AV125" s="308"/>
      <c r="AW125" s="308"/>
      <c r="AX125" s="308"/>
      <c r="AY125" s="308"/>
      <c r="AZ125" s="308"/>
      <c r="BA125" s="308"/>
      <c r="BB125" s="308"/>
      <c r="BC125" s="308"/>
      <c r="BD125" s="308"/>
      <c r="BE125" s="308"/>
      <c r="BF125" s="308"/>
      <c r="BG125" s="308"/>
      <c r="BH125" s="308"/>
      <c r="BI125" s="308"/>
      <c r="BJ125" s="308"/>
      <c r="BK125" s="308"/>
      <c r="BL125" s="308"/>
      <c r="BM125" s="308"/>
      <c r="BN125" s="308"/>
      <c r="BO125" s="308"/>
      <c r="BP125" s="308"/>
      <c r="BQ125" s="308"/>
      <c r="BR125" s="308"/>
      <c r="BS125" s="308"/>
    </row>
    <row r="126" spans="1:71" ht="12.75" hidden="1" x14ac:dyDescent="0.2">
      <c r="A126" s="301" t="s">
        <v>598</v>
      </c>
      <c r="B126" s="309">
        <f>$B$122*1000*1000</f>
        <v>1000000</v>
      </c>
      <c r="C126" s="284"/>
      <c r="D126" s="284"/>
      <c r="E126" s="284"/>
      <c r="F126" s="284"/>
      <c r="G126" s="284"/>
      <c r="H126" s="284"/>
      <c r="I126" s="284"/>
      <c r="J126" s="284"/>
      <c r="K126" s="284"/>
      <c r="L126" s="284"/>
      <c r="M126" s="284"/>
      <c r="N126" s="284"/>
      <c r="O126" s="284"/>
      <c r="P126" s="284"/>
      <c r="Q126" s="284"/>
      <c r="R126" s="284"/>
      <c r="S126" s="284"/>
      <c r="T126" s="284"/>
      <c r="U126" s="284"/>
      <c r="V126" s="284"/>
      <c r="W126" s="284"/>
      <c r="X126" s="284"/>
      <c r="Y126" s="284"/>
      <c r="Z126" s="284"/>
      <c r="AA126" s="284"/>
      <c r="AB126" s="284"/>
      <c r="AC126" s="284"/>
      <c r="AD126" s="284"/>
      <c r="AE126" s="284"/>
      <c r="AF126" s="284"/>
      <c r="AG126" s="284"/>
      <c r="AH126" s="284"/>
      <c r="AI126" s="284"/>
      <c r="AJ126" s="284"/>
      <c r="AK126" s="284"/>
      <c r="AL126" s="284"/>
      <c r="AM126" s="284"/>
      <c r="AN126" s="284"/>
      <c r="AO126" s="284"/>
      <c r="AP126" s="284"/>
      <c r="AQ126" s="284"/>
      <c r="AR126" s="284"/>
      <c r="AS126" s="284"/>
      <c r="AT126" s="284"/>
      <c r="AU126" s="284"/>
      <c r="AV126" s="284"/>
      <c r="AW126" s="284"/>
      <c r="AX126" s="284"/>
      <c r="AY126" s="284"/>
      <c r="AZ126" s="284"/>
      <c r="BA126" s="284"/>
      <c r="BB126" s="284"/>
      <c r="BC126" s="284"/>
      <c r="BD126" s="284"/>
      <c r="BE126" s="284"/>
      <c r="BF126" s="284"/>
      <c r="BG126" s="284"/>
      <c r="BH126" s="284"/>
      <c r="BI126" s="284"/>
      <c r="BJ126" s="284"/>
      <c r="BK126" s="284"/>
      <c r="BL126" s="284"/>
      <c r="BM126" s="284"/>
      <c r="BN126" s="284"/>
      <c r="BO126" s="284"/>
      <c r="BP126" s="284"/>
      <c r="BQ126" s="284"/>
      <c r="BR126" s="284"/>
      <c r="BS126" s="284"/>
    </row>
    <row r="127" spans="1:71" ht="12.75" hidden="1" x14ac:dyDescent="0.2">
      <c r="A127" s="301" t="s">
        <v>599</v>
      </c>
      <c r="B127" s="310">
        <v>0.01</v>
      </c>
      <c r="C127" s="284"/>
      <c r="D127" s="284"/>
      <c r="E127" s="284"/>
      <c r="F127" s="284"/>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4"/>
      <c r="AI127" s="284"/>
      <c r="AJ127" s="284"/>
      <c r="AK127" s="284"/>
      <c r="AL127" s="284"/>
      <c r="AM127" s="284"/>
      <c r="AN127" s="284"/>
      <c r="AO127" s="284"/>
      <c r="AP127" s="284"/>
      <c r="AQ127" s="284"/>
      <c r="AR127" s="284"/>
      <c r="AS127" s="284"/>
      <c r="AT127" s="284"/>
      <c r="AU127" s="284"/>
      <c r="AV127" s="284"/>
      <c r="AW127" s="284"/>
      <c r="AX127" s="284"/>
      <c r="AY127" s="284"/>
      <c r="AZ127" s="284"/>
      <c r="BA127" s="284"/>
      <c r="BB127" s="284"/>
      <c r="BC127" s="284"/>
      <c r="BD127" s="284"/>
      <c r="BE127" s="284"/>
      <c r="BF127" s="284"/>
      <c r="BG127" s="284"/>
      <c r="BH127" s="284"/>
      <c r="BI127" s="284"/>
      <c r="BJ127" s="284"/>
      <c r="BK127" s="284"/>
      <c r="BL127" s="284"/>
      <c r="BM127" s="284"/>
      <c r="BN127" s="284"/>
      <c r="BO127" s="284"/>
      <c r="BP127" s="284"/>
      <c r="BQ127" s="284"/>
      <c r="BR127" s="284"/>
      <c r="BS127" s="284"/>
    </row>
    <row r="128" spans="1:71" ht="12.75" hidden="1" x14ac:dyDescent="0.2">
      <c r="A128" s="300"/>
      <c r="B128" s="311"/>
      <c r="C128" s="284"/>
      <c r="D128" s="284"/>
      <c r="E128" s="284"/>
      <c r="F128" s="284"/>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84"/>
      <c r="BL128" s="284"/>
      <c r="BM128" s="284"/>
      <c r="BN128" s="284"/>
      <c r="BO128" s="284"/>
      <c r="BP128" s="284"/>
      <c r="BQ128" s="284"/>
      <c r="BR128" s="284"/>
      <c r="BS128" s="284"/>
    </row>
    <row r="129" spans="1:71" ht="12.75" hidden="1" x14ac:dyDescent="0.2">
      <c r="A129" s="301" t="s">
        <v>600</v>
      </c>
      <c r="B129" s="312">
        <v>0.20499999999999999</v>
      </c>
      <c r="C129" s="284"/>
      <c r="D129" s="284"/>
      <c r="E129" s="284"/>
      <c r="F129" s="284"/>
      <c r="G129" s="284"/>
      <c r="H129" s="284"/>
      <c r="I129" s="284"/>
      <c r="J129" s="284"/>
      <c r="K129" s="284"/>
      <c r="L129" s="284"/>
      <c r="M129" s="284"/>
      <c r="N129" s="284"/>
      <c r="O129" s="284"/>
      <c r="P129" s="284"/>
      <c r="Q129" s="284"/>
      <c r="R129" s="284"/>
      <c r="S129" s="284"/>
      <c r="T129" s="284"/>
      <c r="U129" s="284"/>
      <c r="V129" s="284"/>
      <c r="W129" s="284"/>
      <c r="X129" s="284"/>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4"/>
      <c r="BE129" s="284"/>
      <c r="BF129" s="284"/>
      <c r="BG129" s="284"/>
      <c r="BH129" s="284"/>
      <c r="BI129" s="284"/>
      <c r="BJ129" s="284"/>
      <c r="BK129" s="284"/>
      <c r="BL129" s="284"/>
      <c r="BM129" s="284"/>
      <c r="BN129" s="284"/>
      <c r="BO129" s="284"/>
      <c r="BP129" s="284"/>
      <c r="BQ129" s="284"/>
      <c r="BR129" s="284"/>
      <c r="BS129" s="284"/>
    </row>
    <row r="130" spans="1:71" hidden="1" x14ac:dyDescent="0.2">
      <c r="A130" s="313"/>
      <c r="B130" s="314"/>
      <c r="C130" s="284"/>
      <c r="D130" s="284"/>
      <c r="E130" s="284"/>
      <c r="F130" s="284"/>
      <c r="G130" s="284"/>
      <c r="H130" s="284"/>
      <c r="I130" s="284"/>
      <c r="J130" s="284"/>
      <c r="K130" s="284"/>
      <c r="L130" s="284"/>
      <c r="M130" s="284"/>
      <c r="N130" s="284"/>
      <c r="O130" s="284"/>
      <c r="P130" s="284"/>
      <c r="Q130" s="284"/>
      <c r="R130" s="284"/>
      <c r="S130" s="284"/>
      <c r="T130" s="284"/>
      <c r="U130" s="284"/>
      <c r="V130" s="284"/>
      <c r="W130" s="284"/>
      <c r="X130" s="284"/>
      <c r="Y130" s="284"/>
      <c r="Z130" s="284"/>
      <c r="AA130" s="284"/>
      <c r="AB130" s="284"/>
      <c r="AC130" s="284"/>
      <c r="AD130" s="284"/>
      <c r="AE130" s="284"/>
      <c r="AF130" s="284"/>
      <c r="AG130" s="284"/>
      <c r="AH130" s="284"/>
      <c r="AI130" s="284"/>
      <c r="AJ130" s="284"/>
      <c r="AK130" s="284"/>
      <c r="AL130" s="284"/>
      <c r="AM130" s="284"/>
      <c r="AN130" s="284"/>
      <c r="AO130" s="284"/>
      <c r="AP130" s="284"/>
      <c r="AQ130" s="284"/>
      <c r="AR130" s="284"/>
      <c r="AS130" s="284"/>
      <c r="AT130" s="284"/>
      <c r="AU130" s="284"/>
      <c r="AV130" s="284"/>
      <c r="AW130" s="284"/>
      <c r="AX130" s="284"/>
      <c r="AY130" s="284"/>
      <c r="AZ130" s="284"/>
      <c r="BA130" s="284"/>
      <c r="BB130" s="284"/>
      <c r="BC130" s="284"/>
      <c r="BD130" s="284"/>
      <c r="BE130" s="284"/>
      <c r="BF130" s="284"/>
      <c r="BG130" s="284"/>
      <c r="BH130" s="284"/>
      <c r="BI130" s="284"/>
      <c r="BJ130" s="284"/>
      <c r="BK130" s="284"/>
      <c r="BL130" s="284"/>
      <c r="BM130" s="284"/>
      <c r="BN130" s="284"/>
      <c r="BO130" s="284"/>
      <c r="BP130" s="284"/>
      <c r="BQ130" s="284"/>
      <c r="BR130" s="284"/>
      <c r="BS130" s="284"/>
    </row>
    <row r="131" spans="1:71" ht="25.5" hidden="1" x14ac:dyDescent="0.2">
      <c r="A131" s="315" t="s">
        <v>601</v>
      </c>
      <c r="B131" s="316">
        <v>1.23072</v>
      </c>
      <c r="C131" s="284" t="s">
        <v>602</v>
      </c>
      <c r="D131" s="284"/>
      <c r="E131" s="284"/>
      <c r="F131" s="284"/>
      <c r="G131" s="284"/>
      <c r="H131" s="284"/>
      <c r="I131" s="284"/>
      <c r="J131" s="284"/>
      <c r="K131" s="284"/>
      <c r="L131" s="284"/>
      <c r="M131" s="284"/>
      <c r="N131" s="284"/>
      <c r="O131" s="284"/>
      <c r="P131" s="284"/>
      <c r="Q131" s="284"/>
      <c r="R131" s="284"/>
      <c r="S131" s="284"/>
      <c r="T131" s="284"/>
      <c r="U131" s="284"/>
      <c r="V131" s="284"/>
      <c r="W131" s="284"/>
      <c r="X131" s="284"/>
      <c r="Y131" s="284"/>
      <c r="Z131" s="284"/>
      <c r="AA131" s="284"/>
      <c r="AB131" s="284"/>
      <c r="AC131" s="284"/>
      <c r="AD131" s="284"/>
      <c r="AE131" s="284"/>
      <c r="AF131" s="284"/>
      <c r="AG131" s="284"/>
      <c r="AH131" s="284"/>
      <c r="AI131" s="284"/>
      <c r="AJ131" s="284"/>
      <c r="AK131" s="284"/>
      <c r="AL131" s="284"/>
      <c r="AM131" s="284"/>
      <c r="AN131" s="284"/>
      <c r="AO131" s="284"/>
      <c r="AP131" s="284"/>
      <c r="AQ131" s="284"/>
      <c r="AR131" s="284"/>
      <c r="AS131" s="284"/>
      <c r="AT131" s="284"/>
      <c r="AU131" s="284"/>
      <c r="AV131" s="284"/>
      <c r="AW131" s="284"/>
      <c r="AX131" s="284"/>
      <c r="AY131" s="284"/>
      <c r="AZ131" s="284"/>
      <c r="BA131" s="284"/>
      <c r="BB131" s="284"/>
      <c r="BC131" s="284"/>
      <c r="BD131" s="284"/>
      <c r="BE131" s="284"/>
      <c r="BF131" s="284"/>
      <c r="BG131" s="284"/>
      <c r="BH131" s="284"/>
      <c r="BI131" s="284"/>
      <c r="BJ131" s="284"/>
      <c r="BK131" s="284"/>
      <c r="BL131" s="284"/>
      <c r="BM131" s="284"/>
      <c r="BN131" s="284"/>
      <c r="BO131" s="284"/>
      <c r="BP131" s="284"/>
      <c r="BQ131" s="284"/>
      <c r="BR131" s="284"/>
      <c r="BS131" s="284"/>
    </row>
    <row r="132" spans="1:71" ht="25.5" hidden="1" x14ac:dyDescent="0.2">
      <c r="A132" s="315" t="s">
        <v>603</v>
      </c>
      <c r="B132" s="316">
        <v>1.20268</v>
      </c>
      <c r="C132" s="284" t="s">
        <v>602</v>
      </c>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284"/>
      <c r="BE132" s="284"/>
      <c r="BF132" s="284"/>
      <c r="BG132" s="284"/>
      <c r="BH132" s="284"/>
      <c r="BI132" s="284"/>
      <c r="BJ132" s="284"/>
      <c r="BK132" s="284"/>
      <c r="BL132" s="284"/>
      <c r="BM132" s="284"/>
      <c r="BN132" s="284"/>
      <c r="BO132" s="284"/>
      <c r="BP132" s="284"/>
      <c r="BQ132" s="284"/>
      <c r="BR132" s="284"/>
      <c r="BS132" s="284"/>
    </row>
    <row r="133" spans="1:71" ht="12.75" hidden="1" x14ac:dyDescent="0.2">
      <c r="A133" s="300"/>
      <c r="B133" s="284"/>
      <c r="C133" s="284"/>
      <c r="D133" s="284"/>
      <c r="E133" s="284"/>
      <c r="F133" s="284"/>
      <c r="G133" s="284"/>
      <c r="H133" s="284"/>
      <c r="I133" s="284"/>
      <c r="J133" s="284"/>
      <c r="K133" s="284"/>
      <c r="L133" s="284"/>
      <c r="M133" s="284"/>
      <c r="N133" s="284"/>
      <c r="O133" s="284"/>
      <c r="P133" s="284"/>
      <c r="Q133" s="284"/>
      <c r="R133" s="284"/>
      <c r="S133" s="284"/>
      <c r="T133" s="284"/>
      <c r="U133" s="284"/>
      <c r="V133" s="284"/>
      <c r="W133" s="284"/>
      <c r="X133" s="284"/>
      <c r="Y133" s="284"/>
      <c r="Z133" s="284"/>
      <c r="AA133" s="284"/>
      <c r="AB133" s="284"/>
      <c r="AC133" s="284"/>
      <c r="AD133" s="284"/>
      <c r="AE133" s="284"/>
      <c r="AF133" s="284"/>
      <c r="AG133" s="284"/>
      <c r="AH133" s="284"/>
      <c r="AI133" s="284"/>
      <c r="AJ133" s="284"/>
      <c r="AK133" s="284"/>
      <c r="AL133" s="284"/>
      <c r="AM133" s="284"/>
      <c r="AN133" s="284"/>
      <c r="AO133" s="284"/>
      <c r="AP133" s="284"/>
      <c r="AQ133" s="232"/>
      <c r="AR133" s="232"/>
      <c r="AS133" s="232"/>
      <c r="BH133" s="284"/>
      <c r="BI133" s="284"/>
      <c r="BJ133" s="284"/>
      <c r="BK133" s="284"/>
      <c r="BL133" s="284"/>
      <c r="BM133" s="284"/>
      <c r="BN133" s="284"/>
      <c r="BO133" s="284"/>
      <c r="BP133" s="284"/>
      <c r="BQ133" s="284"/>
      <c r="BR133" s="284"/>
      <c r="BS133" s="284"/>
    </row>
    <row r="134" spans="1:71" hidden="1" x14ac:dyDescent="0.2">
      <c r="A134" s="301" t="s">
        <v>604</v>
      </c>
      <c r="C134" s="308" t="s">
        <v>605</v>
      </c>
      <c r="D134" s="308"/>
      <c r="E134" s="308"/>
      <c r="F134" s="308"/>
      <c r="G134" s="308"/>
      <c r="H134" s="308"/>
      <c r="I134" s="308"/>
      <c r="J134" s="308"/>
      <c r="K134" s="308"/>
      <c r="L134" s="308"/>
      <c r="M134" s="308"/>
      <c r="N134" s="308"/>
      <c r="O134" s="308"/>
      <c r="P134" s="308"/>
      <c r="Q134" s="308"/>
      <c r="R134" s="308"/>
      <c r="S134" s="308"/>
      <c r="T134" s="308"/>
      <c r="U134" s="308"/>
      <c r="V134" s="308"/>
      <c r="W134" s="308"/>
      <c r="X134" s="308"/>
      <c r="Y134" s="308"/>
      <c r="Z134" s="308"/>
      <c r="AA134" s="308"/>
      <c r="AB134" s="308"/>
      <c r="AC134" s="308"/>
      <c r="AD134" s="308"/>
      <c r="AE134" s="308"/>
      <c r="AF134" s="308"/>
      <c r="AG134" s="308"/>
      <c r="AH134" s="308"/>
      <c r="AI134" s="308"/>
      <c r="AJ134" s="308"/>
      <c r="AK134" s="308"/>
      <c r="AL134" s="308"/>
      <c r="AM134" s="308"/>
      <c r="AN134" s="308"/>
      <c r="AO134" s="308"/>
      <c r="AP134" s="308"/>
      <c r="AQ134" s="232"/>
      <c r="AR134" s="232"/>
      <c r="AS134" s="232"/>
      <c r="BH134" s="308"/>
      <c r="BI134" s="308"/>
      <c r="BJ134" s="308"/>
      <c r="BK134" s="308"/>
      <c r="BL134" s="308"/>
      <c r="BM134" s="308"/>
      <c r="BN134" s="308"/>
      <c r="BO134" s="308"/>
      <c r="BP134" s="308"/>
      <c r="BQ134" s="308"/>
      <c r="BR134" s="308"/>
      <c r="BS134" s="308"/>
    </row>
    <row r="135" spans="1:71" ht="12.75" hidden="1" x14ac:dyDescent="0.2">
      <c r="A135" s="301"/>
      <c r="B135" s="317">
        <v>2016</v>
      </c>
      <c r="C135" s="317">
        <f>B135+1</f>
        <v>2017</v>
      </c>
      <c r="D135" s="317">
        <f>C135+1</f>
        <v>2018</v>
      </c>
      <c r="E135" s="317">
        <f>D135+1</f>
        <v>2019</v>
      </c>
      <c r="F135" s="317">
        <f>E135+1</f>
        <v>2020</v>
      </c>
      <c r="G135" s="317">
        <f>F135+1</f>
        <v>2021</v>
      </c>
      <c r="H135" s="317">
        <f>G135+1</f>
        <v>2022</v>
      </c>
      <c r="I135" s="317">
        <f>H135+1</f>
        <v>2023</v>
      </c>
      <c r="J135" s="317">
        <f>I135+1</f>
        <v>2024</v>
      </c>
      <c r="K135" s="317">
        <f>J135+1</f>
        <v>2025</v>
      </c>
      <c r="L135" s="317">
        <f>K135+1</f>
        <v>2026</v>
      </c>
      <c r="M135" s="317">
        <f>L135+1</f>
        <v>2027</v>
      </c>
      <c r="N135" s="317">
        <f>M135+1</f>
        <v>2028</v>
      </c>
      <c r="O135" s="317">
        <f>N135+1</f>
        <v>2029</v>
      </c>
      <c r="P135" s="317">
        <f>O135+1</f>
        <v>2030</v>
      </c>
      <c r="Q135" s="317">
        <f>P135+1</f>
        <v>2031</v>
      </c>
      <c r="R135" s="317">
        <f>Q135+1</f>
        <v>2032</v>
      </c>
      <c r="S135" s="317">
        <f>R135+1</f>
        <v>2033</v>
      </c>
      <c r="T135" s="317">
        <f>S135+1</f>
        <v>2034</v>
      </c>
      <c r="U135" s="317">
        <f>T135+1</f>
        <v>2035</v>
      </c>
      <c r="V135" s="317">
        <f>U135+1</f>
        <v>2036</v>
      </c>
      <c r="W135" s="317">
        <f>V135+1</f>
        <v>2037</v>
      </c>
      <c r="X135" s="317">
        <f>W135+1</f>
        <v>2038</v>
      </c>
      <c r="Y135" s="317">
        <f>X135+1</f>
        <v>2039</v>
      </c>
      <c r="Z135" s="317">
        <f>Y135+1</f>
        <v>2040</v>
      </c>
      <c r="AA135" s="317">
        <f>Z135+1</f>
        <v>2041</v>
      </c>
      <c r="AB135" s="317">
        <f>AA135+1</f>
        <v>2042</v>
      </c>
      <c r="AC135" s="317">
        <f>AB135+1</f>
        <v>2043</v>
      </c>
      <c r="AD135" s="317">
        <f>AC135+1</f>
        <v>2044</v>
      </c>
      <c r="AE135" s="317">
        <f>AD135+1</f>
        <v>2045</v>
      </c>
      <c r="AF135" s="317">
        <f>AE135+1</f>
        <v>2046</v>
      </c>
      <c r="AG135" s="317">
        <f>AF135+1</f>
        <v>2047</v>
      </c>
      <c r="AH135" s="317">
        <f>AG135+1</f>
        <v>2048</v>
      </c>
      <c r="AI135" s="317">
        <f>AH135+1</f>
        <v>2049</v>
      </c>
      <c r="AJ135" s="317">
        <f>AI135+1</f>
        <v>2050</v>
      </c>
      <c r="AK135" s="317">
        <f>AJ135+1</f>
        <v>2051</v>
      </c>
      <c r="AL135" s="317">
        <f>AK135+1</f>
        <v>2052</v>
      </c>
      <c r="AM135" s="317">
        <f>AL135+1</f>
        <v>2053</v>
      </c>
      <c r="AN135" s="317">
        <f>AM135+1</f>
        <v>2054</v>
      </c>
      <c r="AO135" s="317">
        <f>AN135+1</f>
        <v>2055</v>
      </c>
      <c r="AP135" s="317">
        <f>AO135+1</f>
        <v>2056</v>
      </c>
      <c r="AQ135" s="317">
        <f>AP135+1</f>
        <v>2057</v>
      </c>
      <c r="AR135" s="317">
        <f>AQ135+1</f>
        <v>2058</v>
      </c>
      <c r="AS135" s="317">
        <f>AR135+1</f>
        <v>2059</v>
      </c>
      <c r="AT135" s="317">
        <f>AS135+1</f>
        <v>2060</v>
      </c>
      <c r="AU135" s="317">
        <f>AT135+1</f>
        <v>2061</v>
      </c>
      <c r="AV135" s="317">
        <f>AU135+1</f>
        <v>2062</v>
      </c>
      <c r="AW135" s="317">
        <f>AV135+1</f>
        <v>2063</v>
      </c>
      <c r="AX135" s="317">
        <f>AW135+1</f>
        <v>2064</v>
      </c>
      <c r="AY135" s="317">
        <f>AX135+1</f>
        <v>2065</v>
      </c>
    </row>
    <row r="136" spans="1:71" ht="12.75" hidden="1" x14ac:dyDescent="0.2">
      <c r="A136" s="301" t="s">
        <v>606</v>
      </c>
      <c r="B136" s="317"/>
      <c r="C136" s="318">
        <v>5.8000000000000003E-2</v>
      </c>
      <c r="D136" s="318">
        <v>5.5E-2</v>
      </c>
      <c r="E136" s="319">
        <f>D136</f>
        <v>5.5E-2</v>
      </c>
      <c r="F136" s="319">
        <f>E136</f>
        <v>5.5E-2</v>
      </c>
      <c r="G136" s="319">
        <f>F136</f>
        <v>5.5E-2</v>
      </c>
      <c r="H136" s="319">
        <f>G136</f>
        <v>5.5E-2</v>
      </c>
      <c r="I136" s="319">
        <f>H136</f>
        <v>5.5E-2</v>
      </c>
      <c r="J136" s="319">
        <f>I136</f>
        <v>5.5E-2</v>
      </c>
      <c r="K136" s="319">
        <f>J136</f>
        <v>5.5E-2</v>
      </c>
      <c r="L136" s="319">
        <f>K136</f>
        <v>5.5E-2</v>
      </c>
      <c r="M136" s="319">
        <f>L136</f>
        <v>5.5E-2</v>
      </c>
      <c r="N136" s="319">
        <f>M136</f>
        <v>5.5E-2</v>
      </c>
      <c r="O136" s="319">
        <f>N136</f>
        <v>5.5E-2</v>
      </c>
      <c r="P136" s="319">
        <f>O136</f>
        <v>5.5E-2</v>
      </c>
      <c r="Q136" s="319">
        <f>P136</f>
        <v>5.5E-2</v>
      </c>
      <c r="R136" s="319">
        <f>Q136</f>
        <v>5.5E-2</v>
      </c>
      <c r="S136" s="319">
        <f>R136</f>
        <v>5.5E-2</v>
      </c>
      <c r="T136" s="319">
        <f>S136</f>
        <v>5.5E-2</v>
      </c>
      <c r="U136" s="319">
        <f>T136</f>
        <v>5.5E-2</v>
      </c>
      <c r="V136" s="319">
        <f>U136</f>
        <v>5.5E-2</v>
      </c>
      <c r="W136" s="319">
        <f>V136</f>
        <v>5.5E-2</v>
      </c>
      <c r="X136" s="319">
        <f>W136</f>
        <v>5.5E-2</v>
      </c>
      <c r="Y136" s="319">
        <f>X136</f>
        <v>5.5E-2</v>
      </c>
      <c r="Z136" s="319">
        <f>Y136</f>
        <v>5.5E-2</v>
      </c>
      <c r="AA136" s="319">
        <f>Z136</f>
        <v>5.5E-2</v>
      </c>
      <c r="AB136" s="319">
        <f>AA136</f>
        <v>5.5E-2</v>
      </c>
      <c r="AC136" s="319">
        <f>AB136</f>
        <v>5.5E-2</v>
      </c>
      <c r="AD136" s="319">
        <f>AC136</f>
        <v>5.5E-2</v>
      </c>
      <c r="AE136" s="319">
        <f>AD136</f>
        <v>5.5E-2</v>
      </c>
      <c r="AF136" s="319">
        <f>AE136</f>
        <v>5.5E-2</v>
      </c>
      <c r="AG136" s="319">
        <f>AF136</f>
        <v>5.5E-2</v>
      </c>
      <c r="AH136" s="319">
        <f>AG136</f>
        <v>5.5E-2</v>
      </c>
      <c r="AI136" s="319">
        <f>AH136</f>
        <v>5.5E-2</v>
      </c>
      <c r="AJ136" s="319">
        <f>AI136</f>
        <v>5.5E-2</v>
      </c>
      <c r="AK136" s="319">
        <f>AJ136</f>
        <v>5.5E-2</v>
      </c>
      <c r="AL136" s="319">
        <f>AK136</f>
        <v>5.5E-2</v>
      </c>
      <c r="AM136" s="319">
        <f>AL136</f>
        <v>5.5E-2</v>
      </c>
      <c r="AN136" s="319">
        <f>AM136</f>
        <v>5.5E-2</v>
      </c>
      <c r="AO136" s="319">
        <f>AN136</f>
        <v>5.5E-2</v>
      </c>
      <c r="AP136" s="319">
        <f>AO136</f>
        <v>5.5E-2</v>
      </c>
      <c r="AQ136" s="319">
        <f>AP136</f>
        <v>5.5E-2</v>
      </c>
      <c r="AR136" s="319">
        <f>AQ136</f>
        <v>5.5E-2</v>
      </c>
      <c r="AS136" s="319">
        <f>AR136</f>
        <v>5.5E-2</v>
      </c>
      <c r="AT136" s="319">
        <f>AS136</f>
        <v>5.5E-2</v>
      </c>
      <c r="AU136" s="319">
        <f>AT136</f>
        <v>5.5E-2</v>
      </c>
      <c r="AV136" s="319">
        <f>AU136</f>
        <v>5.5E-2</v>
      </c>
      <c r="AW136" s="319">
        <f>AV136</f>
        <v>5.5E-2</v>
      </c>
      <c r="AX136" s="319">
        <f>AW136</f>
        <v>5.5E-2</v>
      </c>
      <c r="AY136" s="319">
        <f>AX136</f>
        <v>5.5E-2</v>
      </c>
    </row>
    <row r="137" spans="1:71" s="232" customFormat="1" ht="15" hidden="1" x14ac:dyDescent="0.2">
      <c r="A137" s="301" t="s">
        <v>607</v>
      </c>
      <c r="B137" s="320"/>
      <c r="C137" s="234">
        <f>(1+B137)*(1+C136)-1</f>
        <v>5.8000000000000052E-2</v>
      </c>
      <c r="D137" s="234">
        <f>(1+C137)*(1+D136)-1</f>
        <v>0.11619000000000002</v>
      </c>
      <c r="E137" s="234">
        <f>(1+D137)*(1+E136)-1</f>
        <v>0.17758045</v>
      </c>
      <c r="F137" s="234">
        <f>(1+E137)*(1+F136)-1</f>
        <v>0.24234737475000001</v>
      </c>
      <c r="G137" s="234">
        <f>(1+F137)*(1+G136)-1</f>
        <v>0.31067648036124984</v>
      </c>
      <c r="H137" s="234">
        <f>(1+G137)*(1+H136)-1</f>
        <v>0.38276368678111861</v>
      </c>
      <c r="I137" s="234">
        <f>(1+H137)*(1+I136)-1</f>
        <v>0.45881568955408003</v>
      </c>
      <c r="J137" s="234">
        <f>(1+I137)*(1+J136)-1</f>
        <v>0.53905055247955436</v>
      </c>
      <c r="K137" s="234">
        <f>(1+J137)*(1+K136)-1</f>
        <v>0.62369833286592979</v>
      </c>
      <c r="L137" s="234">
        <f>(1+K137)*(1+L136)-1</f>
        <v>0.71300174117355586</v>
      </c>
      <c r="M137" s="234">
        <f>(1+L137)*(1+M136)-1</f>
        <v>0.80721683693810142</v>
      </c>
      <c r="N137" s="234">
        <f>(1+M137)*(1+N136)-1</f>
        <v>0.90661376296969687</v>
      </c>
      <c r="O137" s="234">
        <f>(1+N137)*(1+O136)-1</f>
        <v>1.0114775199330301</v>
      </c>
      <c r="P137" s="234">
        <f>(1+O137)*(1+P136)-1</f>
        <v>1.1221087835293466</v>
      </c>
      <c r="Q137" s="234">
        <f>(1+P137)*(1+Q136)-1</f>
        <v>1.2388247666234604</v>
      </c>
      <c r="R137" s="234">
        <f>(1+Q137)*(1+R136)-1</f>
        <v>1.3619601287877505</v>
      </c>
      <c r="S137" s="234">
        <f>(1+R137)*(1+S136)-1</f>
        <v>1.4918679358710767</v>
      </c>
      <c r="T137" s="234">
        <f>(1+S137)*(1+T136)-1</f>
        <v>1.6289206723439857</v>
      </c>
      <c r="U137" s="234">
        <f>(1+T137)*(1+U136)-1</f>
        <v>1.7735113093229047</v>
      </c>
      <c r="V137" s="234">
        <f>(1+U137)*(1+V136)-1</f>
        <v>1.9260544313356642</v>
      </c>
      <c r="W137" s="234">
        <f>(1+V137)*(1+W136)-1</f>
        <v>2.0869874250591254</v>
      </c>
      <c r="X137" s="234">
        <f>(1+W137)*(1+X136)-1</f>
        <v>2.2567717334373771</v>
      </c>
      <c r="Y137" s="234">
        <f>(1+X137)*(1+Y136)-1</f>
        <v>2.4358941787764326</v>
      </c>
      <c r="Z137" s="234">
        <f>(1+Y137)*(1+Z136)-1</f>
        <v>2.6248683586091359</v>
      </c>
      <c r="AA137" s="234">
        <f>(1+Z137)*(1+AA136)-1</f>
        <v>2.8242361183326383</v>
      </c>
      <c r="AB137" s="234">
        <f>(1+AA137)*(1+AB136)-1</f>
        <v>3.0345691048409336</v>
      </c>
      <c r="AC137" s="234">
        <f>(1+AB137)*(1+AC136)-1</f>
        <v>3.2564704056071845</v>
      </c>
      <c r="AD137" s="234">
        <f>(1+AC137)*(1+AD136)-1</f>
        <v>3.4905762779155793</v>
      </c>
      <c r="AE137" s="234">
        <f>(1+AD137)*(1+AE136)-1</f>
        <v>3.7375579732009356</v>
      </c>
      <c r="AF137" s="234">
        <f>(1+AE137)*(1+AF136)-1</f>
        <v>3.9981236617269866</v>
      </c>
      <c r="AG137" s="234">
        <f>(1+AF137)*(1+AG136)-1</f>
        <v>4.2730204631219708</v>
      </c>
      <c r="AH137" s="234">
        <f>(1+AG137)*(1+AH136)-1</f>
        <v>4.563036588593679</v>
      </c>
      <c r="AI137" s="234">
        <f>(1+AH137)*(1+AI136)-1</f>
        <v>4.8690036009663311</v>
      </c>
      <c r="AJ137" s="234">
        <f>(1+AI137)*(1+AJ136)-1</f>
        <v>5.1917987990194794</v>
      </c>
      <c r="AK137" s="234">
        <f>(1+AJ137)*(1+AK136)-1</f>
        <v>5.5323477329655502</v>
      </c>
      <c r="AL137" s="234">
        <f>(1+AK137)*(1+AL136)-1</f>
        <v>5.8916268582786548</v>
      </c>
      <c r="AM137" s="234">
        <f>(1+AL137)*(1+AM136)-1</f>
        <v>6.2706663354839804</v>
      </c>
      <c r="AN137" s="234">
        <f>(1+AM137)*(1+AN136)-1</f>
        <v>6.6705529839355986</v>
      </c>
      <c r="AO137" s="234">
        <f>(1+AN137)*(1+AO136)-1</f>
        <v>7.0924333980520569</v>
      </c>
      <c r="AP137" s="234">
        <f>(1+AO137)*(1+AP136)-1</f>
        <v>7.5375172349449198</v>
      </c>
      <c r="AQ137" s="234">
        <f>(1+AP137)*(1+AQ136)-1</f>
        <v>8.0070806828668903</v>
      </c>
      <c r="AR137" s="234">
        <f>(1+AQ137)*(1+AR136)-1</f>
        <v>8.5024701204245687</v>
      </c>
      <c r="AS137" s="234">
        <f>(1+AR137)*(1+AS136)-1</f>
        <v>9.0251059770479198</v>
      </c>
      <c r="AT137" s="234">
        <f>(1+AS137)*(1+AT136)-1</f>
        <v>9.5764868057855548</v>
      </c>
      <c r="AU137" s="234">
        <f>(1+AT137)*(1+AU136)-1</f>
        <v>10.15819358010376</v>
      </c>
      <c r="AV137" s="234">
        <f>(1+AU137)*(1+AV136)-1</f>
        <v>10.771894227009465</v>
      </c>
      <c r="AW137" s="234">
        <f>(1+AV137)*(1+AW136)-1</f>
        <v>11.419348409494985</v>
      </c>
      <c r="AX137" s="234">
        <f>(1+AW137)*(1+AX136)-1</f>
        <v>12.102412572017208</v>
      </c>
      <c r="AY137" s="234">
        <f>(1+AX137)*(1+AY136)-1</f>
        <v>12.823045263478154</v>
      </c>
    </row>
    <row r="138" spans="1:71" s="232" customFormat="1" hidden="1" x14ac:dyDescent="0.2">
      <c r="A138" s="321"/>
      <c r="B138" s="320"/>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92"/>
    </row>
    <row r="139" spans="1:71" ht="12.75" hidden="1" x14ac:dyDescent="0.2">
      <c r="A139" s="300"/>
      <c r="B139" s="317">
        <v>2016</v>
      </c>
      <c r="C139" s="317">
        <f>B139+1</f>
        <v>2017</v>
      </c>
      <c r="D139" s="317">
        <f>C139+1</f>
        <v>2018</v>
      </c>
      <c r="E139" s="317">
        <f>D139+1</f>
        <v>2019</v>
      </c>
      <c r="F139" s="317">
        <f>E139+1</f>
        <v>2020</v>
      </c>
      <c r="G139" s="317">
        <f>F139+1</f>
        <v>2021</v>
      </c>
      <c r="H139" s="317">
        <f>G139+1</f>
        <v>2022</v>
      </c>
      <c r="I139" s="317">
        <f>H139+1</f>
        <v>2023</v>
      </c>
      <c r="J139" s="317">
        <f>I139+1</f>
        <v>2024</v>
      </c>
      <c r="K139" s="317">
        <f>J139+1</f>
        <v>2025</v>
      </c>
      <c r="L139" s="317">
        <f>K139+1</f>
        <v>2026</v>
      </c>
      <c r="M139" s="317">
        <f>L139+1</f>
        <v>2027</v>
      </c>
      <c r="N139" s="317">
        <f>M139+1</f>
        <v>2028</v>
      </c>
      <c r="O139" s="317">
        <f>N139+1</f>
        <v>2029</v>
      </c>
      <c r="P139" s="317">
        <f>O139+1</f>
        <v>2030</v>
      </c>
      <c r="Q139" s="317">
        <f>P139+1</f>
        <v>2031</v>
      </c>
      <c r="R139" s="317">
        <f>Q139+1</f>
        <v>2032</v>
      </c>
      <c r="S139" s="317">
        <f>R139+1</f>
        <v>2033</v>
      </c>
      <c r="T139" s="317">
        <f>S139+1</f>
        <v>2034</v>
      </c>
      <c r="U139" s="317">
        <f>T139+1</f>
        <v>2035</v>
      </c>
      <c r="V139" s="317">
        <f>U139+1</f>
        <v>2036</v>
      </c>
      <c r="W139" s="317">
        <f>V139+1</f>
        <v>2037</v>
      </c>
      <c r="X139" s="317">
        <f>W139+1</f>
        <v>2038</v>
      </c>
      <c r="Y139" s="317">
        <f>X139+1</f>
        <v>2039</v>
      </c>
      <c r="Z139" s="317">
        <f>Y139+1</f>
        <v>2040</v>
      </c>
      <c r="AA139" s="317">
        <f>Z139+1</f>
        <v>2041</v>
      </c>
      <c r="AB139" s="317">
        <f>AA139+1</f>
        <v>2042</v>
      </c>
      <c r="AC139" s="317">
        <f>AB139+1</f>
        <v>2043</v>
      </c>
      <c r="AD139" s="317">
        <f>AC139+1</f>
        <v>2044</v>
      </c>
      <c r="AE139" s="317">
        <f>AD139+1</f>
        <v>2045</v>
      </c>
      <c r="AF139" s="317">
        <f>AE139+1</f>
        <v>2046</v>
      </c>
      <c r="AG139" s="317">
        <f>AF139+1</f>
        <v>2047</v>
      </c>
      <c r="AH139" s="317">
        <f>AG139+1</f>
        <v>2048</v>
      </c>
      <c r="AI139" s="317">
        <f>AH139+1</f>
        <v>2049</v>
      </c>
      <c r="AJ139" s="317">
        <f>AI139+1</f>
        <v>2050</v>
      </c>
      <c r="AK139" s="317">
        <f>AJ139+1</f>
        <v>2051</v>
      </c>
      <c r="AL139" s="317">
        <f>AK139+1</f>
        <v>2052</v>
      </c>
      <c r="AM139" s="317">
        <f>AL139+1</f>
        <v>2053</v>
      </c>
      <c r="AN139" s="317">
        <f>AM139+1</f>
        <v>2054</v>
      </c>
      <c r="AO139" s="317">
        <f>AN139+1</f>
        <v>2055</v>
      </c>
      <c r="AP139" s="317">
        <f>AO139+1</f>
        <v>2056</v>
      </c>
      <c r="AQ139" s="317">
        <f>AP139+1</f>
        <v>2057</v>
      </c>
      <c r="AR139" s="317">
        <f>AQ139+1</f>
        <v>2058</v>
      </c>
      <c r="AS139" s="317">
        <f>AR139+1</f>
        <v>2059</v>
      </c>
      <c r="AT139" s="317">
        <f>AS139+1</f>
        <v>2060</v>
      </c>
      <c r="AU139" s="317">
        <f>AT139+1</f>
        <v>2061</v>
      </c>
      <c r="AV139" s="317">
        <f>AU139+1</f>
        <v>2062</v>
      </c>
      <c r="AW139" s="317">
        <f>AV139+1</f>
        <v>2063</v>
      </c>
      <c r="AX139" s="317">
        <f>AW139+1</f>
        <v>2064</v>
      </c>
      <c r="AY139" s="317">
        <f>AX139+1</f>
        <v>2065</v>
      </c>
      <c r="AZ139" s="284"/>
      <c r="BA139" s="284"/>
      <c r="BB139" s="284"/>
      <c r="BC139" s="284"/>
      <c r="BD139" s="284"/>
      <c r="BE139" s="284"/>
      <c r="BF139" s="284"/>
      <c r="BG139" s="284"/>
      <c r="BH139" s="284"/>
      <c r="BI139" s="284"/>
      <c r="BJ139" s="284"/>
      <c r="BK139" s="284"/>
      <c r="BL139" s="284"/>
      <c r="BM139" s="284"/>
      <c r="BN139" s="284"/>
      <c r="BO139" s="284"/>
      <c r="BP139" s="284"/>
      <c r="BQ139" s="284"/>
      <c r="BR139" s="284"/>
      <c r="BS139" s="284"/>
    </row>
    <row r="140" spans="1:71" hidden="1" x14ac:dyDescent="0.2">
      <c r="A140" s="300"/>
      <c r="B140" s="323">
        <f>1</f>
        <v>1</v>
      </c>
      <c r="C140" s="323">
        <f>B140+1</f>
        <v>2</v>
      </c>
      <c r="D140" s="323">
        <f>C140+1</f>
        <v>3</v>
      </c>
      <c r="E140" s="323">
        <f>D140+1</f>
        <v>4</v>
      </c>
      <c r="F140" s="323">
        <f>E140+1</f>
        <v>5</v>
      </c>
      <c r="G140" s="323">
        <f>F140+1</f>
        <v>6</v>
      </c>
      <c r="H140" s="323">
        <f>G140+1</f>
        <v>7</v>
      </c>
      <c r="I140" s="323">
        <f>H140+1</f>
        <v>8</v>
      </c>
      <c r="J140" s="323">
        <f>I140+1</f>
        <v>9</v>
      </c>
      <c r="K140" s="323">
        <f>J140+1</f>
        <v>10</v>
      </c>
      <c r="L140" s="323">
        <f>K140+1</f>
        <v>11</v>
      </c>
      <c r="M140" s="323">
        <f>L140+1</f>
        <v>12</v>
      </c>
      <c r="N140" s="323">
        <f>M140+1</f>
        <v>13</v>
      </c>
      <c r="O140" s="323">
        <f>N140+1</f>
        <v>14</v>
      </c>
      <c r="P140" s="323">
        <f>O140+1</f>
        <v>15</v>
      </c>
      <c r="Q140" s="323">
        <f>P140+1</f>
        <v>16</v>
      </c>
      <c r="R140" s="323">
        <f>Q140+1</f>
        <v>17</v>
      </c>
      <c r="S140" s="323">
        <f>R140+1</f>
        <v>18</v>
      </c>
      <c r="T140" s="323">
        <f>S140+1</f>
        <v>19</v>
      </c>
      <c r="U140" s="323">
        <f>T140+1</f>
        <v>20</v>
      </c>
      <c r="V140" s="323">
        <f>U140+1</f>
        <v>21</v>
      </c>
      <c r="W140" s="323">
        <f>V140+1</f>
        <v>22</v>
      </c>
      <c r="X140" s="323">
        <f>W140+1</f>
        <v>23</v>
      </c>
      <c r="Y140" s="323">
        <f>X140+1</f>
        <v>24</v>
      </c>
      <c r="Z140" s="323">
        <f>Y140+1</f>
        <v>25</v>
      </c>
      <c r="AA140" s="323">
        <f>Z140+1</f>
        <v>26</v>
      </c>
      <c r="AB140" s="323">
        <f>AA140+1</f>
        <v>27</v>
      </c>
      <c r="AC140" s="323">
        <f>AB140+1</f>
        <v>28</v>
      </c>
      <c r="AD140" s="323">
        <f>AC140+1</f>
        <v>29</v>
      </c>
      <c r="AE140" s="323">
        <f>AD140+1</f>
        <v>30</v>
      </c>
      <c r="AF140" s="323">
        <f>AE140+1</f>
        <v>31</v>
      </c>
      <c r="AG140" s="323">
        <f>AF140+1</f>
        <v>32</v>
      </c>
      <c r="AH140" s="323">
        <f>AG140+1</f>
        <v>33</v>
      </c>
      <c r="AI140" s="323">
        <f>AH140+1</f>
        <v>34</v>
      </c>
      <c r="AJ140" s="323">
        <f>AI140+1</f>
        <v>35</v>
      </c>
      <c r="AK140" s="323">
        <f>AJ140+1</f>
        <v>36</v>
      </c>
      <c r="AL140" s="323">
        <f>AK140+1</f>
        <v>37</v>
      </c>
      <c r="AM140" s="323">
        <f>AL140+1</f>
        <v>38</v>
      </c>
      <c r="AN140" s="323">
        <f>AM140+1</f>
        <v>39</v>
      </c>
      <c r="AO140" s="323">
        <f>AN140+1</f>
        <v>40</v>
      </c>
      <c r="AP140" s="323">
        <f>AO140+1</f>
        <v>41</v>
      </c>
      <c r="AQ140" s="323">
        <f>AP140+1</f>
        <v>42</v>
      </c>
      <c r="AR140" s="323">
        <f>AQ140+1</f>
        <v>43</v>
      </c>
      <c r="AS140" s="323">
        <f>AR140+1</f>
        <v>44</v>
      </c>
      <c r="AT140" s="323">
        <f>AS140+1</f>
        <v>45</v>
      </c>
      <c r="AU140" s="323">
        <f>AT140+1</f>
        <v>46</v>
      </c>
      <c r="AV140" s="323">
        <f>AU140+1</f>
        <v>47</v>
      </c>
      <c r="AW140" s="323">
        <f>AV140+1</f>
        <v>48</v>
      </c>
      <c r="AX140" s="323">
        <f>AW140+1</f>
        <v>49</v>
      </c>
      <c r="AY140" s="323">
        <f>AX140+1</f>
        <v>50</v>
      </c>
      <c r="AZ140" s="284"/>
      <c r="BA140" s="284"/>
      <c r="BB140" s="284"/>
      <c r="BC140" s="284"/>
      <c r="BD140" s="284"/>
      <c r="BE140" s="284"/>
      <c r="BF140" s="284"/>
      <c r="BG140" s="284"/>
      <c r="BH140" s="284"/>
      <c r="BI140" s="284"/>
      <c r="BJ140" s="284"/>
      <c r="BK140" s="284"/>
      <c r="BL140" s="284"/>
      <c r="BM140" s="284"/>
      <c r="BN140" s="284"/>
      <c r="BO140" s="284"/>
      <c r="BP140" s="284"/>
      <c r="BQ140" s="284"/>
      <c r="BR140" s="284"/>
      <c r="BS140" s="284"/>
    </row>
    <row r="141" spans="1:71" ht="15" hidden="1" x14ac:dyDescent="0.2">
      <c r="A141" s="300"/>
      <c r="B141" s="324">
        <v>0.5</v>
      </c>
      <c r="C141" s="324">
        <f>AVERAGE(B140:C140)</f>
        <v>1.5</v>
      </c>
      <c r="D141" s="324">
        <f>AVERAGE(C140:D140)</f>
        <v>2.5</v>
      </c>
      <c r="E141" s="324">
        <f>AVERAGE(D140:E140)</f>
        <v>3.5</v>
      </c>
      <c r="F141" s="324">
        <f>AVERAGE(E140:F140)</f>
        <v>4.5</v>
      </c>
      <c r="G141" s="324">
        <f>AVERAGE(F140:G140)</f>
        <v>5.5</v>
      </c>
      <c r="H141" s="324">
        <f>AVERAGE(G140:H140)</f>
        <v>6.5</v>
      </c>
      <c r="I141" s="324">
        <f>AVERAGE(H140:I140)</f>
        <v>7.5</v>
      </c>
      <c r="J141" s="324">
        <f>AVERAGE(I140:J140)</f>
        <v>8.5</v>
      </c>
      <c r="K141" s="324">
        <f>AVERAGE(J140:K140)</f>
        <v>9.5</v>
      </c>
      <c r="L141" s="324">
        <f>AVERAGE(K140:L140)</f>
        <v>10.5</v>
      </c>
      <c r="M141" s="324">
        <f>AVERAGE(L140:M140)</f>
        <v>11.5</v>
      </c>
      <c r="N141" s="324">
        <f>AVERAGE(M140:N140)</f>
        <v>12.5</v>
      </c>
      <c r="O141" s="324">
        <f>AVERAGE(N140:O140)</f>
        <v>13.5</v>
      </c>
      <c r="P141" s="324">
        <f>AVERAGE(O140:P140)</f>
        <v>14.5</v>
      </c>
      <c r="Q141" s="324">
        <f>AVERAGE(P140:Q140)</f>
        <v>15.5</v>
      </c>
      <c r="R141" s="324">
        <f>AVERAGE(Q140:R140)</f>
        <v>16.5</v>
      </c>
      <c r="S141" s="324">
        <f>AVERAGE(R140:S140)</f>
        <v>17.5</v>
      </c>
      <c r="T141" s="324">
        <f>AVERAGE(S140:T140)</f>
        <v>18.5</v>
      </c>
      <c r="U141" s="324">
        <f>AVERAGE(T140:U140)</f>
        <v>19.5</v>
      </c>
      <c r="V141" s="324">
        <f>AVERAGE(U140:V140)</f>
        <v>20.5</v>
      </c>
      <c r="W141" s="324">
        <f>AVERAGE(V140:W140)</f>
        <v>21.5</v>
      </c>
      <c r="X141" s="324">
        <f>AVERAGE(W140:X140)</f>
        <v>22.5</v>
      </c>
      <c r="Y141" s="324">
        <f>AVERAGE(X140:Y140)</f>
        <v>23.5</v>
      </c>
      <c r="Z141" s="324">
        <f>AVERAGE(Y140:Z140)</f>
        <v>24.5</v>
      </c>
      <c r="AA141" s="324">
        <f>AVERAGE(Z140:AA140)</f>
        <v>25.5</v>
      </c>
      <c r="AB141" s="324">
        <f>AVERAGE(AA140:AB140)</f>
        <v>26.5</v>
      </c>
      <c r="AC141" s="324">
        <f>AVERAGE(AB140:AC140)</f>
        <v>27.5</v>
      </c>
      <c r="AD141" s="324">
        <f>AVERAGE(AC140:AD140)</f>
        <v>28.5</v>
      </c>
      <c r="AE141" s="324">
        <f>AVERAGE(AD140:AE140)</f>
        <v>29.5</v>
      </c>
      <c r="AF141" s="324">
        <f>AVERAGE(AE140:AF140)</f>
        <v>30.5</v>
      </c>
      <c r="AG141" s="324">
        <f>AVERAGE(AF140:AG140)</f>
        <v>31.5</v>
      </c>
      <c r="AH141" s="324">
        <f>AVERAGE(AG140:AH140)</f>
        <v>32.5</v>
      </c>
      <c r="AI141" s="324">
        <f>AVERAGE(AH140:AI140)</f>
        <v>33.5</v>
      </c>
      <c r="AJ141" s="324">
        <f>AVERAGE(AI140:AJ140)</f>
        <v>34.5</v>
      </c>
      <c r="AK141" s="324">
        <f>AVERAGE(AJ140:AK140)</f>
        <v>35.5</v>
      </c>
      <c r="AL141" s="324">
        <f>AVERAGE(AK140:AL140)</f>
        <v>36.5</v>
      </c>
      <c r="AM141" s="324">
        <f>AVERAGE(AL140:AM140)</f>
        <v>37.5</v>
      </c>
      <c r="AN141" s="324">
        <f>AVERAGE(AM140:AN140)</f>
        <v>38.5</v>
      </c>
      <c r="AO141" s="324">
        <f>AVERAGE(AN140:AO140)</f>
        <v>39.5</v>
      </c>
      <c r="AP141" s="324">
        <f>AVERAGE(AO140:AP140)</f>
        <v>40.5</v>
      </c>
      <c r="AQ141" s="324">
        <f>AVERAGE(AP140:AQ140)</f>
        <v>41.5</v>
      </c>
      <c r="AR141" s="324">
        <f>AVERAGE(AQ140:AR140)</f>
        <v>42.5</v>
      </c>
      <c r="AS141" s="324">
        <f>AVERAGE(AR140:AS140)</f>
        <v>43.5</v>
      </c>
      <c r="AT141" s="324">
        <f>AVERAGE(AS140:AT140)</f>
        <v>44.5</v>
      </c>
      <c r="AU141" s="324">
        <f>AVERAGE(AT140:AU140)</f>
        <v>45.5</v>
      </c>
      <c r="AV141" s="324">
        <f>AVERAGE(AU140:AV140)</f>
        <v>46.5</v>
      </c>
      <c r="AW141" s="324">
        <f>AVERAGE(AV140:AW140)</f>
        <v>47.5</v>
      </c>
      <c r="AX141" s="324">
        <f>AVERAGE(AW140:AX140)</f>
        <v>48.5</v>
      </c>
      <c r="AY141" s="324">
        <f>AVERAGE(AX140:AY140)</f>
        <v>49.5</v>
      </c>
      <c r="AZ141" s="284"/>
      <c r="BA141" s="284"/>
      <c r="BB141" s="284"/>
      <c r="BC141" s="284"/>
      <c r="BD141" s="284"/>
      <c r="BE141" s="284"/>
      <c r="BF141" s="284"/>
      <c r="BG141" s="284"/>
      <c r="BH141" s="284"/>
      <c r="BI141" s="284"/>
      <c r="BJ141" s="284"/>
      <c r="BK141" s="284"/>
      <c r="BL141" s="284"/>
      <c r="BM141" s="284"/>
      <c r="BN141" s="284"/>
      <c r="BO141" s="284"/>
      <c r="BP141" s="284"/>
      <c r="BQ141" s="284"/>
      <c r="BR141" s="284"/>
      <c r="BS141" s="284"/>
    </row>
    <row r="142" spans="1:71" ht="12.75" x14ac:dyDescent="0.2">
      <c r="A142" s="300"/>
      <c r="B142" s="284"/>
      <c r="C142" s="284"/>
      <c r="D142" s="284"/>
      <c r="E142" s="284"/>
      <c r="F142" s="284"/>
      <c r="G142" s="284"/>
      <c r="H142" s="284"/>
      <c r="I142" s="284"/>
      <c r="J142" s="284"/>
      <c r="K142" s="284"/>
      <c r="L142" s="284"/>
      <c r="M142" s="284"/>
      <c r="N142" s="284"/>
      <c r="O142" s="284"/>
      <c r="P142" s="284"/>
      <c r="Q142" s="284"/>
      <c r="R142" s="284"/>
      <c r="S142" s="284"/>
      <c r="T142" s="284"/>
      <c r="U142" s="284"/>
      <c r="V142" s="284"/>
      <c r="W142" s="284"/>
      <c r="X142" s="284"/>
      <c r="Y142" s="284"/>
      <c r="Z142" s="284"/>
      <c r="AA142" s="284"/>
      <c r="AB142" s="284"/>
      <c r="AC142" s="284"/>
      <c r="AD142" s="284"/>
      <c r="AE142" s="284"/>
      <c r="AF142" s="284"/>
      <c r="AG142" s="284"/>
      <c r="AH142" s="284"/>
      <c r="AI142" s="284"/>
      <c r="AJ142" s="284"/>
      <c r="AK142" s="284"/>
      <c r="AL142" s="284"/>
      <c r="AM142" s="284"/>
      <c r="AN142" s="284"/>
      <c r="AO142" s="284"/>
      <c r="AP142" s="284"/>
      <c r="AR142" s="284"/>
      <c r="AS142" s="284"/>
      <c r="AT142" s="284"/>
      <c r="AU142" s="284"/>
      <c r="AV142" s="284"/>
      <c r="AW142" s="284"/>
      <c r="AX142" s="284"/>
      <c r="AY142" s="284"/>
      <c r="AZ142" s="284"/>
      <c r="BA142" s="284"/>
      <c r="BB142" s="284"/>
      <c r="BC142" s="284"/>
      <c r="BD142" s="284"/>
      <c r="BE142" s="284"/>
      <c r="BF142" s="284"/>
      <c r="BG142" s="284"/>
      <c r="BH142" s="284"/>
      <c r="BI142" s="284"/>
      <c r="BJ142" s="284"/>
      <c r="BK142" s="284"/>
      <c r="BL142" s="284"/>
      <c r="BM142" s="284"/>
      <c r="BN142" s="284"/>
      <c r="BO142" s="284"/>
      <c r="BP142" s="284"/>
      <c r="BQ142" s="284"/>
      <c r="BR142" s="284"/>
      <c r="BS142" s="284"/>
    </row>
    <row r="143" spans="1:71" ht="12.75" x14ac:dyDescent="0.2">
      <c r="A143" s="300"/>
      <c r="B143" s="284"/>
      <c r="C143" s="284"/>
      <c r="D143" s="284"/>
      <c r="E143" s="284"/>
      <c r="F143" s="284"/>
      <c r="G143" s="284"/>
      <c r="H143" s="284"/>
      <c r="I143" s="284"/>
      <c r="J143" s="284"/>
      <c r="K143" s="284"/>
      <c r="L143" s="284"/>
      <c r="M143" s="284"/>
      <c r="N143" s="284"/>
      <c r="O143" s="284"/>
      <c r="P143" s="284"/>
      <c r="Q143" s="284"/>
      <c r="R143" s="284"/>
      <c r="S143" s="284"/>
      <c r="T143" s="284"/>
      <c r="U143" s="284"/>
      <c r="V143" s="284"/>
      <c r="W143" s="284"/>
      <c r="X143" s="284"/>
      <c r="Y143" s="284"/>
      <c r="Z143" s="284"/>
      <c r="AA143" s="284"/>
      <c r="AB143" s="284"/>
      <c r="AC143" s="284"/>
      <c r="AD143" s="284"/>
      <c r="AE143" s="284"/>
      <c r="AF143" s="284"/>
      <c r="AG143" s="284"/>
      <c r="AH143" s="284"/>
      <c r="AI143" s="284"/>
      <c r="AJ143" s="284"/>
      <c r="AK143" s="284"/>
      <c r="AL143" s="284"/>
      <c r="AM143" s="284"/>
      <c r="AN143" s="284"/>
      <c r="AO143" s="284"/>
      <c r="AP143" s="284"/>
      <c r="AQ143" s="284"/>
      <c r="AR143" s="284"/>
      <c r="AS143" s="284"/>
      <c r="AT143" s="284"/>
      <c r="AU143" s="284"/>
      <c r="AV143" s="284"/>
      <c r="AW143" s="284"/>
      <c r="AX143" s="284"/>
      <c r="AY143" s="284"/>
      <c r="AZ143" s="284"/>
      <c r="BA143" s="284"/>
      <c r="BB143" s="284"/>
      <c r="BC143" s="284"/>
      <c r="BD143" s="284"/>
      <c r="BE143" s="284"/>
      <c r="BF143" s="284"/>
      <c r="BG143" s="284"/>
      <c r="BH143" s="284"/>
      <c r="BI143" s="284"/>
      <c r="BJ143" s="284"/>
      <c r="BK143" s="284"/>
      <c r="BL143" s="284"/>
      <c r="BM143" s="284"/>
      <c r="BN143" s="284"/>
      <c r="BO143" s="284"/>
      <c r="BP143" s="284"/>
      <c r="BQ143" s="284"/>
      <c r="BR143" s="284"/>
      <c r="BS143" s="284"/>
    </row>
    <row r="144" spans="1:71" ht="12.75" x14ac:dyDescent="0.2">
      <c r="A144" s="300"/>
      <c r="B144" s="284"/>
      <c r="C144" s="284"/>
      <c r="D144" s="284"/>
      <c r="E144" s="284"/>
      <c r="F144" s="284"/>
      <c r="G144" s="284"/>
      <c r="H144" s="284"/>
      <c r="I144" s="284"/>
      <c r="J144" s="284"/>
      <c r="K144" s="284"/>
      <c r="L144" s="284"/>
      <c r="M144" s="284"/>
      <c r="N144" s="284"/>
      <c r="O144" s="284"/>
      <c r="P144" s="284"/>
      <c r="Q144" s="284"/>
      <c r="R144" s="284"/>
      <c r="S144" s="284"/>
      <c r="T144" s="284"/>
      <c r="U144" s="284"/>
      <c r="V144" s="284"/>
      <c r="W144" s="284"/>
      <c r="X144" s="284"/>
      <c r="Y144" s="28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c r="AX144" s="284"/>
      <c r="AY144" s="284"/>
      <c r="AZ144" s="284"/>
      <c r="BA144" s="284"/>
      <c r="BB144" s="284"/>
      <c r="BC144" s="284"/>
      <c r="BD144" s="284"/>
      <c r="BE144" s="284"/>
      <c r="BF144" s="284"/>
      <c r="BG144" s="284"/>
      <c r="BH144" s="284"/>
      <c r="BI144" s="284"/>
      <c r="BJ144" s="284"/>
      <c r="BK144" s="284"/>
      <c r="BL144" s="284"/>
      <c r="BM144" s="284"/>
      <c r="BN144" s="284"/>
      <c r="BO144" s="284"/>
      <c r="BP144" s="284"/>
      <c r="BQ144" s="284"/>
      <c r="BR144" s="284"/>
      <c r="BS144" s="284"/>
    </row>
    <row r="145" spans="1:71" ht="12.75" x14ac:dyDescent="0.2">
      <c r="A145" s="300"/>
      <c r="B145" s="284"/>
      <c r="C145" s="284"/>
      <c r="D145" s="284"/>
      <c r="E145" s="284"/>
      <c r="F145" s="284"/>
      <c r="G145" s="284"/>
      <c r="H145" s="284"/>
      <c r="I145" s="284"/>
      <c r="J145" s="284"/>
      <c r="K145" s="284"/>
      <c r="L145" s="284"/>
      <c r="M145" s="284"/>
      <c r="N145" s="284"/>
      <c r="O145" s="284"/>
      <c r="P145" s="284"/>
      <c r="Q145" s="284"/>
      <c r="R145" s="284"/>
      <c r="S145" s="284"/>
      <c r="T145" s="284"/>
      <c r="U145" s="284"/>
      <c r="V145" s="284"/>
      <c r="W145" s="284"/>
      <c r="X145" s="284"/>
      <c r="Y145" s="284"/>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c r="AX145" s="284"/>
      <c r="AY145" s="284"/>
      <c r="AZ145" s="284"/>
      <c r="BA145" s="284"/>
      <c r="BB145" s="284"/>
      <c r="BC145" s="284"/>
      <c r="BD145" s="284"/>
      <c r="BE145" s="284"/>
      <c r="BF145" s="284"/>
      <c r="BG145" s="284"/>
      <c r="BH145" s="284"/>
      <c r="BI145" s="284"/>
      <c r="BJ145" s="284"/>
      <c r="BK145" s="284"/>
      <c r="BL145" s="284"/>
      <c r="BM145" s="284"/>
      <c r="BN145" s="284"/>
      <c r="BO145" s="284"/>
      <c r="BP145" s="284"/>
      <c r="BQ145" s="284"/>
      <c r="BR145" s="284"/>
      <c r="BS145" s="284"/>
    </row>
    <row r="146" spans="1:71" ht="12.75" x14ac:dyDescent="0.2">
      <c r="A146" s="300"/>
      <c r="B146" s="284"/>
      <c r="C146" s="284"/>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c r="AX146" s="284"/>
      <c r="AY146" s="284"/>
      <c r="AZ146" s="284"/>
      <c r="BA146" s="284"/>
      <c r="BB146" s="284"/>
      <c r="BC146" s="284"/>
      <c r="BD146" s="284"/>
      <c r="BE146" s="284"/>
      <c r="BF146" s="284"/>
      <c r="BG146" s="284"/>
      <c r="BH146" s="284"/>
      <c r="BI146" s="284"/>
      <c r="BJ146" s="284"/>
      <c r="BK146" s="284"/>
      <c r="BL146" s="284"/>
      <c r="BM146" s="284"/>
      <c r="BN146" s="284"/>
      <c r="BO146" s="284"/>
      <c r="BP146" s="284"/>
      <c r="BQ146" s="284"/>
      <c r="BR146" s="284"/>
      <c r="BS146" s="284"/>
    </row>
    <row r="147" spans="1:71" ht="12.75" x14ac:dyDescent="0.2">
      <c r="A147" s="300"/>
      <c r="B147" s="284"/>
      <c r="C147" s="284"/>
      <c r="D147" s="284"/>
      <c r="E147" s="284"/>
      <c r="F147" s="284"/>
      <c r="G147" s="284"/>
      <c r="H147" s="284"/>
      <c r="I147" s="284"/>
      <c r="J147" s="284"/>
      <c r="K147" s="284"/>
      <c r="L147" s="284"/>
      <c r="M147" s="284"/>
      <c r="N147" s="284"/>
      <c r="O147" s="284"/>
      <c r="P147" s="284"/>
      <c r="Q147" s="284"/>
      <c r="R147" s="284"/>
      <c r="S147" s="284"/>
      <c r="T147" s="284"/>
      <c r="U147" s="284"/>
      <c r="V147" s="284"/>
      <c r="W147" s="284"/>
      <c r="X147" s="284"/>
      <c r="Y147" s="284"/>
      <c r="Z147" s="284"/>
      <c r="AA147" s="284"/>
      <c r="AB147" s="284"/>
      <c r="AC147" s="284"/>
      <c r="AD147" s="284"/>
      <c r="AE147" s="284"/>
      <c r="AF147" s="284"/>
      <c r="AG147" s="284"/>
      <c r="AH147" s="284"/>
      <c r="AI147" s="284"/>
      <c r="AJ147" s="284"/>
      <c r="AK147" s="284"/>
      <c r="AL147" s="284"/>
      <c r="AM147" s="284"/>
      <c r="AN147" s="284"/>
      <c r="AO147" s="284"/>
      <c r="AP147" s="284"/>
      <c r="AQ147" s="284"/>
      <c r="AR147" s="284"/>
      <c r="AS147" s="284"/>
      <c r="AT147" s="284"/>
      <c r="AU147" s="284"/>
      <c r="AV147" s="284"/>
      <c r="AW147" s="284"/>
      <c r="AX147" s="284"/>
      <c r="AY147" s="284"/>
      <c r="AZ147" s="284"/>
      <c r="BA147" s="284"/>
      <c r="BB147" s="284"/>
      <c r="BC147" s="284"/>
      <c r="BD147" s="284"/>
      <c r="BE147" s="284"/>
      <c r="BF147" s="284"/>
      <c r="BG147" s="284"/>
      <c r="BH147" s="284"/>
      <c r="BI147" s="284"/>
      <c r="BJ147" s="284"/>
      <c r="BK147" s="284"/>
      <c r="BL147" s="284"/>
      <c r="BM147" s="284"/>
      <c r="BN147" s="284"/>
      <c r="BO147" s="284"/>
      <c r="BP147" s="284"/>
      <c r="BQ147" s="284"/>
      <c r="BR147" s="284"/>
      <c r="BS147" s="284"/>
    </row>
    <row r="148" spans="1:71" ht="12.75" x14ac:dyDescent="0.2">
      <c r="A148" s="300"/>
      <c r="B148" s="284"/>
      <c r="C148" s="284"/>
      <c r="D148" s="284"/>
      <c r="E148" s="284"/>
      <c r="F148" s="284"/>
      <c r="G148" s="284"/>
      <c r="H148" s="284"/>
      <c r="I148" s="284"/>
      <c r="J148" s="284"/>
      <c r="K148" s="284"/>
      <c r="L148" s="284"/>
      <c r="M148" s="284"/>
      <c r="N148" s="284"/>
      <c r="O148" s="284"/>
      <c r="P148" s="284"/>
      <c r="Q148" s="284"/>
      <c r="R148" s="284"/>
      <c r="S148" s="284"/>
      <c r="T148" s="284"/>
      <c r="U148" s="284"/>
      <c r="V148" s="284"/>
      <c r="W148" s="284"/>
      <c r="X148" s="284"/>
      <c r="Y148" s="284"/>
      <c r="Z148" s="284"/>
      <c r="AA148" s="284"/>
      <c r="AB148" s="284"/>
      <c r="AC148" s="284"/>
      <c r="AD148" s="284"/>
      <c r="AE148" s="284"/>
      <c r="AF148" s="284"/>
      <c r="AG148" s="284"/>
      <c r="AH148" s="284"/>
      <c r="AI148" s="284"/>
      <c r="AJ148" s="284"/>
      <c r="AK148" s="284"/>
      <c r="AL148" s="284"/>
      <c r="AM148" s="284"/>
      <c r="AN148" s="284"/>
      <c r="AO148" s="284"/>
      <c r="AP148" s="284"/>
      <c r="AQ148" s="284"/>
      <c r="AR148" s="284"/>
      <c r="AS148" s="284"/>
      <c r="AT148" s="284"/>
      <c r="AU148" s="284"/>
      <c r="AV148" s="284"/>
      <c r="AW148" s="284"/>
      <c r="AX148" s="284"/>
      <c r="AY148" s="284"/>
      <c r="AZ148" s="284"/>
      <c r="BA148" s="284"/>
      <c r="BB148" s="284"/>
      <c r="BC148" s="284"/>
      <c r="BD148" s="284"/>
      <c r="BE148" s="284"/>
      <c r="BF148" s="284"/>
      <c r="BG148" s="284"/>
      <c r="BH148" s="284"/>
      <c r="BI148" s="284"/>
      <c r="BJ148" s="284"/>
      <c r="BK148" s="284"/>
      <c r="BL148" s="284"/>
      <c r="BM148" s="284"/>
      <c r="BN148" s="284"/>
      <c r="BO148" s="284"/>
      <c r="BP148" s="284"/>
      <c r="BQ148" s="284"/>
      <c r="BR148" s="284"/>
      <c r="BS148" s="284"/>
    </row>
    <row r="149" spans="1:71" ht="12.75" x14ac:dyDescent="0.2">
      <c r="A149" s="300"/>
      <c r="B149" s="284"/>
      <c r="C149" s="284"/>
      <c r="D149" s="284"/>
      <c r="E149" s="284"/>
      <c r="F149" s="284"/>
      <c r="G149" s="284"/>
      <c r="H149" s="284"/>
      <c r="I149" s="284"/>
      <c r="J149" s="284"/>
      <c r="K149" s="284"/>
      <c r="L149" s="284"/>
      <c r="M149" s="284"/>
      <c r="N149" s="284"/>
      <c r="O149" s="284"/>
      <c r="P149" s="284"/>
      <c r="Q149" s="284"/>
      <c r="R149" s="284"/>
      <c r="S149" s="284"/>
      <c r="T149" s="284"/>
      <c r="U149" s="284"/>
      <c r="V149" s="284"/>
      <c r="W149" s="284"/>
      <c r="X149" s="284"/>
      <c r="Y149" s="284"/>
      <c r="Z149" s="284"/>
      <c r="AA149" s="284"/>
      <c r="AB149" s="284"/>
      <c r="AC149" s="284"/>
      <c r="AD149" s="284"/>
      <c r="AE149" s="284"/>
      <c r="AF149" s="284"/>
      <c r="AG149" s="284"/>
      <c r="AH149" s="284"/>
      <c r="AI149" s="284"/>
      <c r="AJ149" s="284"/>
      <c r="AK149" s="284"/>
      <c r="AL149" s="284"/>
      <c r="AM149" s="284"/>
      <c r="AN149" s="284"/>
      <c r="AO149" s="284"/>
      <c r="AP149" s="284"/>
      <c r="AQ149" s="284"/>
      <c r="AR149" s="284"/>
      <c r="AS149" s="284"/>
      <c r="AT149" s="284"/>
      <c r="AU149" s="284"/>
      <c r="AV149" s="284"/>
      <c r="AW149" s="284"/>
      <c r="AX149" s="284"/>
      <c r="AY149" s="284"/>
      <c r="AZ149" s="284"/>
      <c r="BA149" s="284"/>
      <c r="BB149" s="284"/>
      <c r="BC149" s="284"/>
      <c r="BD149" s="284"/>
      <c r="BE149" s="284"/>
      <c r="BF149" s="284"/>
      <c r="BG149" s="284"/>
      <c r="BH149" s="284"/>
      <c r="BI149" s="284"/>
      <c r="BJ149" s="284"/>
      <c r="BK149" s="284"/>
      <c r="BL149" s="284"/>
      <c r="BM149" s="284"/>
      <c r="BN149" s="284"/>
      <c r="BO149" s="284"/>
      <c r="BP149" s="284"/>
      <c r="BQ149" s="284"/>
      <c r="BR149" s="284"/>
      <c r="BS149" s="284"/>
    </row>
    <row r="150" spans="1:71" ht="12.75" x14ac:dyDescent="0.2">
      <c r="A150" s="300"/>
      <c r="B150" s="284"/>
      <c r="C150" s="284"/>
      <c r="D150" s="284"/>
      <c r="E150" s="284"/>
      <c r="F150" s="284"/>
      <c r="G150" s="284"/>
      <c r="H150" s="284"/>
      <c r="I150" s="284"/>
      <c r="J150" s="284"/>
      <c r="K150" s="284"/>
      <c r="L150" s="284"/>
      <c r="M150" s="284"/>
      <c r="N150" s="284"/>
      <c r="O150" s="284"/>
      <c r="P150" s="284"/>
      <c r="Q150" s="284"/>
      <c r="R150" s="284"/>
      <c r="S150" s="284"/>
      <c r="T150" s="284"/>
      <c r="U150" s="284"/>
      <c r="V150" s="284"/>
      <c r="W150" s="284"/>
      <c r="X150" s="284"/>
      <c r="Y150" s="284"/>
      <c r="Z150" s="284"/>
      <c r="AA150" s="284"/>
      <c r="AB150" s="284"/>
      <c r="AC150" s="284"/>
      <c r="AD150" s="284"/>
      <c r="AE150" s="284"/>
      <c r="AF150" s="284"/>
      <c r="AG150" s="284"/>
      <c r="AH150" s="284"/>
      <c r="AI150" s="284"/>
      <c r="AJ150" s="284"/>
      <c r="AK150" s="284"/>
      <c r="AL150" s="284"/>
      <c r="AM150" s="284"/>
      <c r="AN150" s="284"/>
      <c r="AO150" s="284"/>
      <c r="AP150" s="284"/>
      <c r="AQ150" s="284"/>
      <c r="AR150" s="284"/>
      <c r="AS150" s="284"/>
      <c r="AT150" s="284"/>
      <c r="AU150" s="284"/>
      <c r="AV150" s="284"/>
      <c r="AW150" s="284"/>
      <c r="AX150" s="284"/>
      <c r="AY150" s="284"/>
      <c r="AZ150" s="284"/>
      <c r="BA150" s="284"/>
      <c r="BB150" s="284"/>
      <c r="BC150" s="284"/>
      <c r="BD150" s="284"/>
      <c r="BE150" s="284"/>
      <c r="BF150" s="284"/>
      <c r="BG150" s="284"/>
      <c r="BH150" s="284"/>
      <c r="BI150" s="284"/>
      <c r="BJ150" s="284"/>
      <c r="BK150" s="284"/>
      <c r="BL150" s="284"/>
      <c r="BM150" s="284"/>
      <c r="BN150" s="284"/>
      <c r="BO150" s="284"/>
      <c r="BP150" s="284"/>
      <c r="BQ150" s="284"/>
      <c r="BR150" s="284"/>
      <c r="BS150" s="284"/>
    </row>
    <row r="151" spans="1:71" ht="12.75" x14ac:dyDescent="0.2">
      <c r="A151" s="300"/>
      <c r="B151" s="284"/>
      <c r="C151" s="284"/>
      <c r="D151" s="284"/>
      <c r="E151" s="284"/>
      <c r="F151" s="284"/>
      <c r="G151" s="284"/>
      <c r="H151" s="284"/>
      <c r="I151" s="284"/>
      <c r="J151" s="284"/>
      <c r="K151" s="284"/>
      <c r="L151" s="284"/>
      <c r="M151" s="284"/>
      <c r="N151" s="284"/>
      <c r="O151" s="284"/>
      <c r="P151" s="284"/>
      <c r="Q151" s="284"/>
      <c r="R151" s="284"/>
      <c r="S151" s="284"/>
      <c r="T151" s="284"/>
      <c r="U151" s="284"/>
      <c r="V151" s="284"/>
      <c r="W151" s="284"/>
      <c r="X151" s="284"/>
      <c r="Y151" s="284"/>
      <c r="Z151" s="284"/>
      <c r="AA151" s="284"/>
      <c r="AB151" s="284"/>
      <c r="AC151" s="284"/>
      <c r="AD151" s="284"/>
      <c r="AE151" s="284"/>
      <c r="AF151" s="284"/>
      <c r="AG151" s="284"/>
      <c r="AH151" s="284"/>
      <c r="AI151" s="284"/>
      <c r="AJ151" s="284"/>
      <c r="AK151" s="284"/>
      <c r="AL151" s="284"/>
      <c r="AM151" s="284"/>
      <c r="AN151" s="284"/>
      <c r="AO151" s="284"/>
      <c r="AP151" s="284"/>
      <c r="AQ151" s="284"/>
      <c r="AR151" s="284"/>
      <c r="AS151" s="284"/>
      <c r="AT151" s="284"/>
      <c r="AU151" s="284"/>
      <c r="AV151" s="284"/>
      <c r="AW151" s="284"/>
      <c r="AX151" s="284"/>
      <c r="AY151" s="284"/>
      <c r="AZ151" s="284"/>
      <c r="BA151" s="284"/>
      <c r="BB151" s="284"/>
      <c r="BC151" s="284"/>
      <c r="BD151" s="284"/>
      <c r="BE151" s="284"/>
      <c r="BF151" s="284"/>
      <c r="BG151" s="284"/>
      <c r="BH151" s="284"/>
      <c r="BI151" s="284"/>
      <c r="BJ151" s="284"/>
      <c r="BK151" s="284"/>
      <c r="BL151" s="284"/>
      <c r="BM151" s="284"/>
      <c r="BN151" s="284"/>
      <c r="BO151" s="284"/>
      <c r="BP151" s="284"/>
      <c r="BQ151" s="284"/>
      <c r="BR151" s="284"/>
      <c r="BS151" s="284"/>
    </row>
    <row r="152" spans="1:71" ht="12.75" x14ac:dyDescent="0.2">
      <c r="A152" s="300"/>
      <c r="B152" s="284"/>
      <c r="C152" s="284"/>
      <c r="D152" s="284"/>
      <c r="E152" s="284"/>
      <c r="F152" s="284"/>
      <c r="G152" s="284"/>
      <c r="H152" s="284"/>
      <c r="I152" s="284"/>
      <c r="J152" s="284"/>
      <c r="K152" s="284"/>
      <c r="L152" s="284"/>
      <c r="M152" s="284"/>
      <c r="N152" s="284"/>
      <c r="O152" s="284"/>
      <c r="P152" s="284"/>
      <c r="Q152" s="284"/>
      <c r="R152" s="284"/>
      <c r="S152" s="284"/>
      <c r="T152" s="284"/>
      <c r="U152" s="284"/>
      <c r="V152" s="284"/>
      <c r="W152" s="284"/>
      <c r="X152" s="284"/>
      <c r="Y152" s="284"/>
      <c r="Z152" s="284"/>
      <c r="AA152" s="284"/>
      <c r="AB152" s="284"/>
      <c r="AC152" s="284"/>
      <c r="AD152" s="284"/>
      <c r="AE152" s="284"/>
      <c r="AF152" s="284"/>
      <c r="AG152" s="284"/>
      <c r="AH152" s="284"/>
      <c r="AI152" s="284"/>
      <c r="AJ152" s="284"/>
      <c r="AK152" s="284"/>
      <c r="AL152" s="284"/>
      <c r="AM152" s="284"/>
      <c r="AN152" s="284"/>
      <c r="AO152" s="284"/>
      <c r="AP152" s="284"/>
      <c r="AQ152" s="284"/>
      <c r="AR152" s="284"/>
      <c r="AS152" s="284"/>
      <c r="AT152" s="284"/>
      <c r="AU152" s="284"/>
      <c r="AV152" s="284"/>
      <c r="AW152" s="284"/>
      <c r="AX152" s="284"/>
      <c r="AY152" s="284"/>
      <c r="AZ152" s="284"/>
      <c r="BA152" s="284"/>
      <c r="BB152" s="284"/>
      <c r="BC152" s="284"/>
      <c r="BD152" s="284"/>
      <c r="BE152" s="284"/>
      <c r="BF152" s="284"/>
      <c r="BG152" s="284"/>
      <c r="BH152" s="284"/>
      <c r="BI152" s="284"/>
      <c r="BJ152" s="284"/>
      <c r="BK152" s="284"/>
      <c r="BL152" s="284"/>
      <c r="BM152" s="284"/>
      <c r="BN152" s="284"/>
      <c r="BO152" s="284"/>
      <c r="BP152" s="284"/>
      <c r="BQ152" s="284"/>
      <c r="BR152" s="284"/>
      <c r="BS152" s="284"/>
    </row>
    <row r="153" spans="1:71" ht="12.75" x14ac:dyDescent="0.2">
      <c r="A153" s="300"/>
      <c r="B153" s="284"/>
      <c r="C153" s="284"/>
      <c r="D153" s="284"/>
      <c r="E153" s="284"/>
      <c r="F153" s="284"/>
      <c r="G153" s="284"/>
      <c r="H153" s="284"/>
      <c r="I153" s="284"/>
      <c r="J153" s="284"/>
      <c r="K153" s="284"/>
      <c r="L153" s="284"/>
      <c r="M153" s="284"/>
      <c r="N153" s="284"/>
      <c r="O153" s="284"/>
      <c r="P153" s="284"/>
      <c r="Q153" s="284"/>
      <c r="R153" s="284"/>
      <c r="S153" s="284"/>
      <c r="T153" s="284"/>
      <c r="U153" s="284"/>
      <c r="V153" s="284"/>
      <c r="W153" s="284"/>
      <c r="X153" s="284"/>
      <c r="Y153" s="284"/>
      <c r="Z153" s="284"/>
      <c r="AA153" s="284"/>
      <c r="AB153" s="284"/>
      <c r="AC153" s="284"/>
      <c r="AD153" s="284"/>
      <c r="AE153" s="284"/>
      <c r="AF153" s="284"/>
      <c r="AG153" s="284"/>
      <c r="AH153" s="284"/>
      <c r="AI153" s="284"/>
      <c r="AJ153" s="284"/>
      <c r="AK153" s="284"/>
      <c r="AL153" s="284"/>
      <c r="AM153" s="284"/>
      <c r="AN153" s="284"/>
      <c r="AO153" s="284"/>
      <c r="AP153" s="284"/>
      <c r="AQ153" s="284"/>
      <c r="AR153" s="284"/>
      <c r="AS153" s="284"/>
      <c r="AT153" s="284"/>
      <c r="AU153" s="284"/>
      <c r="AV153" s="284"/>
      <c r="AW153" s="284"/>
      <c r="AX153" s="284"/>
      <c r="AY153" s="284"/>
      <c r="AZ153" s="284"/>
      <c r="BA153" s="284"/>
      <c r="BB153" s="284"/>
      <c r="BC153" s="284"/>
      <c r="BD153" s="284"/>
      <c r="BE153" s="284"/>
      <c r="BF153" s="284"/>
      <c r="BG153" s="284"/>
      <c r="BH153" s="284"/>
      <c r="BI153" s="284"/>
      <c r="BJ153" s="284"/>
      <c r="BK153" s="284"/>
      <c r="BL153" s="284"/>
      <c r="BM153" s="284"/>
      <c r="BN153" s="284"/>
      <c r="BO153" s="284"/>
      <c r="BP153" s="284"/>
      <c r="BQ153" s="284"/>
      <c r="BR153" s="284"/>
      <c r="BS153" s="284"/>
    </row>
    <row r="154" spans="1:71" ht="12.75" x14ac:dyDescent="0.2">
      <c r="A154" s="300"/>
      <c r="B154" s="284"/>
      <c r="C154" s="284"/>
      <c r="D154" s="284"/>
      <c r="E154" s="284"/>
      <c r="F154" s="284"/>
      <c r="G154" s="284"/>
      <c r="H154" s="284"/>
      <c r="I154" s="284"/>
      <c r="J154" s="284"/>
      <c r="K154" s="284"/>
      <c r="L154" s="284"/>
      <c r="M154" s="284"/>
      <c r="N154" s="284"/>
      <c r="O154" s="284"/>
      <c r="P154" s="284"/>
      <c r="Q154" s="284"/>
      <c r="R154" s="284"/>
      <c r="S154" s="284"/>
      <c r="T154" s="284"/>
      <c r="U154" s="284"/>
      <c r="V154" s="284"/>
      <c r="W154" s="284"/>
      <c r="X154" s="284"/>
      <c r="Y154" s="284"/>
      <c r="Z154" s="284"/>
      <c r="AA154" s="284"/>
      <c r="AB154" s="284"/>
      <c r="AC154" s="284"/>
      <c r="AD154" s="284"/>
      <c r="AE154" s="284"/>
      <c r="AF154" s="284"/>
      <c r="AG154" s="284"/>
      <c r="AH154" s="284"/>
      <c r="AI154" s="284"/>
      <c r="AJ154" s="284"/>
      <c r="AK154" s="284"/>
      <c r="AL154" s="284"/>
      <c r="AM154" s="284"/>
      <c r="AN154" s="284"/>
      <c r="AO154" s="284"/>
      <c r="AP154" s="284"/>
      <c r="AQ154" s="284"/>
      <c r="AR154" s="284"/>
      <c r="AS154" s="284"/>
      <c r="AT154" s="284"/>
      <c r="AU154" s="284"/>
      <c r="AV154" s="284"/>
      <c r="AW154" s="284"/>
      <c r="AX154" s="284"/>
      <c r="AY154" s="284"/>
      <c r="AZ154" s="284"/>
      <c r="BA154" s="284"/>
      <c r="BB154" s="284"/>
      <c r="BC154" s="284"/>
      <c r="BD154" s="284"/>
      <c r="BE154" s="284"/>
      <c r="BF154" s="284"/>
      <c r="BG154" s="284"/>
      <c r="BH154" s="284"/>
      <c r="BI154" s="284"/>
      <c r="BJ154" s="284"/>
      <c r="BK154" s="284"/>
      <c r="BL154" s="284"/>
      <c r="BM154" s="284"/>
      <c r="BN154" s="284"/>
      <c r="BO154" s="284"/>
      <c r="BP154" s="284"/>
      <c r="BQ154" s="284"/>
      <c r="BR154" s="284"/>
      <c r="BS154" s="284"/>
    </row>
    <row r="155" spans="1:71" ht="12.75" x14ac:dyDescent="0.2">
      <c r="A155" s="300"/>
      <c r="B155" s="284"/>
      <c r="C155" s="284"/>
      <c r="D155" s="284"/>
      <c r="E155" s="284"/>
      <c r="F155" s="284"/>
      <c r="G155" s="284"/>
      <c r="H155" s="284"/>
      <c r="I155" s="284"/>
      <c r="J155" s="284"/>
      <c r="K155" s="284"/>
      <c r="L155" s="284"/>
      <c r="M155" s="284"/>
      <c r="N155" s="284"/>
      <c r="O155" s="284"/>
      <c r="P155" s="284"/>
      <c r="Q155" s="284"/>
      <c r="R155" s="284"/>
      <c r="S155" s="284"/>
      <c r="T155" s="284"/>
      <c r="U155" s="284"/>
      <c r="V155" s="284"/>
      <c r="W155" s="284"/>
      <c r="X155" s="284"/>
      <c r="Y155" s="284"/>
      <c r="Z155" s="284"/>
      <c r="AA155" s="284"/>
      <c r="AB155" s="284"/>
      <c r="AC155" s="284"/>
      <c r="AD155" s="284"/>
      <c r="AE155" s="284"/>
      <c r="AF155" s="284"/>
      <c r="AG155" s="284"/>
      <c r="AH155" s="284"/>
      <c r="AI155" s="284"/>
      <c r="AJ155" s="284"/>
      <c r="AK155" s="284"/>
      <c r="AL155" s="284"/>
      <c r="AM155" s="284"/>
      <c r="AN155" s="284"/>
      <c r="AO155" s="284"/>
      <c r="AP155" s="284"/>
      <c r="AQ155" s="284"/>
      <c r="AR155" s="284"/>
      <c r="AS155" s="284"/>
      <c r="AT155" s="284"/>
      <c r="AU155" s="284"/>
      <c r="AV155" s="284"/>
      <c r="AW155" s="284"/>
      <c r="AX155" s="284"/>
      <c r="AY155" s="284"/>
      <c r="AZ155" s="284"/>
      <c r="BA155" s="284"/>
      <c r="BB155" s="284"/>
      <c r="BC155" s="284"/>
      <c r="BD155" s="284"/>
      <c r="BE155" s="284"/>
      <c r="BF155" s="284"/>
      <c r="BG155" s="284"/>
      <c r="BH155" s="284"/>
      <c r="BI155" s="284"/>
      <c r="BJ155" s="284"/>
      <c r="BK155" s="284"/>
      <c r="BL155" s="284"/>
      <c r="BM155" s="284"/>
      <c r="BN155" s="284"/>
      <c r="BO155" s="284"/>
      <c r="BP155" s="284"/>
      <c r="BQ155" s="284"/>
      <c r="BR155" s="284"/>
      <c r="BS155" s="284"/>
    </row>
    <row r="156" spans="1:71" ht="12.75" x14ac:dyDescent="0.2">
      <c r="A156" s="285"/>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5"/>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5"/>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5"/>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5"/>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5"/>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5"/>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5"/>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5"/>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5"/>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5"/>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5"/>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5"/>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5"/>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5"/>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5"/>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5"/>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5"/>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5"/>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80"/>
      <c r="AR174" s="280"/>
      <c r="AS174" s="280"/>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5"/>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80"/>
      <c r="AR175" s="280"/>
      <c r="AS175" s="280"/>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5"/>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80"/>
      <c r="AR176" s="280"/>
      <c r="AS176" s="280"/>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5"/>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80"/>
      <c r="AR177" s="280"/>
      <c r="AS177" s="280"/>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5"/>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80"/>
      <c r="AR178" s="280"/>
      <c r="AS178" s="280"/>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5"/>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80"/>
      <c r="AR179" s="280"/>
      <c r="AS179" s="280"/>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5"/>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80"/>
      <c r="AR180" s="280"/>
      <c r="AS180" s="280"/>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5"/>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80"/>
      <c r="AR181" s="280"/>
      <c r="AS181" s="280"/>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5"/>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80"/>
      <c r="AR182" s="280"/>
      <c r="AS182" s="280"/>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5"/>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80"/>
      <c r="AR183" s="280"/>
      <c r="AS183" s="280"/>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5"/>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80"/>
      <c r="AR184" s="280"/>
      <c r="AS184" s="280"/>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5"/>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80"/>
      <c r="AR185" s="280"/>
      <c r="AS185" s="280"/>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5"/>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80"/>
      <c r="AR186" s="280"/>
      <c r="AS186" s="280"/>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5"/>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80"/>
      <c r="AR187" s="280"/>
      <c r="AS187" s="280"/>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5"/>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80"/>
      <c r="AR188" s="280"/>
      <c r="AS188" s="280"/>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5"/>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80"/>
      <c r="AR189" s="280"/>
      <c r="AS189" s="280"/>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5"/>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80"/>
      <c r="AR190" s="280"/>
      <c r="AS190" s="280"/>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5"/>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80"/>
      <c r="AR191" s="280"/>
      <c r="AS191" s="280"/>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5"/>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80"/>
      <c r="AR192" s="280"/>
      <c r="AS192" s="280"/>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5"/>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80"/>
      <c r="AR193" s="280"/>
      <c r="AS193" s="280"/>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5"/>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80"/>
      <c r="AR194" s="280"/>
      <c r="AS194" s="280"/>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5"/>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80"/>
      <c r="AR195" s="280"/>
      <c r="AS195" s="280"/>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5"/>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80"/>
      <c r="AR196" s="280"/>
      <c r="AS196" s="280"/>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5"/>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80"/>
      <c r="AR197" s="280"/>
      <c r="AS197" s="280"/>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5"/>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80"/>
      <c r="AR198" s="280"/>
      <c r="AS198" s="280"/>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5"/>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80"/>
      <c r="AR199" s="280"/>
      <c r="AS199" s="280"/>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5"/>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80"/>
      <c r="AR200" s="280"/>
      <c r="AS200" s="280"/>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5"/>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80"/>
      <c r="AR201" s="280"/>
      <c r="AS201" s="280"/>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5"/>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280"/>
      <c r="AR202" s="280"/>
      <c r="AS202" s="280"/>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5"/>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280"/>
      <c r="AR203" s="280"/>
      <c r="AS203" s="280"/>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5"/>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280"/>
      <c r="AR204" s="280"/>
      <c r="AS204" s="280"/>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5"/>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280"/>
      <c r="AR205" s="280"/>
      <c r="AS205" s="280"/>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5"/>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280"/>
      <c r="AR206" s="280"/>
      <c r="AS206" s="280"/>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5"/>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280"/>
      <c r="AR207" s="280"/>
      <c r="AS207" s="280"/>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5"/>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280"/>
      <c r="AR208" s="280"/>
      <c r="AS208" s="280"/>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0">
    <mergeCell ref="G30:H30"/>
    <mergeCell ref="D31:F31"/>
    <mergeCell ref="G31:H31"/>
    <mergeCell ref="A97:L97"/>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49" t="str">
        <f>'2. паспорт  ТП'!A4:S4</f>
        <v>Год раскрытия информации: 2016 год</v>
      </c>
      <c r="B5" s="349"/>
      <c r="C5" s="349"/>
      <c r="D5" s="349"/>
      <c r="E5" s="349"/>
      <c r="F5" s="349"/>
      <c r="G5" s="349"/>
      <c r="H5" s="349"/>
      <c r="I5" s="349"/>
      <c r="J5" s="349"/>
      <c r="K5" s="349"/>
      <c r="L5" s="349"/>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53" t="s">
        <v>10</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6" t="str">
        <f>'1. паспорт местоположение'!A9:C9</f>
        <v>Акционерное общество "Янтарьэнерго" ДЗО  ПАО "Россети"</v>
      </c>
      <c r="B9" s="356"/>
      <c r="C9" s="356"/>
      <c r="D9" s="356"/>
      <c r="E9" s="356"/>
      <c r="F9" s="356"/>
      <c r="G9" s="356"/>
      <c r="H9" s="356"/>
      <c r="I9" s="356"/>
      <c r="J9" s="356"/>
      <c r="K9" s="356"/>
      <c r="L9" s="356"/>
    </row>
    <row r="10" spans="1:44" x14ac:dyDescent="0.25">
      <c r="A10" s="350" t="s">
        <v>9</v>
      </c>
      <c r="B10" s="350"/>
      <c r="C10" s="350"/>
      <c r="D10" s="350"/>
      <c r="E10" s="350"/>
      <c r="F10" s="350"/>
      <c r="G10" s="350"/>
      <c r="H10" s="350"/>
      <c r="I10" s="350"/>
      <c r="J10" s="350"/>
      <c r="K10" s="350"/>
      <c r="L10" s="350"/>
    </row>
    <row r="11" spans="1:44" ht="18.75" x14ac:dyDescent="0.25">
      <c r="A11" s="353"/>
      <c r="B11" s="353"/>
      <c r="C11" s="353"/>
      <c r="D11" s="353"/>
      <c r="E11" s="353"/>
      <c r="F11" s="353"/>
      <c r="G11" s="353"/>
      <c r="H11" s="353"/>
      <c r="I11" s="353"/>
      <c r="J11" s="353"/>
      <c r="K11" s="353"/>
      <c r="L11" s="353"/>
    </row>
    <row r="12" spans="1:44" x14ac:dyDescent="0.25">
      <c r="A12" s="356" t="str">
        <f>'1. паспорт местоположение'!A12:C12</f>
        <v>G_140-11</v>
      </c>
      <c r="B12" s="356"/>
      <c r="C12" s="356"/>
      <c r="D12" s="356"/>
      <c r="E12" s="356"/>
      <c r="F12" s="356"/>
      <c r="G12" s="356"/>
      <c r="H12" s="356"/>
      <c r="I12" s="356"/>
      <c r="J12" s="356"/>
      <c r="K12" s="356"/>
      <c r="L12" s="356"/>
    </row>
    <row r="13" spans="1:44" x14ac:dyDescent="0.25">
      <c r="A13" s="350" t="s">
        <v>8</v>
      </c>
      <c r="B13" s="350"/>
      <c r="C13" s="350"/>
      <c r="D13" s="350"/>
      <c r="E13" s="350"/>
      <c r="F13" s="350"/>
      <c r="G13" s="350"/>
      <c r="H13" s="350"/>
      <c r="I13" s="350"/>
      <c r="J13" s="350"/>
      <c r="K13" s="350"/>
      <c r="L13" s="350"/>
    </row>
    <row r="14" spans="1:44" ht="18.75" x14ac:dyDescent="0.25">
      <c r="A14" s="359"/>
      <c r="B14" s="359"/>
      <c r="C14" s="359"/>
      <c r="D14" s="359"/>
      <c r="E14" s="359"/>
      <c r="F14" s="359"/>
      <c r="G14" s="359"/>
      <c r="H14" s="359"/>
      <c r="I14" s="359"/>
      <c r="J14" s="359"/>
      <c r="K14" s="359"/>
      <c r="L14" s="359"/>
    </row>
    <row r="15" spans="1:44" x14ac:dyDescent="0.25">
      <c r="A15" s="356" t="str">
        <f>'1. паспорт местоположение'!A15</f>
        <v>Электросетевой комплекс в пос.Куйбышевское Гвардейского р-на Калининградской области</v>
      </c>
      <c r="B15" s="356"/>
      <c r="C15" s="356"/>
      <c r="D15" s="356"/>
      <c r="E15" s="356"/>
      <c r="F15" s="356"/>
      <c r="G15" s="356"/>
      <c r="H15" s="356"/>
      <c r="I15" s="356"/>
      <c r="J15" s="356"/>
      <c r="K15" s="356"/>
      <c r="L15" s="356"/>
    </row>
    <row r="16" spans="1:44" x14ac:dyDescent="0.25">
      <c r="A16" s="350" t="s">
        <v>7</v>
      </c>
      <c r="B16" s="350"/>
      <c r="C16" s="350"/>
      <c r="D16" s="350"/>
      <c r="E16" s="350"/>
      <c r="F16" s="350"/>
      <c r="G16" s="350"/>
      <c r="H16" s="350"/>
      <c r="I16" s="350"/>
      <c r="J16" s="350"/>
      <c r="K16" s="350"/>
      <c r="L16" s="350"/>
    </row>
    <row r="17" spans="1:12" ht="15.75" customHeight="1" x14ac:dyDescent="0.25">
      <c r="L17" s="108"/>
    </row>
    <row r="18" spans="1:12" x14ac:dyDescent="0.25">
      <c r="K18" s="107"/>
    </row>
    <row r="19" spans="1:12" ht="15.75" customHeight="1" x14ac:dyDescent="0.25">
      <c r="A19" s="411" t="s">
        <v>521</v>
      </c>
      <c r="B19" s="411"/>
      <c r="C19" s="411"/>
      <c r="D19" s="411"/>
      <c r="E19" s="411"/>
      <c r="F19" s="411"/>
      <c r="G19" s="411"/>
      <c r="H19" s="411"/>
      <c r="I19" s="411"/>
      <c r="J19" s="411"/>
      <c r="K19" s="411"/>
      <c r="L19" s="411"/>
    </row>
    <row r="20" spans="1:12" x14ac:dyDescent="0.25">
      <c r="A20" s="76"/>
      <c r="B20" s="76"/>
      <c r="C20" s="106"/>
      <c r="D20" s="106"/>
      <c r="E20" s="106"/>
      <c r="F20" s="106"/>
      <c r="G20" s="106"/>
      <c r="H20" s="106"/>
      <c r="I20" s="106"/>
      <c r="J20" s="106"/>
      <c r="K20" s="106"/>
      <c r="L20" s="106"/>
    </row>
    <row r="21" spans="1:12" ht="28.5" customHeight="1" x14ac:dyDescent="0.25">
      <c r="A21" s="412" t="s">
        <v>235</v>
      </c>
      <c r="B21" s="412" t="s">
        <v>234</v>
      </c>
      <c r="C21" s="418" t="s">
        <v>451</v>
      </c>
      <c r="D21" s="418"/>
      <c r="E21" s="418"/>
      <c r="F21" s="418"/>
      <c r="G21" s="418"/>
      <c r="H21" s="418"/>
      <c r="I21" s="413" t="s">
        <v>233</v>
      </c>
      <c r="J21" s="415" t="s">
        <v>453</v>
      </c>
      <c r="K21" s="412" t="s">
        <v>232</v>
      </c>
      <c r="L21" s="414" t="s">
        <v>452</v>
      </c>
    </row>
    <row r="22" spans="1:12" ht="58.5" customHeight="1" x14ac:dyDescent="0.25">
      <c r="A22" s="412"/>
      <c r="B22" s="412"/>
      <c r="C22" s="419" t="s">
        <v>3</v>
      </c>
      <c r="D22" s="419"/>
      <c r="E22" s="162"/>
      <c r="F22" s="163"/>
      <c r="G22" s="420" t="s">
        <v>2</v>
      </c>
      <c r="H22" s="421"/>
      <c r="I22" s="413"/>
      <c r="J22" s="416"/>
      <c r="K22" s="412"/>
      <c r="L22" s="414"/>
    </row>
    <row r="23" spans="1:12" ht="47.25" x14ac:dyDescent="0.25">
      <c r="A23" s="412"/>
      <c r="B23" s="412"/>
      <c r="C23" s="105" t="s">
        <v>231</v>
      </c>
      <c r="D23" s="105" t="s">
        <v>230</v>
      </c>
      <c r="E23" s="105" t="s">
        <v>231</v>
      </c>
      <c r="F23" s="105" t="s">
        <v>230</v>
      </c>
      <c r="G23" s="105" t="s">
        <v>231</v>
      </c>
      <c r="H23" s="105" t="s">
        <v>230</v>
      </c>
      <c r="I23" s="413"/>
      <c r="J23" s="417"/>
      <c r="K23" s="412"/>
      <c r="L23" s="414"/>
    </row>
    <row r="24" spans="1:12" x14ac:dyDescent="0.25">
      <c r="A24" s="83">
        <v>1</v>
      </c>
      <c r="B24" s="83">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7"/>
    </row>
    <row r="26" spans="1:12" ht="21.75" customHeight="1" x14ac:dyDescent="0.25">
      <c r="A26" s="97" t="s">
        <v>228</v>
      </c>
      <c r="B26" s="104" t="s">
        <v>458</v>
      </c>
      <c r="C26" s="95"/>
      <c r="D26" s="103"/>
      <c r="E26" s="103"/>
      <c r="F26" s="103"/>
      <c r="G26" s="103"/>
      <c r="H26" s="103"/>
      <c r="I26" s="103"/>
      <c r="J26" s="103"/>
      <c r="K26" s="94"/>
      <c r="L26" s="94"/>
    </row>
    <row r="27" spans="1:12" s="79" customFormat="1" ht="39" customHeight="1" x14ac:dyDescent="0.25">
      <c r="A27" s="97" t="s">
        <v>227</v>
      </c>
      <c r="B27" s="104" t="s">
        <v>460</v>
      </c>
      <c r="C27" s="95"/>
      <c r="D27" s="103"/>
      <c r="E27" s="103"/>
      <c r="F27" s="103"/>
      <c r="G27" s="103"/>
      <c r="H27" s="103"/>
      <c r="I27" s="103"/>
      <c r="J27" s="103"/>
      <c r="K27" s="94"/>
      <c r="L27" s="94"/>
    </row>
    <row r="28" spans="1:12" s="79" customFormat="1" ht="70.5" customHeight="1" x14ac:dyDescent="0.25">
      <c r="A28" s="97" t="s">
        <v>459</v>
      </c>
      <c r="B28" s="104" t="s">
        <v>464</v>
      </c>
      <c r="C28" s="95"/>
      <c r="D28" s="103"/>
      <c r="E28" s="103"/>
      <c r="F28" s="103"/>
      <c r="G28" s="103"/>
      <c r="H28" s="103"/>
      <c r="I28" s="103"/>
      <c r="J28" s="103"/>
      <c r="K28" s="94"/>
      <c r="L28" s="94"/>
    </row>
    <row r="29" spans="1:12" s="79" customFormat="1" ht="54" customHeight="1" x14ac:dyDescent="0.25">
      <c r="A29" s="97" t="s">
        <v>226</v>
      </c>
      <c r="B29" s="104" t="s">
        <v>463</v>
      </c>
      <c r="C29" s="95"/>
      <c r="D29" s="103"/>
      <c r="E29" s="103"/>
      <c r="F29" s="103"/>
      <c r="G29" s="103"/>
      <c r="H29" s="103"/>
      <c r="I29" s="103"/>
      <c r="J29" s="103"/>
      <c r="K29" s="94"/>
      <c r="L29" s="94"/>
    </row>
    <row r="30" spans="1:12" s="79" customFormat="1" ht="42" customHeight="1" x14ac:dyDescent="0.25">
      <c r="A30" s="97" t="s">
        <v>225</v>
      </c>
      <c r="B30" s="104" t="s">
        <v>465</v>
      </c>
      <c r="C30" s="95"/>
      <c r="D30" s="103"/>
      <c r="E30" s="103"/>
      <c r="F30" s="103"/>
      <c r="G30" s="103"/>
      <c r="H30" s="103"/>
      <c r="I30" s="103"/>
      <c r="J30" s="103"/>
      <c r="K30" s="94"/>
      <c r="L30" s="94"/>
    </row>
    <row r="31" spans="1:12" s="79" customFormat="1" ht="37.5" customHeight="1" x14ac:dyDescent="0.25">
      <c r="A31" s="97" t="s">
        <v>224</v>
      </c>
      <c r="B31" s="96" t="s">
        <v>461</v>
      </c>
      <c r="C31" s="95"/>
      <c r="D31" s="103"/>
      <c r="E31" s="103"/>
      <c r="F31" s="103"/>
      <c r="G31" s="103"/>
      <c r="H31" s="103"/>
      <c r="I31" s="103"/>
      <c r="J31" s="103"/>
      <c r="K31" s="94"/>
      <c r="L31" s="94"/>
    </row>
    <row r="32" spans="1:12" s="79" customFormat="1" ht="31.5" x14ac:dyDescent="0.25">
      <c r="A32" s="97" t="s">
        <v>222</v>
      </c>
      <c r="B32" s="96" t="s">
        <v>466</v>
      </c>
      <c r="C32" s="95"/>
      <c r="D32" s="103"/>
      <c r="E32" s="103"/>
      <c r="F32" s="103"/>
      <c r="G32" s="103"/>
      <c r="H32" s="103"/>
      <c r="I32" s="103"/>
      <c r="J32" s="103"/>
      <c r="K32" s="94"/>
      <c r="L32" s="94"/>
    </row>
    <row r="33" spans="1:12" s="79" customFormat="1" ht="37.5" customHeight="1" x14ac:dyDescent="0.25">
      <c r="A33" s="97" t="s">
        <v>477</v>
      </c>
      <c r="B33" s="96" t="s">
        <v>387</v>
      </c>
      <c r="C33" s="95"/>
      <c r="D33" s="103"/>
      <c r="E33" s="103"/>
      <c r="F33" s="103"/>
      <c r="G33" s="103"/>
      <c r="H33" s="103"/>
      <c r="I33" s="103"/>
      <c r="J33" s="103"/>
      <c r="K33" s="94"/>
      <c r="L33" s="94"/>
    </row>
    <row r="34" spans="1:12" s="79" customFormat="1" ht="47.25" customHeight="1" x14ac:dyDescent="0.25">
      <c r="A34" s="97" t="s">
        <v>478</v>
      </c>
      <c r="B34" s="96" t="s">
        <v>470</v>
      </c>
      <c r="C34" s="95"/>
      <c r="D34" s="102"/>
      <c r="E34" s="102"/>
      <c r="F34" s="102"/>
      <c r="G34" s="102"/>
      <c r="H34" s="102"/>
      <c r="I34" s="102"/>
      <c r="J34" s="102"/>
      <c r="K34" s="102"/>
      <c r="L34" s="94"/>
    </row>
    <row r="35" spans="1:12" s="79" customFormat="1" ht="49.5" customHeight="1" x14ac:dyDescent="0.25">
      <c r="A35" s="97" t="s">
        <v>479</v>
      </c>
      <c r="B35" s="96" t="s">
        <v>223</v>
      </c>
      <c r="C35" s="95"/>
      <c r="D35" s="102"/>
      <c r="E35" s="102"/>
      <c r="F35" s="102"/>
      <c r="G35" s="102"/>
      <c r="H35" s="102"/>
      <c r="I35" s="102"/>
      <c r="J35" s="102"/>
      <c r="K35" s="102"/>
      <c r="L35" s="94"/>
    </row>
    <row r="36" spans="1:12" ht="37.5" customHeight="1" x14ac:dyDescent="0.25">
      <c r="A36" s="97" t="s">
        <v>480</v>
      </c>
      <c r="B36" s="96" t="s">
        <v>462</v>
      </c>
      <c r="C36" s="95"/>
      <c r="D36" s="101"/>
      <c r="E36" s="101"/>
      <c r="F36" s="100"/>
      <c r="G36" s="100"/>
      <c r="H36" s="100"/>
      <c r="I36" s="99"/>
      <c r="J36" s="99"/>
      <c r="K36" s="94"/>
      <c r="L36" s="94"/>
    </row>
    <row r="37" spans="1:12" x14ac:dyDescent="0.25">
      <c r="A37" s="97" t="s">
        <v>481</v>
      </c>
      <c r="B37" s="96" t="s">
        <v>221</v>
      </c>
      <c r="C37" s="95"/>
      <c r="D37" s="101"/>
      <c r="E37" s="101"/>
      <c r="F37" s="100"/>
      <c r="G37" s="100"/>
      <c r="H37" s="100"/>
      <c r="I37" s="99"/>
      <c r="J37" s="99"/>
      <c r="K37" s="94"/>
      <c r="L37" s="94"/>
    </row>
    <row r="38" spans="1:12" x14ac:dyDescent="0.25">
      <c r="A38" s="97" t="s">
        <v>482</v>
      </c>
      <c r="B38" s="98" t="s">
        <v>220</v>
      </c>
      <c r="C38" s="95"/>
      <c r="D38" s="94"/>
      <c r="E38" s="94"/>
      <c r="F38" s="94"/>
      <c r="G38" s="94"/>
      <c r="H38" s="94"/>
      <c r="I38" s="94"/>
      <c r="J38" s="94"/>
      <c r="K38" s="94"/>
      <c r="L38" s="94"/>
    </row>
    <row r="39" spans="1:12" ht="63" x14ac:dyDescent="0.25">
      <c r="A39" s="97">
        <v>2</v>
      </c>
      <c r="B39" s="96" t="s">
        <v>467</v>
      </c>
      <c r="C39" s="98"/>
      <c r="D39" s="94"/>
      <c r="E39" s="94"/>
      <c r="F39" s="94"/>
      <c r="G39" s="94"/>
      <c r="H39" s="94"/>
      <c r="I39" s="94"/>
      <c r="J39" s="94"/>
      <c r="K39" s="94"/>
      <c r="L39" s="94"/>
    </row>
    <row r="40" spans="1:12" ht="33.75" customHeight="1" x14ac:dyDescent="0.25">
      <c r="A40" s="97" t="s">
        <v>219</v>
      </c>
      <c r="B40" s="96" t="s">
        <v>469</v>
      </c>
      <c r="C40" s="95"/>
      <c r="D40" s="94"/>
      <c r="E40" s="94"/>
      <c r="F40" s="94"/>
      <c r="G40" s="94"/>
      <c r="H40" s="94"/>
      <c r="I40" s="94"/>
      <c r="J40" s="94"/>
      <c r="K40" s="94"/>
      <c r="L40" s="94"/>
    </row>
    <row r="41" spans="1:12" ht="63" customHeight="1" x14ac:dyDescent="0.25">
      <c r="A41" s="97" t="s">
        <v>218</v>
      </c>
      <c r="B41" s="98" t="s">
        <v>552</v>
      </c>
      <c r="C41" s="95"/>
      <c r="D41" s="94"/>
      <c r="E41" s="94"/>
      <c r="F41" s="94"/>
      <c r="G41" s="94"/>
      <c r="H41" s="94"/>
      <c r="I41" s="94"/>
      <c r="J41" s="94"/>
      <c r="K41" s="94"/>
      <c r="L41" s="94"/>
    </row>
    <row r="42" spans="1:12" ht="58.5" customHeight="1" x14ac:dyDescent="0.25">
      <c r="A42" s="97">
        <v>3</v>
      </c>
      <c r="B42" s="96" t="s">
        <v>468</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473</v>
      </c>
      <c r="C45" s="95"/>
      <c r="D45" s="94"/>
      <c r="E45" s="94"/>
      <c r="F45" s="94"/>
      <c r="G45" s="94"/>
      <c r="H45" s="94"/>
      <c r="I45" s="94"/>
      <c r="J45" s="94"/>
      <c r="K45" s="94"/>
      <c r="L45" s="94"/>
    </row>
    <row r="46" spans="1:12" ht="167.25" customHeight="1" x14ac:dyDescent="0.25">
      <c r="A46" s="97" t="s">
        <v>212</v>
      </c>
      <c r="B46" s="96" t="s">
        <v>471</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483</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472</v>
      </c>
      <c r="C50" s="98"/>
      <c r="D50" s="94"/>
      <c r="E50" s="94"/>
      <c r="F50" s="94"/>
      <c r="G50" s="94"/>
      <c r="H50" s="94"/>
      <c r="I50" s="94"/>
      <c r="J50" s="94"/>
      <c r="K50" s="94"/>
      <c r="L50" s="94"/>
    </row>
    <row r="51" spans="1:12" ht="77.25" customHeight="1" x14ac:dyDescent="0.25">
      <c r="A51" s="97" t="s">
        <v>206</v>
      </c>
      <c r="B51" s="96" t="s">
        <v>474</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171" t="s">
        <v>475</v>
      </c>
      <c r="C53" s="95"/>
      <c r="D53" s="94"/>
      <c r="E53" s="94"/>
      <c r="F53" s="94"/>
      <c r="G53" s="94"/>
      <c r="H53" s="94"/>
      <c r="I53" s="94"/>
      <c r="J53" s="94"/>
      <c r="K53" s="94"/>
      <c r="L53" s="94"/>
    </row>
    <row r="54" spans="1:12" ht="46.5" customHeight="1" x14ac:dyDescent="0.25">
      <c r="A54" s="97" t="s">
        <v>476</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2016-11-15T09:03:20Z</dcterms:modified>
</cp:coreProperties>
</file>