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ПС'!$A$2:$T$47</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закупке'!$A$1:$AV$27</definedName>
    <definedName name="_xlnm.Print_Area" localSheetId="11">'8. Общие сведения'!$A$1:$B$106</definedName>
  </definedNames>
  <calcPr calcId="152511"/>
</workbook>
</file>

<file path=xl/calcChain.xml><?xml version="1.0" encoding="utf-8"?>
<calcChain xmlns="http://schemas.openxmlformats.org/spreadsheetml/2006/main">
  <c r="AC23" i="24" l="1"/>
  <c r="F56" i="24" l="1"/>
  <c r="F54" i="24"/>
  <c r="F52" i="24"/>
  <c r="F49" i="24"/>
  <c r="F45" i="24"/>
  <c r="F41" i="24"/>
  <c r="F37" i="24"/>
  <c r="F30" i="24"/>
  <c r="G28" i="24"/>
  <c r="G29" i="24" s="1"/>
  <c r="C28" i="24"/>
  <c r="C29" i="24" s="1"/>
  <c r="F27" i="24"/>
  <c r="F26" i="24"/>
  <c r="F25" i="24"/>
  <c r="F24" i="24"/>
  <c r="E28" i="24"/>
  <c r="E29" i="24" s="1"/>
  <c r="I28" i="24"/>
  <c r="I29" i="24" s="1"/>
  <c r="H28" i="24"/>
  <c r="H29" i="24" s="1"/>
  <c r="AB29" i="24" s="1"/>
  <c r="AB64" i="24"/>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7" i="24"/>
  <c r="AB26" i="24"/>
  <c r="AB25" i="24"/>
  <c r="AB24" i="24"/>
  <c r="C48" i="7" s="1"/>
  <c r="C49" i="7"/>
  <c r="F29" i="24" l="1"/>
  <c r="F28" i="24"/>
  <c r="AB28" i="24"/>
  <c r="A15" i="25"/>
  <c r="A12" i="25"/>
  <c r="A9" i="25"/>
  <c r="B83" i="25"/>
  <c r="B81" i="25"/>
  <c r="B59" i="25"/>
  <c r="B58" i="25"/>
  <c r="B41" i="25"/>
  <c r="B32" i="25"/>
  <c r="B72" i="25"/>
  <c r="B22" i="25"/>
  <c r="B21" i="25"/>
  <c r="A5" i="25"/>
  <c r="B30" i="25" l="1"/>
  <c r="B38" i="25"/>
  <c r="B43" i="25"/>
  <c r="B51" i="25"/>
  <c r="B60" i="25"/>
  <c r="B68" i="25"/>
  <c r="B80" i="25"/>
  <c r="B82" i="25"/>
  <c r="B34" i="25"/>
  <c r="B47" i="25"/>
  <c r="B55" i="25"/>
  <c r="B64" i="25"/>
  <c r="A14" i="24" l="1"/>
  <c r="A11" i="24"/>
  <c r="A8" i="24"/>
  <c r="G30" i="24" l="1"/>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4" i="24"/>
  <c r="A15" i="23"/>
  <c r="A12" i="23"/>
  <c r="A9" i="23"/>
  <c r="B140" i="23"/>
  <c r="C140" i="23" s="1"/>
  <c r="C141" i="23" s="1"/>
  <c r="C73"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I136" i="23" s="1"/>
  <c r="J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F91" i="23"/>
  <c r="G91" i="23" s="1"/>
  <c r="H91" i="23" s="1"/>
  <c r="I91" i="23" s="1"/>
  <c r="D91" i="23"/>
  <c r="E91" i="23" s="1"/>
  <c r="C91" i="23"/>
  <c r="B76" i="23"/>
  <c r="B74" i="23"/>
  <c r="B73" i="23"/>
  <c r="A62" i="23"/>
  <c r="B60" i="23"/>
  <c r="C58" i="23"/>
  <c r="C74" i="23" s="1"/>
  <c r="B52" i="23"/>
  <c r="C49" i="23"/>
  <c r="B49" i="23"/>
  <c r="D48" i="23"/>
  <c r="C48" i="23"/>
  <c r="B48" i="23"/>
  <c r="B47" i="23"/>
  <c r="B45" i="23"/>
  <c r="B44" i="23"/>
  <c r="B27" i="23"/>
  <c r="A7" i="23"/>
  <c r="A5" i="23"/>
  <c r="B81" i="23" l="1"/>
  <c r="B25" i="23"/>
  <c r="B46" i="23"/>
  <c r="F48" i="23"/>
  <c r="B29" i="23"/>
  <c r="B54" i="23"/>
  <c r="B55" i="23" s="1"/>
  <c r="B56" i="23" s="1"/>
  <c r="B69" i="23" s="1"/>
  <c r="B77" i="23" s="1"/>
  <c r="B50" i="23"/>
  <c r="B59" i="23" s="1"/>
  <c r="B66" i="23" s="1"/>
  <c r="B68" i="23" s="1"/>
  <c r="D140" i="23"/>
  <c r="D141" i="23" s="1"/>
  <c r="D73" i="23" s="1"/>
  <c r="D85" i="23" s="1"/>
  <c r="D99" i="23" s="1"/>
  <c r="H48" i="23"/>
  <c r="E48" i="23"/>
  <c r="G48" i="23"/>
  <c r="I118" i="23"/>
  <c r="I120" i="23" s="1"/>
  <c r="C109" i="23" s="1"/>
  <c r="AQ81" i="23"/>
  <c r="K136" i="23"/>
  <c r="J48" i="23"/>
  <c r="E140" i="23"/>
  <c r="E141" i="23" s="1"/>
  <c r="E73" i="23" s="1"/>
  <c r="E85" i="23" s="1"/>
  <c r="E99" i="23" s="1"/>
  <c r="I48" i="23"/>
  <c r="D58" i="23"/>
  <c r="C52" i="23"/>
  <c r="C47" i="23"/>
  <c r="B85" i="23"/>
  <c r="B99" i="23" s="1"/>
  <c r="C85" i="23"/>
  <c r="C99" i="23" s="1"/>
  <c r="E137" i="23"/>
  <c r="B82" i="23" l="1"/>
  <c r="B80" i="23"/>
  <c r="C67" i="23"/>
  <c r="F76" i="23" s="1"/>
  <c r="C61" i="23"/>
  <c r="C60" i="23" s="1"/>
  <c r="C53" i="23"/>
  <c r="C55" i="23" s="1"/>
  <c r="B79" i="23"/>
  <c r="D109" i="23"/>
  <c r="C108" i="23"/>
  <c r="C50" i="23" s="1"/>
  <c r="C59" i="23" s="1"/>
  <c r="C80" i="23" s="1"/>
  <c r="F137" i="23"/>
  <c r="E49" i="23"/>
  <c r="B70" i="23"/>
  <c r="B75" i="23"/>
  <c r="D74" i="23"/>
  <c r="E58" i="23"/>
  <c r="D52" i="23"/>
  <c r="D47" i="23"/>
  <c r="D61" i="23" s="1"/>
  <c r="D60" i="23" s="1"/>
  <c r="F140" i="23"/>
  <c r="L136" i="23"/>
  <c r="K48" i="23"/>
  <c r="D67" i="23" l="1"/>
  <c r="D76" i="23" s="1"/>
  <c r="C76" i="23"/>
  <c r="C79" i="23"/>
  <c r="E67" i="23"/>
  <c r="F67" i="23" s="1"/>
  <c r="D108" i="23"/>
  <c r="D50" i="23" s="1"/>
  <c r="D59" i="23" s="1"/>
  <c r="D80" i="23" s="1"/>
  <c r="E109" i="23"/>
  <c r="C66" i="23"/>
  <c r="C68" i="23" s="1"/>
  <c r="C75" i="23" s="1"/>
  <c r="G140" i="23"/>
  <c r="G141" i="23" s="1"/>
  <c r="G73" i="23" s="1"/>
  <c r="G85" i="23" s="1"/>
  <c r="G99" i="23" s="1"/>
  <c r="C82" i="23"/>
  <c r="C56" i="23"/>
  <c r="C69" i="23" s="1"/>
  <c r="B71" i="23"/>
  <c r="B72" i="23" s="1"/>
  <c r="G137" i="23"/>
  <c r="F49" i="23"/>
  <c r="M136" i="23"/>
  <c r="L48" i="23"/>
  <c r="F141" i="23"/>
  <c r="F73" i="23" s="1"/>
  <c r="F85" i="23" s="1"/>
  <c r="F99" i="23" s="1"/>
  <c r="D53" i="23"/>
  <c r="F58" i="23"/>
  <c r="E52" i="23"/>
  <c r="E47" i="23"/>
  <c r="E61" i="23" s="1"/>
  <c r="E60" i="23" s="1"/>
  <c r="E74" i="23"/>
  <c r="E76" i="23" l="1"/>
  <c r="D79" i="23"/>
  <c r="D66" i="23"/>
  <c r="D68" i="23" s="1"/>
  <c r="D75" i="23" s="1"/>
  <c r="F109" i="23"/>
  <c r="E108" i="23"/>
  <c r="E50" i="23" s="1"/>
  <c r="E59" i="23" s="1"/>
  <c r="E80" i="23" s="1"/>
  <c r="D55" i="23"/>
  <c r="E53" i="23" s="1"/>
  <c r="G67" i="23"/>
  <c r="H137" i="23"/>
  <c r="G49" i="23"/>
  <c r="C77" i="23"/>
  <c r="C70" i="23"/>
  <c r="F74" i="23"/>
  <c r="G58" i="23"/>
  <c r="F52" i="23"/>
  <c r="F47" i="23"/>
  <c r="F61" i="23" s="1"/>
  <c r="F60" i="23" s="1"/>
  <c r="N136" i="23"/>
  <c r="M48" i="23"/>
  <c r="B78" i="23"/>
  <c r="B83" i="23" s="1"/>
  <c r="H140" i="23"/>
  <c r="H141" i="23" s="1"/>
  <c r="H73" i="23" s="1"/>
  <c r="H85" i="23" s="1"/>
  <c r="H99" i="23" s="1"/>
  <c r="E79" i="23" l="1"/>
  <c r="G109" i="23"/>
  <c r="F108" i="23"/>
  <c r="F50" i="23" s="1"/>
  <c r="F59" i="23" s="1"/>
  <c r="F66" i="23" s="1"/>
  <c r="F68" i="23" s="1"/>
  <c r="F75" i="23" s="1"/>
  <c r="E66" i="23"/>
  <c r="E68" i="23" s="1"/>
  <c r="E75" i="23" s="1"/>
  <c r="B86" i="23"/>
  <c r="B84" i="23"/>
  <c r="B89" i="23" s="1"/>
  <c r="B88" i="23"/>
  <c r="O136" i="23"/>
  <c r="N48" i="23"/>
  <c r="H58" i="23"/>
  <c r="G52" i="23"/>
  <c r="G47" i="23"/>
  <c r="G61" i="23" s="1"/>
  <c r="G74" i="23"/>
  <c r="I137" i="23"/>
  <c r="H49" i="23"/>
  <c r="H67" i="23"/>
  <c r="G76" i="23"/>
  <c r="E55" i="23"/>
  <c r="I140" i="23"/>
  <c r="C71" i="23"/>
  <c r="C72" i="23" s="1"/>
  <c r="D56" i="23"/>
  <c r="D69" i="23" s="1"/>
  <c r="D82" i="23"/>
  <c r="H109" i="23" l="1"/>
  <c r="G108" i="23"/>
  <c r="G50" i="23" s="1"/>
  <c r="G59" i="23" s="1"/>
  <c r="G80" i="23" s="1"/>
  <c r="F80" i="23"/>
  <c r="F79" i="23"/>
  <c r="J140" i="23"/>
  <c r="J141" i="23" s="1"/>
  <c r="J73" i="23" s="1"/>
  <c r="J85" i="23" s="1"/>
  <c r="J99" i="23" s="1"/>
  <c r="E82" i="23"/>
  <c r="E56" i="23"/>
  <c r="E69" i="23" s="1"/>
  <c r="H76" i="23"/>
  <c r="I67" i="23"/>
  <c r="I49" i="23"/>
  <c r="J137" i="23"/>
  <c r="B87" i="23"/>
  <c r="B90" i="23" s="1"/>
  <c r="D77" i="23"/>
  <c r="D70" i="23"/>
  <c r="C78" i="23"/>
  <c r="C83" i="23" s="1"/>
  <c r="I141" i="23"/>
  <c r="I73" i="23" s="1"/>
  <c r="I85" i="23" s="1"/>
  <c r="I99" i="23" s="1"/>
  <c r="F53" i="23"/>
  <c r="G60" i="23"/>
  <c r="H74" i="23"/>
  <c r="I58" i="23"/>
  <c r="H52" i="23"/>
  <c r="H47" i="23"/>
  <c r="H61" i="23" s="1"/>
  <c r="P136" i="23"/>
  <c r="O48" i="23"/>
  <c r="G79" i="23" l="1"/>
  <c r="G66" i="23"/>
  <c r="G68" i="23" s="1"/>
  <c r="G75" i="23" s="1"/>
  <c r="I109" i="23"/>
  <c r="H108" i="23"/>
  <c r="H50" i="23" s="1"/>
  <c r="H59" i="23" s="1"/>
  <c r="H80" i="23" s="1"/>
  <c r="P48" i="23"/>
  <c r="Q136" i="23"/>
  <c r="C86" i="23"/>
  <c r="C88" i="23"/>
  <c r="C84" i="23"/>
  <c r="C89" i="23" s="1"/>
  <c r="D71" i="23"/>
  <c r="K137" i="23"/>
  <c r="J49" i="23"/>
  <c r="H60" i="23"/>
  <c r="J58" i="23"/>
  <c r="I52" i="23"/>
  <c r="I47" i="23"/>
  <c r="I61" i="23" s="1"/>
  <c r="I60" i="23" s="1"/>
  <c r="I74" i="23"/>
  <c r="F55" i="23"/>
  <c r="G53" i="23" s="1"/>
  <c r="J67" i="23"/>
  <c r="I76" i="23"/>
  <c r="E77" i="23"/>
  <c r="E70" i="23"/>
  <c r="K140" i="23"/>
  <c r="K141" i="23" s="1"/>
  <c r="K73" i="23" s="1"/>
  <c r="K85" i="23" s="1"/>
  <c r="K99" i="23" s="1"/>
  <c r="H66" i="23" l="1"/>
  <c r="H68" i="23" s="1"/>
  <c r="H79" i="23"/>
  <c r="J109" i="23"/>
  <c r="I108" i="23"/>
  <c r="I50" i="23" s="1"/>
  <c r="I59" i="23" s="1"/>
  <c r="I80" i="23" s="1"/>
  <c r="E71" i="23"/>
  <c r="E72" i="23" s="1"/>
  <c r="J76" i="23"/>
  <c r="K67" i="23"/>
  <c r="G55" i="23"/>
  <c r="H53" i="23" s="1"/>
  <c r="J74" i="23"/>
  <c r="K58" i="23"/>
  <c r="J52" i="23"/>
  <c r="J47" i="23"/>
  <c r="J61" i="23" s="1"/>
  <c r="J60" i="23" s="1"/>
  <c r="H75" i="23"/>
  <c r="D78" i="23"/>
  <c r="D83" i="23" s="1"/>
  <c r="C87" i="23"/>
  <c r="C90" i="23" s="1"/>
  <c r="L140" i="23"/>
  <c r="L141" i="23" s="1"/>
  <c r="L73" i="23" s="1"/>
  <c r="L85" i="23" s="1"/>
  <c r="L99" i="23" s="1"/>
  <c r="F82" i="23"/>
  <c r="F56" i="23"/>
  <c r="F69" i="23" s="1"/>
  <c r="L137" i="23"/>
  <c r="K49" i="23"/>
  <c r="D72" i="23"/>
  <c r="R136" i="23"/>
  <c r="Q48" i="23"/>
  <c r="J108" i="23" l="1"/>
  <c r="J50" i="23" s="1"/>
  <c r="J59" i="23" s="1"/>
  <c r="J80" i="23" s="1"/>
  <c r="K109" i="23"/>
  <c r="I66" i="23"/>
  <c r="I68" i="23" s="1"/>
  <c r="I75" i="23" s="1"/>
  <c r="I79" i="23"/>
  <c r="J79" i="23" s="1"/>
  <c r="E78" i="23"/>
  <c r="E83" i="23" s="1"/>
  <c r="E86" i="23" s="1"/>
  <c r="S136" i="23"/>
  <c r="R48" i="23"/>
  <c r="F77" i="23"/>
  <c r="F70" i="23"/>
  <c r="L58" i="23"/>
  <c r="K52" i="23"/>
  <c r="K47" i="23"/>
  <c r="K61" i="23" s="1"/>
  <c r="K60" i="23" s="1"/>
  <c r="K74" i="23"/>
  <c r="H55" i="23"/>
  <c r="I53" i="23" s="1"/>
  <c r="M137" i="23"/>
  <c r="L49" i="23"/>
  <c r="M140" i="23"/>
  <c r="D86" i="23"/>
  <c r="D88" i="23"/>
  <c r="D84" i="23"/>
  <c r="D89" i="23" s="1"/>
  <c r="G82" i="23"/>
  <c r="G56" i="23"/>
  <c r="G69" i="23" s="1"/>
  <c r="L67" i="23"/>
  <c r="K76" i="23"/>
  <c r="E84" i="23" l="1"/>
  <c r="J66" i="23"/>
  <c r="J68" i="23" s="1"/>
  <c r="J75" i="23" s="1"/>
  <c r="K108" i="23"/>
  <c r="K50" i="23" s="1"/>
  <c r="K59" i="23" s="1"/>
  <c r="K80" i="23" s="1"/>
  <c r="L109" i="23"/>
  <c r="E88" i="23"/>
  <c r="N140" i="23"/>
  <c r="N141" i="23" s="1"/>
  <c r="N73" i="23" s="1"/>
  <c r="N85" i="23" s="1"/>
  <c r="N99" i="23" s="1"/>
  <c r="N137" i="23"/>
  <c r="M49" i="23"/>
  <c r="I55" i="23"/>
  <c r="L74" i="23"/>
  <c r="M58" i="23"/>
  <c r="L52" i="23"/>
  <c r="L47" i="23"/>
  <c r="L61" i="23" s="1"/>
  <c r="L60" i="23" s="1"/>
  <c r="F71" i="23"/>
  <c r="F72" i="23" s="1"/>
  <c r="K79" i="23"/>
  <c r="G77" i="23"/>
  <c r="G70" i="23"/>
  <c r="E89" i="23"/>
  <c r="E87" i="23"/>
  <c r="D87" i="23"/>
  <c r="D90" i="23" s="1"/>
  <c r="M141" i="23"/>
  <c r="M73" i="23" s="1"/>
  <c r="M85" i="23" s="1"/>
  <c r="M99" i="23" s="1"/>
  <c r="H56" i="23"/>
  <c r="H69" i="23" s="1"/>
  <c r="H82" i="23"/>
  <c r="T136" i="23"/>
  <c r="S48" i="23"/>
  <c r="L76" i="23"/>
  <c r="M67" i="23"/>
  <c r="L108" i="23" l="1"/>
  <c r="L50" i="23" s="1"/>
  <c r="L59" i="23" s="1"/>
  <c r="L80" i="23" s="1"/>
  <c r="M109" i="23"/>
  <c r="K66" i="23"/>
  <c r="K68" i="23" s="1"/>
  <c r="K75" i="23" s="1"/>
  <c r="H77" i="23"/>
  <c r="H70" i="23"/>
  <c r="N67" i="23"/>
  <c r="M76" i="23"/>
  <c r="U136" i="23"/>
  <c r="T48" i="23"/>
  <c r="G71" i="23"/>
  <c r="G72" i="23" s="1"/>
  <c r="I82" i="23"/>
  <c r="I56" i="23"/>
  <c r="I69" i="23" s="1"/>
  <c r="O137" i="23"/>
  <c r="N49" i="23"/>
  <c r="E90" i="23"/>
  <c r="F78" i="23"/>
  <c r="F83" i="23" s="1"/>
  <c r="N58" i="23"/>
  <c r="M52" i="23"/>
  <c r="M47" i="23"/>
  <c r="M61" i="23" s="1"/>
  <c r="M60" i="23" s="1"/>
  <c r="M74" i="23"/>
  <c r="J53" i="23"/>
  <c r="O140" i="23"/>
  <c r="O141" i="23" s="1"/>
  <c r="O73" i="23" s="1"/>
  <c r="O85" i="23" s="1"/>
  <c r="O99" i="23" s="1"/>
  <c r="L79" i="23" l="1"/>
  <c r="M108" i="23"/>
  <c r="M50" i="23" s="1"/>
  <c r="M59" i="23" s="1"/>
  <c r="M80" i="23" s="1"/>
  <c r="N109" i="23"/>
  <c r="L66" i="23"/>
  <c r="L68" i="23" s="1"/>
  <c r="L75" i="23" s="1"/>
  <c r="P137" i="23"/>
  <c r="O49" i="23"/>
  <c r="H71" i="23"/>
  <c r="H72" i="23" s="1"/>
  <c r="J55" i="23"/>
  <c r="K53" i="23" s="1"/>
  <c r="N74" i="23"/>
  <c r="O58" i="23"/>
  <c r="N52" i="23"/>
  <c r="N47" i="23"/>
  <c r="N61" i="23" s="1"/>
  <c r="N60" i="23" s="1"/>
  <c r="P140" i="23"/>
  <c r="P141" i="23" s="1"/>
  <c r="P73" i="23" s="1"/>
  <c r="P85" i="23" s="1"/>
  <c r="P99" i="23" s="1"/>
  <c r="F86" i="23"/>
  <c r="F84" i="23"/>
  <c r="F89" i="23" s="1"/>
  <c r="F88" i="23"/>
  <c r="G78" i="23"/>
  <c r="G83" i="23" s="1"/>
  <c r="G86" i="23" s="1"/>
  <c r="I77" i="23"/>
  <c r="I70" i="23"/>
  <c r="V136" i="23"/>
  <c r="U48" i="23"/>
  <c r="N76" i="23"/>
  <c r="O67" i="23"/>
  <c r="M79" i="23" l="1"/>
  <c r="O109" i="23"/>
  <c r="N108" i="23"/>
  <c r="N50" i="23" s="1"/>
  <c r="N59" i="23" s="1"/>
  <c r="N80" i="23" s="1"/>
  <c r="M66" i="23"/>
  <c r="M68" i="23" s="1"/>
  <c r="M75" i="23" s="1"/>
  <c r="K55" i="23"/>
  <c r="L53" i="23" s="1"/>
  <c r="W136" i="23"/>
  <c r="V48" i="23"/>
  <c r="I71" i="23"/>
  <c r="I72" i="23" s="1"/>
  <c r="P67" i="23"/>
  <c r="O76" i="23"/>
  <c r="G88" i="23"/>
  <c r="G84" i="23"/>
  <c r="G89" i="23" s="1"/>
  <c r="G87" i="23"/>
  <c r="F87" i="23"/>
  <c r="F90" i="23" s="1"/>
  <c r="Q137" i="23"/>
  <c r="P49" i="23"/>
  <c r="Q140" i="23"/>
  <c r="Q141" i="23"/>
  <c r="Q73" i="23" s="1"/>
  <c r="Q85" i="23" s="1"/>
  <c r="Q99" i="23" s="1"/>
  <c r="P58" i="23"/>
  <c r="O52" i="23"/>
  <c r="O47" i="23"/>
  <c r="O61" i="23" s="1"/>
  <c r="O60" i="23" s="1"/>
  <c r="O74" i="23"/>
  <c r="J82" i="23"/>
  <c r="J56" i="23"/>
  <c r="J69" i="23" s="1"/>
  <c r="H78" i="23"/>
  <c r="H83" i="23" s="1"/>
  <c r="H86" i="23" s="1"/>
  <c r="N79" i="23" l="1"/>
  <c r="P109" i="23"/>
  <c r="O108" i="23"/>
  <c r="O50" i="23" s="1"/>
  <c r="O59" i="23" s="1"/>
  <c r="O80" i="23" s="1"/>
  <c r="N66" i="23"/>
  <c r="N68" i="23" s="1"/>
  <c r="N75" i="23" s="1"/>
  <c r="G90" i="23"/>
  <c r="I78" i="23"/>
  <c r="I83" i="23" s="1"/>
  <c r="J77" i="23"/>
  <c r="J70" i="23"/>
  <c r="H84" i="23"/>
  <c r="H89" i="23" s="1"/>
  <c r="Q49" i="23"/>
  <c r="R137" i="23"/>
  <c r="H87" i="23"/>
  <c r="H90" i="23" s="1"/>
  <c r="P76" i="23"/>
  <c r="Q67" i="23"/>
  <c r="L55" i="23"/>
  <c r="M53" i="23" s="1"/>
  <c r="P74" i="23"/>
  <c r="Q58" i="23"/>
  <c r="P52" i="23"/>
  <c r="P47" i="23"/>
  <c r="P61" i="23" s="1"/>
  <c r="P60" i="23" s="1"/>
  <c r="R140" i="23"/>
  <c r="R141" i="23" s="1"/>
  <c r="R73" i="23" s="1"/>
  <c r="R85" i="23" s="1"/>
  <c r="R99" i="23" s="1"/>
  <c r="H88" i="23"/>
  <c r="X136" i="23"/>
  <c r="W48" i="23"/>
  <c r="K82" i="23"/>
  <c r="K56" i="23"/>
  <c r="K69" i="23" s="1"/>
  <c r="O79" i="23" l="1"/>
  <c r="O66" i="23"/>
  <c r="O68" i="23" s="1"/>
  <c r="O75" i="23" s="1"/>
  <c r="Q109" i="23"/>
  <c r="P108" i="23"/>
  <c r="P50" i="23" s="1"/>
  <c r="P59" i="23" s="1"/>
  <c r="P80" i="23" s="1"/>
  <c r="M55" i="23"/>
  <c r="N53" i="23" s="1"/>
  <c r="K77" i="23"/>
  <c r="K70" i="23"/>
  <c r="X48" i="23"/>
  <c r="Y136" i="23"/>
  <c r="S140" i="23"/>
  <c r="R58" i="23"/>
  <c r="Q52" i="23"/>
  <c r="Q47" i="23"/>
  <c r="Q61" i="23" s="1"/>
  <c r="Q60" i="23" s="1"/>
  <c r="Q74" i="23"/>
  <c r="L56" i="23"/>
  <c r="L69" i="23" s="1"/>
  <c r="L82" i="23"/>
  <c r="R67" i="23"/>
  <c r="Q76" i="23"/>
  <c r="S137" i="23"/>
  <c r="R49" i="23"/>
  <c r="J71" i="23"/>
  <c r="J78" i="23" s="1"/>
  <c r="J83" i="23" s="1"/>
  <c r="I86" i="23"/>
  <c r="I87" i="23" s="1"/>
  <c r="I90" i="23" s="1"/>
  <c r="I88" i="23"/>
  <c r="I84" i="23"/>
  <c r="I89" i="23" s="1"/>
  <c r="P79" i="23" l="1"/>
  <c r="P66" i="23"/>
  <c r="P68" i="23" s="1"/>
  <c r="P75" i="23" s="1"/>
  <c r="Q108" i="23"/>
  <c r="Q50" i="23" s="1"/>
  <c r="Q59" i="23" s="1"/>
  <c r="Q80" i="23" s="1"/>
  <c r="R109" i="23"/>
  <c r="J72" i="23"/>
  <c r="T137" i="23"/>
  <c r="S49" i="23"/>
  <c r="R76" i="23"/>
  <c r="S67" i="23"/>
  <c r="L77" i="23"/>
  <c r="L70" i="23"/>
  <c r="J86" i="23"/>
  <c r="J87" i="23" s="1"/>
  <c r="J90" i="23" s="1"/>
  <c r="J88" i="23"/>
  <c r="J84" i="23"/>
  <c r="J89" i="23" s="1"/>
  <c r="R74" i="23"/>
  <c r="S58" i="23"/>
  <c r="R52" i="23"/>
  <c r="R47" i="23"/>
  <c r="R61" i="23" s="1"/>
  <c r="R60" i="23" s="1"/>
  <c r="T140" i="23"/>
  <c r="T141" i="23" s="1"/>
  <c r="T73" i="23" s="1"/>
  <c r="T85" i="23" s="1"/>
  <c r="T99" i="23" s="1"/>
  <c r="N55" i="23"/>
  <c r="S141" i="23"/>
  <c r="S73" i="23" s="1"/>
  <c r="S85" i="23" s="1"/>
  <c r="S99" i="23" s="1"/>
  <c r="Z136" i="23"/>
  <c r="Y48" i="23"/>
  <c r="K71" i="23"/>
  <c r="K78" i="23" s="1"/>
  <c r="K83" i="23" s="1"/>
  <c r="M82" i="23"/>
  <c r="M56" i="23"/>
  <c r="M69" i="23" s="1"/>
  <c r="Q79" i="23" l="1"/>
  <c r="S109" i="23"/>
  <c r="R108" i="23"/>
  <c r="R50" i="23" s="1"/>
  <c r="R59" i="23" s="1"/>
  <c r="R80" i="23" s="1"/>
  <c r="Q66" i="23"/>
  <c r="Q68" i="23" s="1"/>
  <c r="Q75" i="23" s="1"/>
  <c r="K86" i="23"/>
  <c r="K87" i="23" s="1"/>
  <c r="K90" i="23" s="1"/>
  <c r="K88" i="23"/>
  <c r="K84" i="23"/>
  <c r="K89" i="23" s="1"/>
  <c r="M77" i="23"/>
  <c r="M70" i="23"/>
  <c r="AA136" i="23"/>
  <c r="Z48" i="23"/>
  <c r="N82" i="23"/>
  <c r="N56" i="23"/>
  <c r="N69" i="23" s="1"/>
  <c r="K72" i="23"/>
  <c r="O53" i="23"/>
  <c r="U140" i="23"/>
  <c r="T58" i="23"/>
  <c r="S52" i="23"/>
  <c r="S47" i="23"/>
  <c r="S61" i="23" s="1"/>
  <c r="S60" i="23" s="1"/>
  <c r="S74" i="23"/>
  <c r="U137" i="23"/>
  <c r="T49" i="23"/>
  <c r="L71" i="23"/>
  <c r="L78" i="23" s="1"/>
  <c r="L83" i="23" s="1"/>
  <c r="T67" i="23"/>
  <c r="S76" i="23"/>
  <c r="R79" i="23" l="1"/>
  <c r="S108" i="23"/>
  <c r="S50" i="23" s="1"/>
  <c r="S59" i="23" s="1"/>
  <c r="S80" i="23" s="1"/>
  <c r="T109" i="23"/>
  <c r="R66" i="23"/>
  <c r="R68" i="23" s="1"/>
  <c r="R75" i="23" s="1"/>
  <c r="L86" i="23"/>
  <c r="L87" i="23" s="1"/>
  <c r="L84" i="23"/>
  <c r="L89" i="23" s="1"/>
  <c r="G28" i="23" s="1"/>
  <c r="C105" i="23" s="1"/>
  <c r="L88" i="23"/>
  <c r="B105" i="23" s="1"/>
  <c r="T74" i="23"/>
  <c r="U58" i="23"/>
  <c r="T52" i="23"/>
  <c r="T47" i="23"/>
  <c r="T61" i="23" s="1"/>
  <c r="T60" i="23" s="1"/>
  <c r="V140" i="23"/>
  <c r="AB136" i="23"/>
  <c r="AA48" i="23"/>
  <c r="T76" i="23"/>
  <c r="U67" i="23"/>
  <c r="L72" i="23"/>
  <c r="V137" i="23"/>
  <c r="U49" i="23"/>
  <c r="U141" i="23"/>
  <c r="U73" i="23" s="1"/>
  <c r="U85" i="23" s="1"/>
  <c r="U99" i="23" s="1"/>
  <c r="O55" i="23"/>
  <c r="N77" i="23"/>
  <c r="N70" i="23"/>
  <c r="M71" i="23"/>
  <c r="M78" i="23" s="1"/>
  <c r="M83" i="23" s="1"/>
  <c r="S79" i="23" l="1"/>
  <c r="S66" i="23"/>
  <c r="S68" i="23" s="1"/>
  <c r="S75" i="23" s="1"/>
  <c r="U109" i="23"/>
  <c r="T108" i="23"/>
  <c r="T50" i="23" s="1"/>
  <c r="T59" i="23" s="1"/>
  <c r="T80" i="23" s="1"/>
  <c r="M86" i="23"/>
  <c r="M87" i="23" s="1"/>
  <c r="M90" i="23" s="1"/>
  <c r="M84" i="23"/>
  <c r="M89" i="23" s="1"/>
  <c r="M88" i="23"/>
  <c r="O82" i="23"/>
  <c r="O56" i="23"/>
  <c r="O69" i="23" s="1"/>
  <c r="W137" i="23"/>
  <c r="V49" i="23"/>
  <c r="V67" i="23"/>
  <c r="U76" i="23"/>
  <c r="AC136" i="23"/>
  <c r="AB48" i="23"/>
  <c r="W140" i="23"/>
  <c r="V58" i="23"/>
  <c r="U52" i="23"/>
  <c r="U47" i="23"/>
  <c r="U61" i="23" s="1"/>
  <c r="U60" i="23" s="1"/>
  <c r="U74" i="23"/>
  <c r="L90" i="23"/>
  <c r="G29" i="23" s="1"/>
  <c r="D105" i="23" s="1"/>
  <c r="G30" i="23"/>
  <c r="A105" i="23" s="1"/>
  <c r="M72" i="23"/>
  <c r="N71" i="23"/>
  <c r="N78" i="23" s="1"/>
  <c r="N83" i="23" s="1"/>
  <c r="P53" i="23"/>
  <c r="V141" i="23"/>
  <c r="V73" i="23" s="1"/>
  <c r="V85" i="23" s="1"/>
  <c r="V99" i="23" s="1"/>
  <c r="T79" i="23" l="1"/>
  <c r="U108" i="23"/>
  <c r="U50" i="23" s="1"/>
  <c r="U59" i="23" s="1"/>
  <c r="U80" i="23" s="1"/>
  <c r="V109" i="23"/>
  <c r="T66" i="23"/>
  <c r="T68" i="23" s="1"/>
  <c r="T75" i="23" s="1"/>
  <c r="N86" i="23"/>
  <c r="N87" i="23" s="1"/>
  <c r="N90" i="23" s="1"/>
  <c r="N88" i="23"/>
  <c r="N84" i="23"/>
  <c r="N89" i="23" s="1"/>
  <c r="V74" i="23"/>
  <c r="W58" i="23"/>
  <c r="V52" i="23"/>
  <c r="V47" i="23"/>
  <c r="V61" i="23" s="1"/>
  <c r="V60" i="23" s="1"/>
  <c r="X141" i="23"/>
  <c r="X73" i="23" s="1"/>
  <c r="X85" i="23" s="1"/>
  <c r="X99" i="23" s="1"/>
  <c r="X140" i="23"/>
  <c r="AD136" i="23"/>
  <c r="AC48" i="23"/>
  <c r="V76" i="23"/>
  <c r="W67" i="23"/>
  <c r="X137" i="23"/>
  <c r="W49" i="23"/>
  <c r="P55" i="23"/>
  <c r="Q53" i="23" s="1"/>
  <c r="N72" i="23"/>
  <c r="W141" i="23"/>
  <c r="W73" i="23" s="1"/>
  <c r="W85" i="23" s="1"/>
  <c r="W99" i="23" s="1"/>
  <c r="O77" i="23"/>
  <c r="O70" i="23"/>
  <c r="V108" i="23" l="1"/>
  <c r="V50" i="23" s="1"/>
  <c r="V59" i="23" s="1"/>
  <c r="W109" i="23"/>
  <c r="U66" i="23"/>
  <c r="U68" i="23" s="1"/>
  <c r="U75" i="23" s="1"/>
  <c r="U79" i="23"/>
  <c r="O71" i="23"/>
  <c r="O78" i="23" s="1"/>
  <c r="O83" i="23" s="1"/>
  <c r="O72" i="23"/>
  <c r="Q55" i="23"/>
  <c r="Y137" i="23"/>
  <c r="X49" i="23"/>
  <c r="AE136" i="23"/>
  <c r="AD48" i="23"/>
  <c r="P56" i="23"/>
  <c r="P69" i="23" s="1"/>
  <c r="P82" i="23"/>
  <c r="X67" i="23"/>
  <c r="W76" i="23"/>
  <c r="Y140" i="23"/>
  <c r="X58" i="23"/>
  <c r="W52" i="23"/>
  <c r="W47" i="23"/>
  <c r="W61" i="23" s="1"/>
  <c r="W60" i="23" s="1"/>
  <c r="W74" i="23"/>
  <c r="V79" i="23" l="1"/>
  <c r="W108" i="23"/>
  <c r="W50" i="23" s="1"/>
  <c r="W59" i="23" s="1"/>
  <c r="W80" i="23" s="1"/>
  <c r="X109" i="23"/>
  <c r="V66" i="23"/>
  <c r="V68" i="23" s="1"/>
  <c r="V75" i="23" s="1"/>
  <c r="V80" i="23"/>
  <c r="X74" i="23"/>
  <c r="Y58" i="23"/>
  <c r="X52" i="23"/>
  <c r="X47" i="23"/>
  <c r="X61" i="23" s="1"/>
  <c r="X60" i="23" s="1"/>
  <c r="Z140" i="23"/>
  <c r="X76" i="23"/>
  <c r="Y67" i="23"/>
  <c r="P77" i="23"/>
  <c r="P70" i="23"/>
  <c r="AF136" i="23"/>
  <c r="AE48" i="23"/>
  <c r="Y49" i="23"/>
  <c r="Z137" i="23"/>
  <c r="Q82" i="23"/>
  <c r="Q56" i="23"/>
  <c r="Q69" i="23" s="1"/>
  <c r="Y141" i="23"/>
  <c r="Y73" i="23" s="1"/>
  <c r="Y85" i="23" s="1"/>
  <c r="Y99" i="23" s="1"/>
  <c r="O86" i="23"/>
  <c r="O87" i="23" s="1"/>
  <c r="O90" i="23" s="1"/>
  <c r="O88" i="23"/>
  <c r="O84" i="23"/>
  <c r="O89" i="23" s="1"/>
  <c r="R53" i="23"/>
  <c r="W79" i="23"/>
  <c r="Y109" i="23" l="1"/>
  <c r="X108" i="23"/>
  <c r="X50" i="23" s="1"/>
  <c r="X59" i="23" s="1"/>
  <c r="X80" i="23" s="1"/>
  <c r="W66" i="23"/>
  <c r="W68" i="23" s="1"/>
  <c r="W75" i="23" s="1"/>
  <c r="R55" i="23"/>
  <c r="S53" i="23" s="1"/>
  <c r="AF48" i="23"/>
  <c r="AG136" i="23"/>
  <c r="P71" i="23"/>
  <c r="P78" i="23" s="1"/>
  <c r="P83" i="23" s="1"/>
  <c r="Z67" i="23"/>
  <c r="Y76" i="23"/>
  <c r="AA140" i="23"/>
  <c r="Z58" i="23"/>
  <c r="Y52" i="23"/>
  <c r="Y47" i="23"/>
  <c r="Y61" i="23" s="1"/>
  <c r="Y60" i="23" s="1"/>
  <c r="Y74" i="23"/>
  <c r="Q77" i="23"/>
  <c r="Q70" i="23"/>
  <c r="AA137" i="23"/>
  <c r="Z49" i="23"/>
  <c r="X79" i="23"/>
  <c r="Z141" i="23"/>
  <c r="Z73" i="23" s="1"/>
  <c r="Z85" i="23" s="1"/>
  <c r="Z99" i="23" s="1"/>
  <c r="Z109" i="23" l="1"/>
  <c r="Y108" i="23"/>
  <c r="Y50" i="23" s="1"/>
  <c r="Y59" i="23" s="1"/>
  <c r="Y80" i="23" s="1"/>
  <c r="X66" i="23"/>
  <c r="X68" i="23" s="1"/>
  <c r="X75" i="23" s="1"/>
  <c r="P72" i="23"/>
  <c r="AB137" i="23"/>
  <c r="AA49" i="23"/>
  <c r="Z74" i="23"/>
  <c r="AA58" i="23"/>
  <c r="Z52" i="23"/>
  <c r="Z47" i="23"/>
  <c r="Z61" i="23" s="1"/>
  <c r="Z60" i="23" s="1"/>
  <c r="AB140" i="23"/>
  <c r="Z76" i="23"/>
  <c r="AA67" i="23"/>
  <c r="S55" i="23"/>
  <c r="T53" i="23" s="1"/>
  <c r="P86" i="23"/>
  <c r="P87" i="23" s="1"/>
  <c r="P90" i="23" s="1"/>
  <c r="P84" i="23"/>
  <c r="P89" i="23" s="1"/>
  <c r="P88" i="23"/>
  <c r="Q71" i="23"/>
  <c r="Q78" i="23" s="1"/>
  <c r="Q83" i="23" s="1"/>
  <c r="AA141" i="23"/>
  <c r="AA73" i="23" s="1"/>
  <c r="AA85" i="23" s="1"/>
  <c r="AA99" i="23" s="1"/>
  <c r="AH136" i="23"/>
  <c r="AG48" i="23"/>
  <c r="R82" i="23"/>
  <c r="R56" i="23"/>
  <c r="R69" i="23" s="1"/>
  <c r="Y79" i="23" l="1"/>
  <c r="AA109" i="23"/>
  <c r="Z108" i="23"/>
  <c r="Z50" i="23" s="1"/>
  <c r="Z59" i="23" s="1"/>
  <c r="Z80" i="23" s="1"/>
  <c r="Y66" i="23"/>
  <c r="Y68" i="23" s="1"/>
  <c r="Y75" i="23" s="1"/>
  <c r="Q86" i="23"/>
  <c r="Q87" i="23" s="1"/>
  <c r="Q90" i="23" s="1"/>
  <c r="Q84" i="23"/>
  <c r="Q89" i="23" s="1"/>
  <c r="Q88" i="23"/>
  <c r="R77" i="23"/>
  <c r="R70" i="23"/>
  <c r="T55" i="23"/>
  <c r="AB67" i="23"/>
  <c r="AA76" i="23"/>
  <c r="AQ67" i="23"/>
  <c r="AC140" i="23"/>
  <c r="AB58" i="23"/>
  <c r="AA52" i="23"/>
  <c r="AA47" i="23"/>
  <c r="AA61" i="23" s="1"/>
  <c r="AA60" i="23" s="1"/>
  <c r="AA74" i="23"/>
  <c r="AC137" i="23"/>
  <c r="AB49" i="23"/>
  <c r="AI136" i="23"/>
  <c r="AH48" i="23"/>
  <c r="Q72" i="23"/>
  <c r="S82" i="23"/>
  <c r="S56" i="23"/>
  <c r="S69" i="23" s="1"/>
  <c r="AB141" i="23"/>
  <c r="AB73" i="23" s="1"/>
  <c r="AB85" i="23" s="1"/>
  <c r="AB99" i="23" s="1"/>
  <c r="Z79" i="23"/>
  <c r="Z66" i="23" l="1"/>
  <c r="Z68" i="23" s="1"/>
  <c r="Z75" i="23" s="1"/>
  <c r="AB109" i="23"/>
  <c r="AA108" i="23"/>
  <c r="AA50" i="23" s="1"/>
  <c r="AA59" i="23" s="1"/>
  <c r="AA80" i="23" s="1"/>
  <c r="AJ136" i="23"/>
  <c r="AI48" i="23"/>
  <c r="AD137" i="23"/>
  <c r="AC49" i="23"/>
  <c r="AB74" i="23"/>
  <c r="AC58" i="23"/>
  <c r="AB52" i="23"/>
  <c r="AB47" i="23"/>
  <c r="AB61" i="23" s="1"/>
  <c r="AB60" i="23" s="1"/>
  <c r="AD140" i="23"/>
  <c r="T56" i="23"/>
  <c r="T69" i="23" s="1"/>
  <c r="T82" i="23"/>
  <c r="R71" i="23"/>
  <c r="R78" i="23" s="1"/>
  <c r="R83" i="23" s="1"/>
  <c r="S77" i="23"/>
  <c r="S70" i="23"/>
  <c r="AC141" i="23"/>
  <c r="AC73" i="23" s="1"/>
  <c r="AC85" i="23" s="1"/>
  <c r="AC99" i="23" s="1"/>
  <c r="AB76" i="23"/>
  <c r="AC67" i="23"/>
  <c r="U53" i="23"/>
  <c r="AB108" i="23" l="1"/>
  <c r="AB50" i="23" s="1"/>
  <c r="AB59" i="23" s="1"/>
  <c r="AB80" i="23" s="1"/>
  <c r="AC109" i="23"/>
  <c r="AA66" i="23"/>
  <c r="AA68" i="23" s="1"/>
  <c r="AA75" i="23" s="1"/>
  <c r="AA79" i="23"/>
  <c r="R86" i="23"/>
  <c r="R87" i="23" s="1"/>
  <c r="R90" i="23" s="1"/>
  <c r="R84" i="23"/>
  <c r="R89" i="23" s="1"/>
  <c r="R88" i="23"/>
  <c r="AD67" i="23"/>
  <c r="AC76" i="23"/>
  <c r="S71" i="23"/>
  <c r="S78" i="23" s="1"/>
  <c r="S83" i="23" s="1"/>
  <c r="AE140" i="23"/>
  <c r="AD58" i="23"/>
  <c r="AC52" i="23"/>
  <c r="AC47" i="23"/>
  <c r="AC61" i="23" s="1"/>
  <c r="AC60" i="23" s="1"/>
  <c r="AC74" i="23"/>
  <c r="U55" i="23"/>
  <c r="R72" i="23"/>
  <c r="T77" i="23"/>
  <c r="T70" i="23"/>
  <c r="AD141" i="23"/>
  <c r="AD73" i="23" s="1"/>
  <c r="AD85" i="23" s="1"/>
  <c r="AD99" i="23" s="1"/>
  <c r="AE137" i="23"/>
  <c r="AD49" i="23"/>
  <c r="AK136" i="23"/>
  <c r="AJ48" i="23"/>
  <c r="AB79" i="23" l="1"/>
  <c r="AB66" i="23"/>
  <c r="AB68" i="23" s="1"/>
  <c r="AB75" i="23" s="1"/>
  <c r="AD109" i="23"/>
  <c r="AC108" i="23"/>
  <c r="AC50" i="23" s="1"/>
  <c r="AC59" i="23" s="1"/>
  <c r="AC80" i="23" s="1"/>
  <c r="AL136" i="23"/>
  <c r="AK48" i="23"/>
  <c r="AF137" i="23"/>
  <c r="AE49" i="23"/>
  <c r="S86" i="23"/>
  <c r="S87" i="23" s="1"/>
  <c r="S90" i="23" s="1"/>
  <c r="S84" i="23"/>
  <c r="S89" i="23" s="1"/>
  <c r="S88" i="23"/>
  <c r="U82" i="23"/>
  <c r="U56" i="23"/>
  <c r="U69" i="23" s="1"/>
  <c r="AD74" i="23"/>
  <c r="AE58" i="23"/>
  <c r="AD52" i="23"/>
  <c r="AD47" i="23"/>
  <c r="AD61" i="23" s="1"/>
  <c r="AD60" i="23" s="1"/>
  <c r="AF140" i="23"/>
  <c r="T71" i="23"/>
  <c r="T78" i="23" s="1"/>
  <c r="T83" i="23" s="1"/>
  <c r="V53" i="23"/>
  <c r="AE141" i="23"/>
  <c r="AE73" i="23" s="1"/>
  <c r="AE85" i="23" s="1"/>
  <c r="AE99" i="23" s="1"/>
  <c r="S72" i="23"/>
  <c r="AD76" i="23"/>
  <c r="AE67" i="23"/>
  <c r="AC79" i="23" l="1"/>
  <c r="AE109" i="23"/>
  <c r="AD108" i="23"/>
  <c r="AD50" i="23" s="1"/>
  <c r="AD59" i="23" s="1"/>
  <c r="AD80" i="23" s="1"/>
  <c r="AC66" i="23"/>
  <c r="AC68" i="23" s="1"/>
  <c r="AC75" i="23" s="1"/>
  <c r="T86" i="23"/>
  <c r="T87" i="23" s="1"/>
  <c r="T90" i="23" s="1"/>
  <c r="T88" i="23"/>
  <c r="T84" i="23"/>
  <c r="T89" i="23" s="1"/>
  <c r="AG140" i="23"/>
  <c r="AG141" i="23" s="1"/>
  <c r="AG73" i="23" s="1"/>
  <c r="AG85" i="23" s="1"/>
  <c r="AG99" i="23" s="1"/>
  <c r="AF58" i="23"/>
  <c r="AE52" i="23"/>
  <c r="AE47" i="23"/>
  <c r="AE61" i="23" s="1"/>
  <c r="AE60" i="23" s="1"/>
  <c r="AE74" i="23"/>
  <c r="U77" i="23"/>
  <c r="U70" i="23"/>
  <c r="AD79" i="23"/>
  <c r="AG137" i="23"/>
  <c r="AF49" i="23"/>
  <c r="AM136" i="23"/>
  <c r="AL48" i="23"/>
  <c r="AF67" i="23"/>
  <c r="AE76" i="23"/>
  <c r="V55" i="23"/>
  <c r="W53" i="23" s="1"/>
  <c r="T72" i="23"/>
  <c r="AF141" i="23"/>
  <c r="AF73" i="23" s="1"/>
  <c r="AF85" i="23" s="1"/>
  <c r="AF99" i="23" s="1"/>
  <c r="AF109" i="23" l="1"/>
  <c r="AE108" i="23"/>
  <c r="AE50" i="23" s="1"/>
  <c r="AE59" i="23" s="1"/>
  <c r="AD66" i="23"/>
  <c r="AD68" i="23" s="1"/>
  <c r="AD75" i="23" s="1"/>
  <c r="W55" i="23"/>
  <c r="AN136" i="23"/>
  <c r="AM48" i="23"/>
  <c r="AH137" i="23"/>
  <c r="AG49" i="23"/>
  <c r="U71" i="23"/>
  <c r="U78" i="23" s="1"/>
  <c r="U83" i="23" s="1"/>
  <c r="V82" i="23"/>
  <c r="V56" i="23"/>
  <c r="V69" i="23" s="1"/>
  <c r="AF76" i="23"/>
  <c r="AG67" i="23"/>
  <c r="AR67" i="23"/>
  <c r="AF74" i="23"/>
  <c r="AG58" i="23"/>
  <c r="AF52" i="23"/>
  <c r="AF47" i="23"/>
  <c r="AF61" i="23" s="1"/>
  <c r="AF60" i="23" s="1"/>
  <c r="AH140" i="23"/>
  <c r="AE66" i="23" l="1"/>
  <c r="AE68" i="23" s="1"/>
  <c r="AE75" i="23" s="1"/>
  <c r="AE80" i="23"/>
  <c r="AE79" i="23"/>
  <c r="AG109" i="23"/>
  <c r="AF108" i="23"/>
  <c r="AF50" i="23" s="1"/>
  <c r="AF59" i="23" s="1"/>
  <c r="AF80" i="23" s="1"/>
  <c r="AI140" i="23"/>
  <c r="AH58" i="23"/>
  <c r="AG52" i="23"/>
  <c r="AG47" i="23"/>
  <c r="AG61" i="23" s="1"/>
  <c r="AG60" i="23" s="1"/>
  <c r="AG74" i="23"/>
  <c r="U86" i="23"/>
  <c r="U87" i="23" s="1"/>
  <c r="U90" i="23" s="1"/>
  <c r="U88" i="23"/>
  <c r="U84" i="23"/>
  <c r="U89" i="23" s="1"/>
  <c r="AH67" i="23"/>
  <c r="AG76" i="23"/>
  <c r="V77" i="23"/>
  <c r="V70" i="23"/>
  <c r="AI137" i="23"/>
  <c r="AH49" i="23"/>
  <c r="AN48" i="23"/>
  <c r="AO136" i="23"/>
  <c r="W82" i="23"/>
  <c r="W56" i="23"/>
  <c r="W69" i="23" s="1"/>
  <c r="AH141" i="23"/>
  <c r="AH73" i="23" s="1"/>
  <c r="AH85" i="23" s="1"/>
  <c r="AH99" i="23" s="1"/>
  <c r="U72" i="23"/>
  <c r="X53" i="23"/>
  <c r="AF79" i="23" l="1"/>
  <c r="AH109" i="23"/>
  <c r="AG108" i="23"/>
  <c r="AG50" i="23" s="1"/>
  <c r="AG59" i="23" s="1"/>
  <c r="AG80" i="23" s="1"/>
  <c r="AF66" i="23"/>
  <c r="AF68" i="23" s="1"/>
  <c r="AF75" i="23" s="1"/>
  <c r="AP136" i="23"/>
  <c r="AO48" i="23"/>
  <c r="V71" i="23"/>
  <c r="V78" i="23" s="1"/>
  <c r="V83" i="23" s="1"/>
  <c r="AH74" i="23"/>
  <c r="AI58" i="23"/>
  <c r="AH52" i="23"/>
  <c r="AH47" i="23"/>
  <c r="AH61" i="23" s="1"/>
  <c r="AH60" i="23" s="1"/>
  <c r="AJ140" i="23"/>
  <c r="X55" i="23"/>
  <c r="W77" i="23"/>
  <c r="W70" i="23"/>
  <c r="AJ137" i="23"/>
  <c r="AI49" i="23"/>
  <c r="AH76" i="23"/>
  <c r="AI67" i="23"/>
  <c r="AI141" i="23"/>
  <c r="AI73" i="23" s="1"/>
  <c r="AI85" i="23" s="1"/>
  <c r="AI99" i="23" s="1"/>
  <c r="AG79" i="23" l="1"/>
  <c r="AI109" i="23"/>
  <c r="AH108" i="23"/>
  <c r="AH50" i="23" s="1"/>
  <c r="AH59" i="23" s="1"/>
  <c r="AH80" i="23" s="1"/>
  <c r="AG66" i="23"/>
  <c r="AG68" i="23" s="1"/>
  <c r="AG75" i="23" s="1"/>
  <c r="V86" i="23"/>
  <c r="V87" i="23" s="1"/>
  <c r="V90" i="23" s="1"/>
  <c r="V88" i="23"/>
  <c r="V84" i="23"/>
  <c r="V89" i="23" s="1"/>
  <c r="W71" i="23"/>
  <c r="W78" i="23" s="1"/>
  <c r="W83" i="23" s="1"/>
  <c r="X56" i="23"/>
  <c r="X69" i="23" s="1"/>
  <c r="X82" i="23"/>
  <c r="AK140" i="23"/>
  <c r="AK141" i="23" s="1"/>
  <c r="AK73" i="23" s="1"/>
  <c r="AK85" i="23" s="1"/>
  <c r="AK99" i="23" s="1"/>
  <c r="AJ58" i="23"/>
  <c r="AI52" i="23"/>
  <c r="AI47" i="23"/>
  <c r="AI61" i="23" s="1"/>
  <c r="AI60" i="23" s="1"/>
  <c r="AI74" i="23"/>
  <c r="AJ67" i="23"/>
  <c r="AI76" i="23"/>
  <c r="AK137" i="23"/>
  <c r="AJ49" i="23"/>
  <c r="Y53" i="23"/>
  <c r="AJ141" i="23"/>
  <c r="AJ73" i="23" s="1"/>
  <c r="AJ85" i="23" s="1"/>
  <c r="AJ99" i="23" s="1"/>
  <c r="V72" i="23"/>
  <c r="AQ136" i="23"/>
  <c r="AR136" i="23" s="1"/>
  <c r="AS136" i="23" s="1"/>
  <c r="AT136" i="23" s="1"/>
  <c r="AU136" i="23" s="1"/>
  <c r="AV136" i="23" s="1"/>
  <c r="AW136" i="23" s="1"/>
  <c r="AX136" i="23" s="1"/>
  <c r="AY136" i="23" s="1"/>
  <c r="AP48" i="23"/>
  <c r="AH79" i="23" l="1"/>
  <c r="AH66" i="23"/>
  <c r="AH68" i="23" s="1"/>
  <c r="AH75" i="23" s="1"/>
  <c r="AI108" i="23"/>
  <c r="AI50" i="23" s="1"/>
  <c r="AI59" i="23" s="1"/>
  <c r="AI80" i="23" s="1"/>
  <c r="AJ109" i="23"/>
  <c r="Y55" i="23"/>
  <c r="Z53" i="23" s="1"/>
  <c r="W72" i="23"/>
  <c r="W86" i="23"/>
  <c r="W87" i="23" s="1"/>
  <c r="W90" i="23" s="1"/>
  <c r="W88" i="23"/>
  <c r="W84" i="23"/>
  <c r="W89" i="23" s="1"/>
  <c r="AL137" i="23"/>
  <c r="AK49" i="23"/>
  <c r="AJ76" i="23"/>
  <c r="AK67" i="23"/>
  <c r="AJ74" i="23"/>
  <c r="AK58" i="23"/>
  <c r="AJ52" i="23"/>
  <c r="AJ47" i="23"/>
  <c r="AJ61" i="23" s="1"/>
  <c r="AJ60" i="23" s="1"/>
  <c r="AL140" i="23"/>
  <c r="AL141" i="23" s="1"/>
  <c r="AL73" i="23" s="1"/>
  <c r="AL85" i="23" s="1"/>
  <c r="AL99" i="23" s="1"/>
  <c r="X77" i="23"/>
  <c r="X70" i="23"/>
  <c r="AI79" i="23" l="1"/>
  <c r="AK109" i="23"/>
  <c r="AJ108" i="23"/>
  <c r="AJ50" i="23" s="1"/>
  <c r="AJ59" i="23" s="1"/>
  <c r="AJ80" i="23" s="1"/>
  <c r="AJ66" i="23"/>
  <c r="AJ68" i="23" s="1"/>
  <c r="AJ75" i="23" s="1"/>
  <c r="AI66" i="23"/>
  <c r="AI68" i="23" s="1"/>
  <c r="AI75" i="23" s="1"/>
  <c r="AM137" i="23"/>
  <c r="AL49" i="23"/>
  <c r="X71" i="23"/>
  <c r="X78" i="23" s="1"/>
  <c r="X83" i="23" s="1"/>
  <c r="AM140" i="23"/>
  <c r="AM141" i="23" s="1"/>
  <c r="AM73" i="23" s="1"/>
  <c r="AM85" i="23" s="1"/>
  <c r="AM99" i="23" s="1"/>
  <c r="AL58" i="23"/>
  <c r="AK52" i="23"/>
  <c r="AK47" i="23"/>
  <c r="AK61" i="23" s="1"/>
  <c r="AK60" i="23" s="1"/>
  <c r="AK74" i="23"/>
  <c r="AL67" i="23"/>
  <c r="AK76" i="23"/>
  <c r="Z55" i="23"/>
  <c r="Y82" i="23"/>
  <c r="Y56" i="23"/>
  <c r="Y69" i="23" s="1"/>
  <c r="AJ79" i="23" l="1"/>
  <c r="AL109" i="23"/>
  <c r="AK108" i="23"/>
  <c r="AK50" i="23" s="1"/>
  <c r="AK59" i="23" s="1"/>
  <c r="AK80" i="23" s="1"/>
  <c r="X86" i="23"/>
  <c r="X87" i="23" s="1"/>
  <c r="X90" i="23" s="1"/>
  <c r="X84" i="23"/>
  <c r="X89" i="23" s="1"/>
  <c r="X88" i="23"/>
  <c r="Z82" i="23"/>
  <c r="Z56" i="23"/>
  <c r="Z69" i="23" s="1"/>
  <c r="Y77" i="23"/>
  <c r="Y70" i="23"/>
  <c r="AA53" i="23"/>
  <c r="AL76" i="23"/>
  <c r="AM67" i="23"/>
  <c r="AL74" i="23"/>
  <c r="AM58" i="23"/>
  <c r="AL52" i="23"/>
  <c r="AL47" i="23"/>
  <c r="AL61" i="23" s="1"/>
  <c r="AL60" i="23" s="1"/>
  <c r="AN140" i="23"/>
  <c r="X72" i="23"/>
  <c r="AN137" i="23"/>
  <c r="AM49" i="23"/>
  <c r="AK79" i="23" l="1"/>
  <c r="AM109" i="23"/>
  <c r="AL108" i="23"/>
  <c r="AL50" i="23" s="1"/>
  <c r="AL59" i="23" s="1"/>
  <c r="AL80" i="23" s="1"/>
  <c r="AK66" i="23"/>
  <c r="AK68" i="23" s="1"/>
  <c r="AK75" i="23" s="1"/>
  <c r="AO137" i="23"/>
  <c r="AN49" i="23"/>
  <c r="AO140" i="23"/>
  <c r="AO141" i="23"/>
  <c r="AO73" i="23" s="1"/>
  <c r="AO85" i="23" s="1"/>
  <c r="AO99" i="23" s="1"/>
  <c r="AN58" i="23"/>
  <c r="AM52" i="23"/>
  <c r="AM47" i="23"/>
  <c r="AM61" i="23" s="1"/>
  <c r="AM60" i="23" s="1"/>
  <c r="AM74" i="23"/>
  <c r="AN67" i="23"/>
  <c r="AM76" i="23"/>
  <c r="AA55" i="23"/>
  <c r="AB53" i="23" s="1"/>
  <c r="Z77" i="23"/>
  <c r="Z70" i="23"/>
  <c r="AN141" i="23"/>
  <c r="AN73" i="23" s="1"/>
  <c r="AN85" i="23" s="1"/>
  <c r="AN99" i="23" s="1"/>
  <c r="Y71" i="23"/>
  <c r="Y78" i="23" s="1"/>
  <c r="Y83" i="23" s="1"/>
  <c r="AL79" i="23"/>
  <c r="AL66" i="23" l="1"/>
  <c r="AL68" i="23" s="1"/>
  <c r="AL75" i="23" s="1"/>
  <c r="AN109" i="23"/>
  <c r="AM108" i="23"/>
  <c r="AM50" i="23" s="1"/>
  <c r="AM59" i="23" s="1"/>
  <c r="AM80" i="23" s="1"/>
  <c r="Y86" i="23"/>
  <c r="Y87" i="23" s="1"/>
  <c r="Y90" i="23" s="1"/>
  <c r="Y88" i="23"/>
  <c r="Y84" i="23"/>
  <c r="Y89" i="23" s="1"/>
  <c r="Y72" i="23"/>
  <c r="Z71" i="23"/>
  <c r="Z78" i="23" s="1"/>
  <c r="Z83" i="23" s="1"/>
  <c r="AA82" i="23"/>
  <c r="AA56" i="23"/>
  <c r="AA69" i="23" s="1"/>
  <c r="AN76" i="23"/>
  <c r="AO67" i="23"/>
  <c r="AN74" i="23"/>
  <c r="AO58" i="23"/>
  <c r="AN52" i="23"/>
  <c r="AN47" i="23"/>
  <c r="AN61" i="23" s="1"/>
  <c r="AN60" i="23" s="1"/>
  <c r="AP140" i="23"/>
  <c r="AP137" i="23"/>
  <c r="AO49" i="23"/>
  <c r="AB55" i="23"/>
  <c r="AC53" i="23" s="1"/>
  <c r="AM79" i="23" l="1"/>
  <c r="AN108" i="23"/>
  <c r="AN50" i="23" s="1"/>
  <c r="AN59" i="23" s="1"/>
  <c r="AN80" i="23" s="1"/>
  <c r="AO109" i="23"/>
  <c r="AM66" i="23"/>
  <c r="AM68" i="23" s="1"/>
  <c r="AM75" i="23" s="1"/>
  <c r="Z86" i="23"/>
  <c r="Z87" i="23" s="1"/>
  <c r="Z90" i="23" s="1"/>
  <c r="Z88" i="23"/>
  <c r="Z84" i="23"/>
  <c r="Z89" i="23" s="1"/>
  <c r="AC55" i="23"/>
  <c r="AD53" i="23" s="1"/>
  <c r="AQ137" i="23"/>
  <c r="AR137" i="23" s="1"/>
  <c r="AS137" i="23" s="1"/>
  <c r="AT137" i="23" s="1"/>
  <c r="AU137" i="23" s="1"/>
  <c r="AV137" i="23" s="1"/>
  <c r="AW137" i="23" s="1"/>
  <c r="AX137" i="23" s="1"/>
  <c r="AY137" i="23" s="1"/>
  <c r="AP49" i="23"/>
  <c r="AQ140" i="23"/>
  <c r="AQ141" i="23" s="1"/>
  <c r="AP58" i="23"/>
  <c r="AO52" i="23"/>
  <c r="AO47" i="23"/>
  <c r="AO61" i="23" s="1"/>
  <c r="AO60" i="23" s="1"/>
  <c r="AO74" i="23"/>
  <c r="AP67" i="23"/>
  <c r="AO76" i="23"/>
  <c r="AA77" i="23"/>
  <c r="AA70" i="23"/>
  <c r="AB56" i="23"/>
  <c r="AB69" i="23" s="1"/>
  <c r="AB82" i="23"/>
  <c r="AP141" i="23"/>
  <c r="AP73" i="23" s="1"/>
  <c r="AP85" i="23" s="1"/>
  <c r="AP99" i="23" s="1"/>
  <c r="AQ99" i="23" s="1"/>
  <c r="A100" i="23" s="1"/>
  <c r="Z72" i="23"/>
  <c r="AN79" i="23" l="1"/>
  <c r="AO108" i="23"/>
  <c r="AO50" i="23" s="1"/>
  <c r="AO59" i="23" s="1"/>
  <c r="AO66" i="23" s="1"/>
  <c r="AO68" i="23" s="1"/>
  <c r="AO75" i="23" s="1"/>
  <c r="AP109" i="23"/>
  <c r="AP108" i="23" s="1"/>
  <c r="AP50" i="23" s="1"/>
  <c r="AP59" i="23" s="1"/>
  <c r="AN66" i="23"/>
  <c r="AN68" i="23" s="1"/>
  <c r="AN75" i="23" s="1"/>
  <c r="AB77" i="23"/>
  <c r="AB70" i="23"/>
  <c r="AA71" i="23"/>
  <c r="AA78" i="23" s="1"/>
  <c r="AA83" i="23" s="1"/>
  <c r="AD55" i="23"/>
  <c r="AP76" i="23"/>
  <c r="AS67" i="23"/>
  <c r="AP74" i="23"/>
  <c r="AP52" i="23"/>
  <c r="AP47" i="23"/>
  <c r="AP61" i="23" s="1"/>
  <c r="AP60" i="23" s="1"/>
  <c r="AR140" i="23"/>
  <c r="AR141" i="23" s="1"/>
  <c r="AC82" i="23"/>
  <c r="AC56" i="23"/>
  <c r="AC69" i="23" s="1"/>
  <c r="AP80" i="23" l="1"/>
  <c r="AP66" i="23"/>
  <c r="AP68" i="23" s="1"/>
  <c r="AP75" i="23" s="1"/>
  <c r="AO80" i="23"/>
  <c r="AO79" i="23"/>
  <c r="AP79" i="23" s="1"/>
  <c r="AA86" i="23"/>
  <c r="AA87" i="23" s="1"/>
  <c r="AA90" i="23" s="1"/>
  <c r="AA84" i="23"/>
  <c r="AA89" i="23" s="1"/>
  <c r="AA88" i="23"/>
  <c r="AD82" i="23"/>
  <c r="AD56" i="23"/>
  <c r="AD69" i="23" s="1"/>
  <c r="AE53" i="23"/>
  <c r="AA72" i="23"/>
  <c r="AB71" i="23"/>
  <c r="AB78" i="23" s="1"/>
  <c r="AB83" i="23" s="1"/>
  <c r="AC77" i="23"/>
  <c r="AC70" i="23"/>
  <c r="AS140" i="23"/>
  <c r="AS141" i="23"/>
  <c r="AB86" i="23" l="1"/>
  <c r="AB87" i="23" s="1"/>
  <c r="AB90" i="23" s="1"/>
  <c r="AB84" i="23"/>
  <c r="AB89" i="23" s="1"/>
  <c r="AB88" i="23"/>
  <c r="AC71" i="23"/>
  <c r="AC78" i="23" s="1"/>
  <c r="AC83" i="23" s="1"/>
  <c r="AD77" i="23"/>
  <c r="AD70" i="23"/>
  <c r="AT140" i="23"/>
  <c r="AT141" i="23" s="1"/>
  <c r="AB72" i="23"/>
  <c r="AE55" i="23"/>
  <c r="AC72" i="23" l="1"/>
  <c r="AE82" i="23"/>
  <c r="AE56" i="23"/>
  <c r="AE69" i="23" s="1"/>
  <c r="AC86" i="23"/>
  <c r="AC87" i="23" s="1"/>
  <c r="AC90" i="23" s="1"/>
  <c r="AC88" i="23"/>
  <c r="AC84" i="23"/>
  <c r="AC89" i="23" s="1"/>
  <c r="AD71" i="23"/>
  <c r="AD78" i="23" s="1"/>
  <c r="AD83" i="23" s="1"/>
  <c r="AF53" i="23"/>
  <c r="AU140" i="23"/>
  <c r="AU141" i="23" s="1"/>
  <c r="AD72" i="23" l="1"/>
  <c r="AF55" i="23"/>
  <c r="AE77" i="23"/>
  <c r="AE70" i="23"/>
  <c r="AD86" i="23"/>
  <c r="AD87" i="23" s="1"/>
  <c r="AD90" i="23" s="1"/>
  <c r="AD88" i="23"/>
  <c r="AD84" i="23"/>
  <c r="AD89" i="23" s="1"/>
  <c r="AV140" i="23"/>
  <c r="AV141" i="23" s="1"/>
  <c r="AE71" i="23" l="1"/>
  <c r="AE78" i="23" s="1"/>
  <c r="AE83" i="23" s="1"/>
  <c r="AF56" i="23"/>
  <c r="AF69" i="23" s="1"/>
  <c r="AF82" i="23"/>
  <c r="AW140" i="23"/>
  <c r="AW141" i="23" s="1"/>
  <c r="AG53" i="23"/>
  <c r="AE72" i="23" l="1"/>
  <c r="AG55" i="23"/>
  <c r="AH53" i="23" s="1"/>
  <c r="AE86" i="23"/>
  <c r="AE87" i="23" s="1"/>
  <c r="AE90" i="23" s="1"/>
  <c r="AE88" i="23"/>
  <c r="AE84" i="23"/>
  <c r="AE89" i="23" s="1"/>
  <c r="AX140" i="23"/>
  <c r="AX141" i="23" s="1"/>
  <c r="AF77" i="23"/>
  <c r="AF70" i="23"/>
  <c r="AH55" i="23" l="1"/>
  <c r="AI53" i="23" s="1"/>
  <c r="AF71" i="23"/>
  <c r="AF78" i="23" s="1"/>
  <c r="AF83" i="23" s="1"/>
  <c r="AY140" i="23"/>
  <c r="AY141" i="23" s="1"/>
  <c r="AG82" i="23"/>
  <c r="AG56" i="23"/>
  <c r="AG69" i="23" s="1"/>
  <c r="AF72" i="23" l="1"/>
  <c r="AF86" i="23"/>
  <c r="AF87" i="23" s="1"/>
  <c r="AF90" i="23" s="1"/>
  <c r="AF88" i="23"/>
  <c r="AF84" i="23"/>
  <c r="AF89" i="23" s="1"/>
  <c r="AI55" i="23"/>
  <c r="AG77" i="23"/>
  <c r="AG70" i="23"/>
  <c r="AH82" i="23"/>
  <c r="AH56" i="23"/>
  <c r="AH69" i="23" s="1"/>
  <c r="AI82" i="23" l="1"/>
  <c r="AI56" i="23"/>
  <c r="AI69" i="23" s="1"/>
  <c r="AH77" i="23"/>
  <c r="AH70" i="23"/>
  <c r="AG71" i="23"/>
  <c r="AG78" i="23" s="1"/>
  <c r="AG83" i="23" s="1"/>
  <c r="AJ53" i="23"/>
  <c r="AG86" i="23" l="1"/>
  <c r="AG87" i="23" s="1"/>
  <c r="AG90" i="23" s="1"/>
  <c r="AG84" i="23"/>
  <c r="AG89" i="23" s="1"/>
  <c r="AG88" i="23"/>
  <c r="AJ55" i="23"/>
  <c r="AG72" i="23"/>
  <c r="AH71" i="23"/>
  <c r="AH78" i="23" s="1"/>
  <c r="AH83" i="23" s="1"/>
  <c r="AI77" i="23"/>
  <c r="AI70" i="23"/>
  <c r="AH86" i="23" l="1"/>
  <c r="AH87" i="23" s="1"/>
  <c r="AH90" i="23" s="1"/>
  <c r="AH84" i="23"/>
  <c r="AH89" i="23" s="1"/>
  <c r="AH88" i="23"/>
  <c r="AI71" i="23"/>
  <c r="AI78" i="23" s="1"/>
  <c r="AI83" i="23" s="1"/>
  <c r="AJ56" i="23"/>
  <c r="AJ69" i="23" s="1"/>
  <c r="AJ82" i="23"/>
  <c r="AH72" i="23"/>
  <c r="AK53" i="23"/>
  <c r="AI72" i="23" l="1"/>
  <c r="AK55" i="23"/>
  <c r="AL53" i="23" s="1"/>
  <c r="AI86" i="23"/>
  <c r="AI87" i="23" s="1"/>
  <c r="AI90" i="23" s="1"/>
  <c r="AI88" i="23"/>
  <c r="AI84" i="23"/>
  <c r="AI89" i="23" s="1"/>
  <c r="AJ77" i="23"/>
  <c r="AJ70" i="23"/>
  <c r="AL55" i="23" l="1"/>
  <c r="AJ71" i="23"/>
  <c r="AJ78" i="23" s="1"/>
  <c r="AJ83" i="23" s="1"/>
  <c r="AK82" i="23"/>
  <c r="AK56" i="23"/>
  <c r="AK69" i="23" s="1"/>
  <c r="AJ86" i="23" l="1"/>
  <c r="AJ87" i="23" s="1"/>
  <c r="AJ90" i="23" s="1"/>
  <c r="AJ88" i="23"/>
  <c r="AJ84" i="23"/>
  <c r="AJ89" i="23" s="1"/>
  <c r="AJ72" i="23"/>
  <c r="AL82" i="23"/>
  <c r="AL56" i="23"/>
  <c r="AL69" i="23" s="1"/>
  <c r="AK77" i="23"/>
  <c r="AK70" i="23"/>
  <c r="AM53" i="23"/>
  <c r="AK71" i="23" l="1"/>
  <c r="AK78" i="23" s="1"/>
  <c r="AK83" i="23" s="1"/>
  <c r="AL77" i="23"/>
  <c r="AL70" i="23"/>
  <c r="AM55" i="23"/>
  <c r="AK86" i="23" l="1"/>
  <c r="AK87" i="23" s="1"/>
  <c r="AK90" i="23" s="1"/>
  <c r="AK88" i="23"/>
  <c r="AK84" i="23"/>
  <c r="AK89" i="23" s="1"/>
  <c r="AM82" i="23"/>
  <c r="AM56" i="23"/>
  <c r="AM69" i="23" s="1"/>
  <c r="AN53" i="23"/>
  <c r="AL71" i="23"/>
  <c r="AL78" i="23" s="1"/>
  <c r="AL83" i="23" s="1"/>
  <c r="AK72" i="23"/>
  <c r="AL72" i="23" l="1"/>
  <c r="AL86" i="23"/>
  <c r="AL87" i="23" s="1"/>
  <c r="AL90" i="23" s="1"/>
  <c r="AL88" i="23"/>
  <c r="AL84" i="23"/>
  <c r="AL89" i="23" s="1"/>
  <c r="AN55" i="23"/>
  <c r="AO53" i="23" s="1"/>
  <c r="AM77" i="23"/>
  <c r="AM70" i="23"/>
  <c r="AO55" i="23" l="1"/>
  <c r="AP53" i="23" s="1"/>
  <c r="AP55" i="23" s="1"/>
  <c r="AM71" i="23"/>
  <c r="AM78" i="23" s="1"/>
  <c r="AM83" i="23" s="1"/>
  <c r="AN56" i="23"/>
  <c r="AN69" i="23" s="1"/>
  <c r="AN82" i="23"/>
  <c r="AM72" i="23" l="1"/>
  <c r="AM86" i="23"/>
  <c r="AM87" i="23" s="1"/>
  <c r="AM90" i="23" s="1"/>
  <c r="AM88" i="23"/>
  <c r="AM84" i="23"/>
  <c r="AM89" i="23" s="1"/>
  <c r="AN77" i="23"/>
  <c r="AN70" i="23"/>
  <c r="AO82" i="23"/>
  <c r="AO56" i="23"/>
  <c r="AO69" i="23" s="1"/>
  <c r="AP82" i="23"/>
  <c r="AP56" i="23"/>
  <c r="AP69" i="23" s="1"/>
  <c r="AP77" i="23" l="1"/>
  <c r="AP70" i="23"/>
  <c r="AO77" i="23"/>
  <c r="AO70" i="23"/>
  <c r="AN71" i="23"/>
  <c r="AN78" i="23" s="1"/>
  <c r="AN83" i="23" s="1"/>
  <c r="AN86" i="23" l="1"/>
  <c r="AN87" i="23" s="1"/>
  <c r="AN90" i="23" s="1"/>
  <c r="AN88" i="23"/>
  <c r="AN84" i="23"/>
  <c r="AN89" i="23" s="1"/>
  <c r="AO71" i="23"/>
  <c r="AO78" i="23" s="1"/>
  <c r="AO83" i="23" s="1"/>
  <c r="AN72" i="23"/>
  <c r="AP71" i="23"/>
  <c r="AP78" i="23" l="1"/>
  <c r="AP83" i="23" s="1"/>
  <c r="AP86" i="23" s="1"/>
  <c r="AO86" i="23"/>
  <c r="AO87" i="23" s="1"/>
  <c r="AO90" i="23" s="1"/>
  <c r="AO84" i="23"/>
  <c r="AO89" i="23" s="1"/>
  <c r="AO88" i="23"/>
  <c r="AP72" i="23"/>
  <c r="AO72" i="23"/>
  <c r="AP88" i="23" l="1"/>
  <c r="AP84" i="23"/>
  <c r="AP89" i="23" s="1"/>
  <c r="AP87" i="23"/>
  <c r="A101" i="23" l="1"/>
  <c r="B102" i="23" s="1"/>
  <c r="AP90" i="23"/>
  <c r="S24" i="12" l="1"/>
  <c r="J24" i="12"/>
  <c r="H24"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<sst xmlns="http://schemas.openxmlformats.org/spreadsheetml/2006/main" count="1225" uniqueCount="675">
  <si>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</si>
  <si>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</si>
  <si>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</si>
  <si>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</si>
  <si>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</si>
  <si>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</si>
  <si>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</si>
  <si>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</si>
  <si>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</si>
  <si>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</si>
  <si>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</si>
  <si>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</si>
  <si>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</si>
  <si>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</si>
  <si>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</si>
  <si>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</si>
  <si>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</si>
  <si>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</si>
  <si>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</si>
  <si>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</si>
  <si>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</si>
  <si>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</si>
  <si>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</si>
  <si>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</si>
  <si>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</si>
  <si>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</si>
  <si>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</si>
  <si>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</si>
  <si>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</si>
  <si>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</si>
  <si>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</si>
  <si>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</si>
  <si>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</si>
  <si>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</si>
  <si>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</si>
  <si>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</si>
  <si>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</si>
  <si>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</si>
  <si>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</si>
  <si>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</si>
  <si>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</si>
  <si>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</si>
  <si>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</si>
  <si>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</si>
  <si>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</si>
  <si>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</si>
  <si>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</si>
  <si>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</si>
  <si>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</si>
  <si>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</si>
  <si>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</si>
  <si>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</si>
  <si>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</si>
  <si>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</si>
  <si>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</si>
  <si>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</si>
  <si>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</si>
  <si>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</si>
  <si>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</si>
  <si>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</si>
  <si>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</si>
  <si>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</si>
  <si>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</si>
  <si>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</si>
  <si>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</si>
  <si>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</si>
  <si>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</si>
  <si>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</si>
  <si>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</si>
  <si>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</si>
  <si>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</si>
  <si>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</si>
  <si>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</si>
  <si>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</si>
  <si>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</si>
  <si>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</si>
  <si>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</si>
  <si>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</si>
  <si>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</si>
  <si>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</si>
  <si>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</si>
  <si>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</si>
  <si>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</si>
  <si>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</si>
  <si>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</si>
  <si>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</si>
  <si>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</si>
  <si>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</si>
  <si>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</si>
  <si>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</si>
  <si>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</si>
  <si>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</si>
  <si>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</si>
  <si>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</si>
  <si>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</si>
  <si>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</si>
  <si>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</si>
  <si>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</si>
  <si>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</si>
  <si>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</si>
  <si>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</si>
  <si>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</si>
  <si>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</si>
  <si>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</si>
  <si>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</si>
  <si>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</si>
  <si>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</si>
  <si>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</si>
  <si>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</si>
  <si>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</si>
  <si>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</si>
  <si>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</si>
  <si>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</si>
  <si>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</si>
  <si>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</si>
  <si>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</si>
  <si>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</si>
  <si>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</si>
  <si>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</si>
  <si>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</si>
  <si>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</si>
  <si>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</si>
  <si>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</si>
  <si>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</si>
  <si>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</si>
  <si>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</si>
  <si>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</si>
  <si>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</si>
  <si>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</si>
  <si>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</si>
  <si>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</si>
  <si>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</si>
  <si>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</si>
  <si>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</si>
  <si>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</si>
  <si>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</si>
  <si>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</si>
  <si>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</si>
  <si>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</si>
  <si>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</si>
  <si>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</si>
  <si>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</si>
  <si>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</si>
  <si>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</si>
  <si>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</si>
  <si>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</si>
  <si>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</si>
  <si>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</si>
  <si>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</si>
  <si>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</si>
  <si>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</si>
  <si>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</si>
  <si>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</si>
  <si>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</si>
  <si>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</si>
  <si>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</si>
  <si>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</si>
  <si>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</si>
  <si>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</si>
  <si>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</si>
  <si>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</si>
  <si>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</si>
  <si>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</si>
  <si>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</si>
  <si>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</si>
  <si>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</si>
  <si>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</si>
  <si>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</si>
  <si>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</si>
  <si>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</si>
  <si>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</si>
  <si>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</si>
  <si>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</si>
  <si>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</si>
  <si>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</si>
  <si>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</si>
  <si>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</si>
  <si>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</si>
  <si>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</si>
  <si>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</si>
  <si>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</si>
  <si>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</si>
  <si>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</si>
  <si>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</si>
  <si>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</si>
  <si>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</si>
  <si>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</si>
  <si>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</si>
  <si>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</si>
  <si>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</si>
  <si>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</si>
  <si>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</si>
  <si>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</si>
  <si>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</si>
  <si>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</si>
  <si>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</si>
  <si>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</si>
  <si>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</si>
  <si>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</si>
  <si>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</si>
  <si>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</si>
  <si>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</si>
  <si>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</si>
  <si>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</si>
  <si>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</si>
  <si>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</si>
  <si>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</si>
  <si>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</si>
  <si>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</si>
  <si>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</si>
  <si>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</si>
  <si>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</si>
  <si>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</si>
  <si>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</si>
  <si>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</si>
  <si>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</si>
  <si>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</si>
  <si>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</si>
  <si>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</si>
  <si>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</si>
  <si>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</si>
  <si>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</si>
  <si>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</si>
  <si>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</si>
  <si>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</si>
  <si>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</si>
  <si>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</si>
  <si>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</si>
  <si>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</si>
  <si>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</si>
  <si>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</si>
  <si>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</si>
  <si>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</si>
  <si>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</si>
  <si>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</si>
  <si>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</si>
  <si>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</si>
  <si>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</si>
  <si>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</si>
  <si>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</si>
  <si>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</si>
  <si>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</si>
  <si>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</si>
  <si>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</si>
  <si>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</si>
  <si>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</si>
  <si>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</si>
  <si>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</si>
  <si>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</si>
  <si>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</si>
  <si>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</si>
  <si>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</si>
  <si>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</si>
  <si>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</si>
  <si>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</si>
  <si>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</si>
  <si>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</si>
  <si>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</si>
  <si>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</si>
  <si>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</si>
  <si>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</si>
  <si>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</si>
  <si>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</si>
  <si>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</si>
  <si>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</si>
  <si>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</si>
  <si>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</si>
  <si>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</si>
  <si>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</si>
  <si>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</si>
  <si>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</si>
  <si>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</si>
  <si>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</si>
  <si>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</si>
  <si>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</si>
  <si>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</si>
  <si>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</si>
  <si>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</si>
  <si>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</si>
  <si>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</si>
  <si>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</si>
  <si>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</si>
  <si>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</si>
  <si>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</si>
  <si>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</si>
  <si>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</si>
  <si>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</si>
  <si>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</si>
  <si>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</si>
  <si>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</si>
  <si>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</si>
  <si>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</si>
  <si>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</si>
  <si>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</si>
  <si>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</si>
  <si>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</si>
  <si>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</si>
  <si>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</si>
  <si>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</si>
  <si>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</si>
  <si>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</si>
  <si>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</si>
  <si>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</si>
  <si>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</si>
  <si>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</si>
  <si>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</si>
  <si>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</si>
  <si>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</si>
  <si>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</si>
  <si>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</si>
  <si>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</si>
  <si>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</si>
  <si>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</si>
  <si>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</si>
  <si>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</si>
  <si>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</si>
  <si>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</si>
  <si>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</si>
  <si>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</si>
  <si>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</si>
  <si>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</si>
  <si>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</si>
  <si>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</si>
  <si>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</si>
  <si>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</si>
  <si>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</si>
  <si>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</si>
  <si>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</si>
  <si>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</si>
  <si>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</si>
  <si>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</si>
  <si>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</si>
  <si>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</si>
  <si>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</si>
  <si>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</si>
  <si>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</si>
  <si>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</si>
  <si>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</si>
  <si>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</si>
  <si>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</si>
  <si>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</si>
  <si>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</si>
  <si>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</si>
  <si>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</si>
  <si>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</si>
  <si>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</si>
  <si>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</si>
  <si>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</si>
  <si>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</si>
  <si>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</si>
  <si>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</si>
  <si>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</si>
  <si>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</si>
  <si>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</si>
  <si>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</si>
  <si>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</si>
  <si>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</si>
  <si>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</si>
  <si>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</si>
  <si>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</si>
  <si>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</si>
  <si>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</si>
  <si>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</si>
  <si>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</si>
  <si>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</si>
  <si>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</si>
  <si>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</si>
  <si>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</si>
  <si>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</si>
  <si>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</si>
  <si>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</si>
  <si>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</si>
  <si>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</si>
  <si>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</si>
  <si>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</si>
  <si>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</si>
  <si>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</si>
  <si>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</si>
  <si>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</si>
  <si>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</si>
  <si>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</si>
  <si>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</si>
  <si>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</si>
  <si>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</si>
  <si>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</si>
  <si>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</si>
  <si>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</si>
  <si>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</si>
  <si>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</si>
  <si>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</si>
  <si>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</si>
  <si>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</si>
  <si>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</si>
  <si>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</si>
  <si>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</si>
  <si>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</si>
  <si>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</si>
  <si>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</si>
  <si>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</si>
  <si>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</si>
  <si>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</si>
  <si>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</si>
  <si>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</si>
  <si>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</si>
  <si>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</si>
  <si>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</si>
  <si>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</si>
  <si>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</si>
  <si>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</si>
  <si>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</si>
  <si>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</si>
  <si>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</si>
  <si>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</si>
  <si>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</si>
  <si>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</si>
  <si>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</si>
  <si>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</si>
  <si>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</si>
  <si>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</si>
  <si>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</si>
  <si>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</si>
  <si>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</si>
  <si>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</si>
  <si>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</si>
  <si>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</si>
  <si>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</si>
  <si>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</si>
  <si>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</si>
  <si>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</si>
  <si>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</si>
  <si>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</si>
  <si>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</si>
  <si>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</si>
  <si>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</si>
  <si>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</si>
  <si>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</si>
  <si>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</si>
  <si>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</si>
  <si>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</si>
  <si>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</si>
  <si>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</si>
  <si>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</si>
  <si>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</si>
  <si>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</si>
  <si>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</si>
  <si>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</si>
  <si>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</si>
  <si>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</si>
  <si>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</si>
  <si>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</si>
  <si>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</si>
  <si>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</si>
  <si>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</si>
  <si>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</si>
  <si>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</si>
  <si>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</si>
  <si>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</si>
  <si>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</si>
  <si>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</si>
  <si>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</si>
  <si>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</si>
  <si>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</si>
  <si>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</si>
  <si>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</si>
  <si>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</si>
  <si>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</si>
  <si>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</si>
  <si>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</si>
  <si>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</si>
  <si>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</si>
  <si>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</si>
  <si>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</si>
  <si>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</si>
  <si>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</si>
  <si>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</si>
  <si>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</si>
  <si>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</si>
  <si>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</si>
  <si>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</si>
  <si>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</si>
  <si>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</si>
  <si>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</si>
  <si>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</si>
  <si>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</si>
  <si>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</si>
  <si>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</si>
  <si>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</si>
  <si>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</si>
  <si>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</si>
  <si>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</si>
  <si>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</si>
  <si>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</si>
  <si>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</si>
  <si>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</si>
  <si>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</si>
  <si>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</si>
  <si>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</si>
  <si>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</si>
  <si>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</si>
  <si>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</si>
  <si>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</si>
  <si>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</si>
  <si>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</si>
  <si>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</si>
  <si>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</si>
  <si>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</si>
  <si>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</si>
  <si>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</si>
  <si>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</si>
  <si>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</si>
  <si>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</si>
  <si>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</si>
  <si>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</si>
  <si>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</si>
  <si>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</si>
  <si>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</si>
  <si>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</si>
  <si>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</si>
  <si>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</si>
  <si>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</si>
  <si>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</si>
  <si>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</si>
  <si>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</si>
  <si>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</si>
  <si>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</si>
  <si>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</si>
  <si>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</si>
  <si>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</si>
  <si>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</si>
  <si>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</si>
  <si>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</si>
  <si>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</si>
  <si>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</si>
  <si>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</si>
  <si>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</si>
  <si>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</si>
  <si>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</si>
  <si>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</si>
  <si>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</si>
  <si>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</si>
  <si>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</si>
  <si>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</si>
  <si>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трех ТП 15/0.4 кВ, строительство КЛ 15 кВ в г.Калининграде, ул.Карташова-Каблукова-Ижорская-Новгородская</t>
  </si>
  <si>
    <t>Дог № 1117/02/15 от 26.03.2015</t>
  </si>
  <si>
    <t>В КС...</t>
  </si>
  <si>
    <t>236013, Калининградская обл, Калининград г, Новгородская ул</t>
  </si>
  <si>
    <t>ВНС с резервуарами чистой воды и емкостями хранения питьевой воды</t>
  </si>
  <si>
    <t>0.4 кВ</t>
  </si>
  <si>
    <t>Дог № 675/07/10 от 04.10.2010</t>
  </si>
  <si>
    <t>УЛ. КАРТАШОВА-КАБЛУКОВА-ИЖОРСКАЯ-НОВГОРОДСКАЯ Г.КАЛИНИНГРАД</t>
  </si>
  <si>
    <t>жилые дома с объектами соц., культ.-быт. и озд. назначения</t>
  </si>
  <si>
    <t>Дог № 675/07/10 д/с 8 от 28.07.2014</t>
  </si>
  <si>
    <t xml:space="preserve">Выполнить строительство сетей 15 кВ в соответствии с разработанной схемой электроснабжения квартала жилых домов с объектами социального, культурно-бытового и спортивно-оздоровительного назначения, КНС в районе улиц Карташова – Каблукова – Ижорская – Новгородская в г. Калининграде (запланированных по ТУ № Я-28/14 для ООО ''Октан-Сервис'') с установкой новых трансформаторных подстанций (ТП) № 1, № 2, № 3 по ГП и строительством внутри квартала кабельных линий (КЛ) 15 кВ.
</t>
  </si>
  <si>
    <t>В целях усиления существующей питающей сети:
10.2 На ПС 110/15/10 кВ О-35 Космодемьянская выполнить замену  трансформатора (Т-1) 110/15/10 кВ мощностью 16 МВА на трансформатор 110/15/10 кВ мощностью 25 МВА с монтажом и наладкой РЗА.</t>
  </si>
  <si>
    <t>Снятие сетевых ограничений на возможность присоединения к электрическим сетям.</t>
  </si>
  <si>
    <t>г. Калининград</t>
  </si>
  <si>
    <t>Калининградская область</t>
  </si>
  <si>
    <t>2011 г.</t>
  </si>
  <si>
    <t>2016 г.</t>
  </si>
  <si>
    <t>КЛ</t>
  </si>
  <si>
    <t>15 кВ</t>
  </si>
  <si>
    <t>Увеличение объема услуг по передаче электрической энергии.</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</si>
  <si>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</si>
  <si>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</si>
  <si>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</si>
  <si>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</si>
  <si>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</si>
  <si>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</si>
  <si>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</si>
  <si>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</si>
  <si>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</si>
  <si>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</si>
  <si>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</si>
  <si>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</si>
  <si>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</si>
  <si>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</si>
  <si>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</si>
  <si>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</si>
  <si>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</si>
  <si>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</si>
  <si>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</si>
  <si>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</si>
  <si>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</si>
  <si>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</si>
  <si>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</si>
  <si>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</si>
  <si>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</si>
  <si>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</si>
  <si>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</si>
  <si>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</si>
  <si>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</si>
  <si>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</si>
  <si>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</si>
  <si>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</si>
  <si>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</si>
  <si>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</si>
  <si>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</si>
  <si>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</si>
  <si>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</si>
  <si>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</si>
  <si>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</si>
  <si>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</si>
  <si>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</si>
  <si>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</si>
  <si>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</si>
  <si>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</si>
  <si>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</si>
  <si>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АО "Янтарьэнерго"</t>
  </si>
  <si>
    <t xml:space="preserve"> по состоянию на 01.01.2015</t>
  </si>
  <si>
    <t>2016 год</t>
  </si>
  <si>
    <t>2017 год</t>
  </si>
  <si>
    <t>2018 год</t>
  </si>
  <si>
    <t>Факт 2015 года</t>
  </si>
  <si>
    <t>2019 год</t>
  </si>
  <si>
    <t>2020 год</t>
  </si>
  <si>
    <t>платы за технологическое присоединение</t>
  </si>
  <si>
    <t>договоры на технологическое присоединение</t>
  </si>
  <si>
    <t>Не требуется</t>
  </si>
  <si>
    <t>Да</t>
  </si>
  <si>
    <t>Факел-Проект      договор  № 530  от  17/07/2013-   в ценах 2013 года с НДС, млн. руб.</t>
  </si>
  <si>
    <t>ЭнергоЦентр      договор  № 259  от  16/04/2014-   в ценах 2014 года с НДС, млн. руб.</t>
  </si>
  <si>
    <t>ОЭнТ-Центр  договор  № 13  от  27/04/15-   в ценах 2015 года с НДС, млн. руб.</t>
  </si>
  <si>
    <t>1.Нижние контакты стойки ПН на I секции РУ 0,4 кВ ТП-2 Новая по ГП (п. 10.1)  2. Нижние контакты стойки ПН на II секции РУ 0,4 кВ ТП-2 Новая по ГП (п. 10.1)</t>
  </si>
  <si>
    <t xml:space="preserve">НИЖНИЕ КОНТАКТНЫЕ СТОЙКИ ПН НА I-ой СЕКЦИИ РУ-0,4 кВ ТПновых (п. 10.3 );НИЖНИЕ КОНТАКТНЫЕ СТОЙКИ ПН НА II-ой СЕКЦИИ РУ-0,4 кВ ТПновых </t>
  </si>
  <si>
    <t>На ПС 110/15/10 кВ О-35 Космодемьянская выполнить замену  трансформатора (Т-1) 10/15/10 кВ мощностью 16 МВА на трансформатор 110/15/10 кВ мощностью 25 МВА с монтажом и наладкой РЗА.; Заменить оборудование 15 кВ  I секции ЗРУ-15 кВ ПС О-35. Тип шкафов и  количество устанавливаемых ячеек определить при проектировании, согласовать в  филиале ОАО "Янтарьэнерго" ЗЭС.; Выполнить проект схемы электроснабжения 15кВ со строительством в границах квартала застройки (согласовано вх. № ЯЭ/ЦОК/3848 от 23.04.2014г.) новых № 1, № 2, №3 по ГП трансформаторных подстанции (или установкой КТП  в бетонном корпусе) с трансформаторами 15/0,4 кВ 2х1000 кВА (схема соединения обмоток  Д/Yн-11) (тип ТП, оборудования определить на стадии разработки проектной  документации) и строительством внутри квартала КЛ-15 кВ (ориентировочно общей  протяженностью 2х830 м) сечением не менее 120мм2 с изоляцией из сшитого полиэтилена. Выполнить расчет емкостных токов КЛ-15 кВ. Работы выполнить в  соответствии с разработанным проектом.; Для учета электроэнергии и передачи информации  предусмотреть в ТП-1, ТП-2, ТП-3 (п.10.3) (на уровне информационно-измерительного комплекса электроустановки (ИВКЭ)), автоматизированную информационно-измерительную систему коммерческого учета электроэнергии (АИИС КУЭ) с передачей данных в  ОАО "Янтарьэнерго".  Проектную документацию и применяемое оборудование на АИИС КУЭ уровня ИВКЭ  согласовать на стадии проектирования в соответствующем  структурном подразделении   ОАО "Янтарьэнерго".; В ЗРУ-15кВ ПС О-35 выполнить перезаводку одной из существующих ЛЭП-15 кВ со II  секции ЗРУ-15 кВ на I секцию ЗРУ-15кВ (п.10.2) для возможности присоединения  КЛ-15кВ (п.10.6) с разных секций ЗРУ-15 кВ ПС О-35.; От двух секций ЗРУ-15 кВ ПС О-35 (пп.10.2,10.5) до разных секций РУ-15кВ ТП-1 по  ГП (п.10.3) проложить две взаиморезервируемые КЛ-15кВ (ориентировочно 2х 4,7 км) сечением не менее 185 мм2 с изоляцией из сшитого полиэтилена (в проекте предусмотреть проверку на термическую стойкость и расчет емкостных токов), проектом предусмотреть возможность заводки КЛ-15 кВ в распределительный пункт, планируемый (для электроснабжения других Заявителей) по ул. Джамбула (земельный  участок выделен). Работы выполнить в соответствии с работанным проектом.; На вводах кабелей 15 кВ (п.10.6) в ЗРУ-15 кВ ПС О-35 выполнить монтаж трансформаторов тока нулевой последовательности.; На ПС О-35 предусмотреть установку и наладку ОИК "Систел", обеспечить присоединение к ОИК всех присоединений ЗРУ-10кВ и ЗРУ-15кВ ПС О-35.; На основании расчетов емкостных токов на ПС О-35 (с учетом новых КЛ-15кВ (пп. 10.3, 10.6))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В соответствие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Объём работ по выполнению пп.10.1 - 10.10 определить техническим заданием (ТЗ).</t>
  </si>
  <si>
    <t>B_prj_111001_3348</t>
  </si>
  <si>
    <t>не требуется</t>
  </si>
  <si>
    <t>01.03.2016</t>
  </si>
  <si>
    <t>01.02.2016</t>
  </si>
  <si>
    <t>01.04.2016</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</si>
  <si>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</si>
  <si>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</si>
  <si>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</si>
  <si>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нет</t>
  </si>
  <si>
    <t>нд</t>
  </si>
  <si>
    <t>Т-1</t>
  </si>
  <si>
    <t>Т-2</t>
  </si>
  <si>
    <t>ТП-1 новая</t>
  </si>
  <si>
    <t>ТП-2 новая</t>
  </si>
  <si>
    <t>ТП-3 новая</t>
  </si>
  <si>
    <t>в траншее</t>
  </si>
  <si>
    <t>2015</t>
  </si>
  <si>
    <t>2016</t>
  </si>
  <si>
    <t xml:space="preserve">ТМГ 1000 кВА 15/0.4 кВ </t>
  </si>
  <si>
    <t xml:space="preserve">КЛ 15 кВ 15-351 </t>
  </si>
  <si>
    <t xml:space="preserve">КЛ 15 кВ 15-352 </t>
  </si>
  <si>
    <t xml:space="preserve">КЛ 15 кВ 15-353 </t>
  </si>
  <si>
    <t>КЛ 15 кВ 15-354</t>
  </si>
  <si>
    <t>от ТП-3 новая до ТП-351-01 новая</t>
  </si>
  <si>
    <t>от 1с. ПС «О-35» до ТП-351-01 новая</t>
  </si>
  <si>
    <t>от 2с. ПС «О-35» до ТП-351-01 новая</t>
  </si>
  <si>
    <t>КЛ 15 кВ от ТП-353-01 новая ТП-3 новая</t>
  </si>
  <si>
    <t>КЛ 15 кВ от 1с. 2яч. ТП-353-01  до 1с. 3яч. ТП-3</t>
  </si>
  <si>
    <t xml:space="preserve">КЛ 15 кВ от 1с. 7яч. ТП-353-01  до 1с. 6яч. ТП-3 </t>
  </si>
  <si>
    <t xml:space="preserve">Факт </t>
  </si>
  <si>
    <t>СМР</t>
  </si>
  <si>
    <t>СМР по титулу: «Строительство РП 15 кВ, КЛ 15 кВ от I и II секции ЗРУ 15 кВ ПС110/15/10 кВ О-35 до РП, строительство трех ТП 15/0,4 кВ I пусковой комплекс «Строительство трех ТП 15/0,4 кВ, строительство КЛ 15 кВ от I и II секции ЗРУ 15 кВ ПС 110/15/10 кВ О-35 до ТП новых в г. Калининграде, ул. Карташова, Каблукова, Ижорская, Новгородская. II этап I пускового комплекса»</t>
  </si>
  <si>
    <t>АО "Янтарьэнерго"/ДКС</t>
  </si>
  <si>
    <t>ПСД</t>
  </si>
  <si>
    <t>ОЗП</t>
  </si>
  <si>
    <t>"ЭнергоЦентр" ООО</t>
  </si>
  <si>
    <t>620993</t>
  </si>
  <si>
    <t>b2b-mrsk.ru</t>
  </si>
  <si>
    <t>04.03.2016</t>
  </si>
  <si>
    <t>21.03.2016</t>
  </si>
  <si>
    <t>26.04.2016</t>
  </si>
  <si>
    <t>26.07.2016</t>
  </si>
  <si>
    <t>"Янтарьэнергосервис" ОАО</t>
  </si>
  <si>
    <t>Строительство трех ТП 15/0.4 кВ с трансформаторами 6х1000 кВА, строительство КЛ 15 кВ протяженностью 10,41 км в г.Калининграде, ул.Карташова-Каблукова-Ижорская-Новгородская</t>
  </si>
  <si>
    <t>2 этапа</t>
  </si>
  <si>
    <t>С</t>
  </si>
  <si>
    <t>Сметная стоимость проекта в ценах 3 кв. 2015 года с НДС, млн. руб.</t>
  </si>
  <si>
    <t>6 МВА (6 МВА) / 10,41 км (10,41 км)</t>
  </si>
  <si>
    <t>ЭнергоЦентр     договор  № 278  от  26/04/16-   в ценах 2016 года с НДС, млн. руб.</t>
  </si>
  <si>
    <t>Профи-Строй (Калининград)     договор  № 147  от  30/09/2013-   в ценах 2013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</si>
</sst>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_-* #,##0.0_р_._-;\-* #,##0.0_р_._-;_-* &quot;-&quot;_р_._-;_-@_-"/>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4" xfId="2" applyFont="1" applyFill="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168" fontId="11" fillId="0" borderId="2" xfId="0" applyNumberFormat="1" applyFont="1" applyFill="1" applyBorder="1" applyAlignment="1">
      <alignment horizontal="center" wrapText="1"/>
    </xf>
    <xf numFmtId="0" fontId="11" fillId="0" borderId="0" xfId="62" applyFont="1" applyAlignment="1">
      <alignment horizontal="center" vertical="center"/>
    </xf>
    <xf numFmtId="41" fontId="11" fillId="0" borderId="2" xfId="0" applyNumberFormat="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4"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6" fillId="0" borderId="1" xfId="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49" fontId="11" fillId="0" borderId="1" xfId="2" applyNumberFormat="1" applyFont="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7" fillId="0" borderId="1" xfId="0" applyFont="1" applyBorder="1" applyAlignment="1">
      <alignment vertical="center" wrapText="1"/>
    </xf>
    <xf numFmtId="0" fontId="42" fillId="0" borderId="1" xfId="2" applyFont="1" applyFill="1" applyBorder="1" applyAlignment="1">
      <alignment horizontal="center" vertical="center" wrapText="1"/>
    </xf>
    <xf numFmtId="175" fontId="39" fillId="0" borderId="1" xfId="45"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39"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6" fillId="0" borderId="1" xfId="49" applyFont="1" applyBorder="1"/>
    <xf numFmtId="49" fontId="37" fillId="0" borderId="1" xfId="49" applyNumberFormat="1" applyFont="1" applyBorder="1" applyAlignment="1">
      <alignment horizontal="center" vertical="center" wrapText="1"/>
    </xf>
    <xf numFmtId="0" fontId="45" fillId="0" borderId="1" xfId="2" applyFont="1" applyFill="1" applyBorder="1" applyAlignment="1">
      <alignment horizontal="center" vertical="center" wrapText="1"/>
    </xf>
    <xf numFmtId="0" fontId="40" fillId="25" borderId="31" xfId="2" applyFont="1" applyFill="1" applyBorder="1" applyAlignment="1">
      <alignment horizontal="justify" vertical="top" wrapText="1"/>
    </xf>
    <xf numFmtId="174" fontId="40" fillId="25"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83" fillId="0" borderId="0" xfId="0" applyFont="1" applyFill="1" applyAlignment="1">
      <alignment horizontal="center" vertical="center"/>
    </xf>
    <xf numFmtId="0" fontId="8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0572488"/>
        <c:axId val="660573664"/>
      </c:lineChart>
      <c:catAx>
        <c:axId val="6605724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0573664"/>
        <c:crosses val="autoZero"/>
        <c:auto val="1"/>
        <c:lblAlgn val="ctr"/>
        <c:lblOffset val="100"/>
        <c:noMultiLvlLbl val="0"/>
      </c:catAx>
      <c:valAx>
        <c:axId val="660573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05724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36_B_prj_111001_334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27">
          <cell r="C27" t="str">
            <v>г. Калининград</v>
          </cell>
        </row>
      </sheetData>
      <sheetData sheetId="1"/>
      <sheetData sheetId="2"/>
      <sheetData sheetId="3"/>
      <sheetData sheetId="4"/>
      <sheetData sheetId="5"/>
      <sheetData sheetId="6"/>
      <sheetData sheetId="7"/>
      <sheetData sheetId="8"/>
      <sheetData sheetId="9">
        <row r="24">
          <cell r="C24">
            <v>58.28</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5" t="s">
        <v>541</v>
      </c>
      <c r="B5" s="375"/>
      <c r="C5" s="375"/>
      <c r="D5" s="161"/>
      <c r="E5" s="161"/>
      <c r="F5" s="161"/>
      <c r="G5" s="161"/>
      <c r="H5" s="161"/>
      <c r="I5" s="161"/>
      <c r="J5" s="161"/>
    </row>
    <row r="6" spans="1:22" s="12" customFormat="1" ht="18.75" x14ac:dyDescent="0.3">
      <c r="A6" s="17"/>
      <c r="F6" s="16"/>
      <c r="G6" s="16"/>
      <c r="H6" s="15"/>
    </row>
    <row r="7" spans="1:22" s="12" customFormat="1" ht="18.75" x14ac:dyDescent="0.2">
      <c r="A7" s="379" t="s">
        <v>10</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8" t="s">
        <v>540</v>
      </c>
      <c r="B9" s="378"/>
      <c r="C9" s="378"/>
      <c r="D9" s="8"/>
      <c r="E9" s="8"/>
      <c r="F9" s="8"/>
      <c r="G9" s="8"/>
      <c r="H9" s="8"/>
      <c r="I9" s="13"/>
      <c r="J9" s="13"/>
      <c r="K9" s="13"/>
      <c r="L9" s="13"/>
      <c r="M9" s="13"/>
      <c r="N9" s="13"/>
      <c r="O9" s="13"/>
      <c r="P9" s="13"/>
      <c r="Q9" s="13"/>
      <c r="R9" s="13"/>
      <c r="S9" s="13"/>
      <c r="T9" s="13"/>
      <c r="U9" s="13"/>
      <c r="V9" s="13"/>
    </row>
    <row r="10" spans="1:22" s="12" customFormat="1" ht="18.75" x14ac:dyDescent="0.2">
      <c r="A10" s="376" t="s">
        <v>9</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625</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8</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7" t="s">
        <v>542</v>
      </c>
      <c r="B15" s="377"/>
      <c r="C15" s="377"/>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7</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522</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632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8" t="s">
        <v>471</v>
      </c>
      <c r="C25" s="40" t="s">
        <v>607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8"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8"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8" t="s">
        <v>472</v>
      </c>
      <c r="C28" s="40" t="s">
        <v>626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8" t="s">
        <v>473</v>
      </c>
      <c r="C29" s="40" t="s">
        <v>626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8" t="s">
        <v>474</v>
      </c>
      <c r="C30" s="40" t="s">
        <v>626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475</v>
      </c>
      <c r="C31" s="40" t="s">
        <v>626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476</v>
      </c>
      <c r="C32" s="40" t="s">
        <v>626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477</v>
      </c>
      <c r="C33" s="45" t="s">
        <v>633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491</v>
      </c>
      <c r="B34" s="45" t="s">
        <v>478</v>
      </c>
      <c r="C34" s="29" t="s">
        <v>626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5" t="s">
        <v>73</v>
      </c>
      <c r="C35" s="29" t="s">
        <v>626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492</v>
      </c>
      <c r="B36" s="45" t="s">
        <v>479</v>
      </c>
      <c r="C36" s="29" t="s">
        <v>617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5" t="s">
        <v>480</v>
      </c>
      <c r="C37" s="29" t="s">
        <v>618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493</v>
      </c>
      <c r="B38" s="45" t="s">
        <v>236</v>
      </c>
      <c r="C38" s="29" t="s">
        <v>617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5" t="s">
        <v>535</v>
      </c>
      <c r="C40" s="2" t="s">
        <v>634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5" t="s">
        <v>517</v>
      </c>
      <c r="C41" s="2" t="s">
        <v>634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5" t="s">
        <v>532</v>
      </c>
      <c r="C42" s="2" t="s">
        <v>634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497</v>
      </c>
      <c r="B43" s="45" t="s">
        <v>498</v>
      </c>
      <c r="C43" s="2" t="s">
        <v>634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5" t="s">
        <v>523</v>
      </c>
      <c r="C44" s="2" t="s">
        <v>634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518</v>
      </c>
      <c r="B45" s="45" t="s">
        <v>524</v>
      </c>
      <c r="C45" s="2" t="s">
        <v>634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5" t="s">
        <v>525</v>
      </c>
      <c r="C46" s="2" t="s">
        <v>634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5" t="s">
        <v>533</v>
      </c>
      <c r="C48" s="29" t="str">
        <f>CONCATENATE('6.2. Паспорт фин осв ввод'!AB24," млн.руб.")</f>
        <v>20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5" t="s">
        <v>534</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34" sqref="J34"/>
    </sheetView>
  </sheetViews>
  <sheetFormatPr defaultColWidth="9.140625" defaultRowHeight="15.75" x14ac:dyDescent="0.25"/>
  <cols>
    <col min="1" max="1" width="9.140625" style="69"/>
    <col min="2" max="2" width="57.85546875" style="69" customWidth="1"/>
    <col min="3" max="3" width="13" style="69" customWidth="1"/>
    <col min="4" max="4" width="17.85546875" style="327" customWidth="1"/>
    <col min="5" max="5" width="20.42578125" style="69" customWidth="1"/>
    <col min="6" max="6" width="18.7109375" style="69" customWidth="1"/>
    <col min="7" max="7" width="12.85546875" style="70" customWidth="1"/>
    <col min="8" max="11" width="9.85546875" style="70" customWidth="1"/>
    <col min="12" max="12" width="6.7109375" style="69" customWidth="1"/>
    <col min="13" max="13" width="7.28515625" style="69" customWidth="1"/>
    <col min="14" max="14" width="8.5703125" style="69" customWidth="1"/>
    <col min="15" max="27" width="6.140625" style="69" customWidth="1"/>
    <col min="28" max="28" width="13.140625" style="69" customWidth="1"/>
    <col min="29" max="29" width="24.85546875" style="327" customWidth="1"/>
    <col min="30" max="16384" width="9.140625" style="69"/>
  </cols>
  <sheetData>
    <row r="1" spans="1:29" ht="18.75" x14ac:dyDescent="0.25">
      <c r="A1" s="70"/>
      <c r="B1" s="70"/>
      <c r="C1" s="70"/>
      <c r="D1" s="328"/>
      <c r="E1" s="70"/>
      <c r="F1" s="70"/>
      <c r="L1" s="70"/>
      <c r="M1" s="70"/>
      <c r="AC1" s="333" t="s">
        <v>70</v>
      </c>
    </row>
    <row r="2" spans="1:29" ht="18.75" x14ac:dyDescent="0.3">
      <c r="A2" s="70"/>
      <c r="B2" s="70"/>
      <c r="C2" s="70"/>
      <c r="D2" s="328"/>
      <c r="E2" s="70"/>
      <c r="F2" s="70"/>
      <c r="L2" s="70"/>
      <c r="M2" s="70"/>
      <c r="AC2" s="334" t="s">
        <v>11</v>
      </c>
    </row>
    <row r="3" spans="1:29" ht="18.75" x14ac:dyDescent="0.3">
      <c r="A3" s="70"/>
      <c r="B3" s="70"/>
      <c r="C3" s="70"/>
      <c r="D3" s="328"/>
      <c r="E3" s="70"/>
      <c r="F3" s="70"/>
      <c r="L3" s="70"/>
      <c r="M3" s="70"/>
      <c r="AC3" s="334" t="s">
        <v>69</v>
      </c>
    </row>
    <row r="4" spans="1:29" ht="18.75" customHeight="1" x14ac:dyDescent="0.25">
      <c r="A4" s="467" t="str">
        <f>'[3]1. паспорт местоположение'!A5:C5</f>
        <v>Год раскрытия информации: 2016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row>
    <row r="5" spans="1:29" ht="18.75" x14ac:dyDescent="0.3">
      <c r="A5" s="70"/>
      <c r="B5" s="70"/>
      <c r="C5" s="70"/>
      <c r="D5" s="328"/>
      <c r="E5" s="70"/>
      <c r="F5" s="70"/>
      <c r="L5" s="70"/>
      <c r="M5" s="70"/>
      <c r="AC5" s="334"/>
    </row>
    <row r="6" spans="1:29"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row>
    <row r="7" spans="1:29" ht="18.75" x14ac:dyDescent="0.25">
      <c r="A7" s="154"/>
      <c r="B7" s="154"/>
      <c r="C7" s="154"/>
      <c r="D7" s="154"/>
      <c r="E7" s="154"/>
      <c r="F7" s="154"/>
      <c r="G7" s="154"/>
      <c r="H7" s="154"/>
      <c r="I7" s="154"/>
      <c r="J7" s="81"/>
      <c r="K7" s="81"/>
      <c r="L7" s="81"/>
      <c r="M7" s="81"/>
      <c r="N7" s="81"/>
      <c r="O7" s="81"/>
      <c r="P7" s="81"/>
      <c r="Q7" s="81"/>
      <c r="R7" s="81"/>
      <c r="S7" s="81"/>
      <c r="T7" s="81"/>
      <c r="U7" s="81"/>
      <c r="V7" s="81"/>
      <c r="W7" s="81"/>
      <c r="X7" s="81"/>
      <c r="Y7" s="81"/>
      <c r="Z7" s="81"/>
      <c r="AA7" s="81"/>
      <c r="AB7" s="81"/>
      <c r="AC7" s="81"/>
    </row>
    <row r="8" spans="1:29" x14ac:dyDescent="0.25">
      <c r="A8" s="468" t="str">
        <f>'1. паспорт местоположение'!A9:C9</f>
        <v xml:space="preserve">                         АО "Янтарьэнерго"                         </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row>
    <row r="10" spans="1:29" ht="18.75" x14ac:dyDescent="0.25">
      <c r="A10" s="154"/>
      <c r="B10" s="154"/>
      <c r="C10" s="154"/>
      <c r="D10" s="154"/>
      <c r="E10" s="154"/>
      <c r="F10" s="154"/>
      <c r="G10" s="154"/>
      <c r="H10" s="154"/>
      <c r="I10" s="154"/>
      <c r="J10" s="81"/>
      <c r="K10" s="81"/>
      <c r="L10" s="81"/>
      <c r="M10" s="81"/>
      <c r="N10" s="81"/>
      <c r="O10" s="81"/>
      <c r="P10" s="81"/>
      <c r="Q10" s="81"/>
      <c r="R10" s="81"/>
      <c r="S10" s="81"/>
      <c r="T10" s="81"/>
      <c r="U10" s="81"/>
      <c r="V10" s="81"/>
      <c r="W10" s="81"/>
      <c r="X10" s="81"/>
      <c r="Y10" s="81"/>
      <c r="Z10" s="81"/>
      <c r="AA10" s="81"/>
      <c r="AB10" s="81"/>
      <c r="AC10" s="81"/>
    </row>
    <row r="11" spans="1:29" x14ac:dyDescent="0.25">
      <c r="A11" s="468" t="str">
        <f>'1. паспорт местоположение'!A12:C12</f>
        <v>B_prj_111001_3348</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row>
    <row r="13" spans="1:29" ht="16.5" customHeight="1" x14ac:dyDescent="0.3">
      <c r="A13" s="11"/>
      <c r="B13" s="11"/>
      <c r="C13" s="11"/>
      <c r="D13" s="329"/>
      <c r="E13" s="11"/>
      <c r="F13" s="11"/>
      <c r="G13" s="11"/>
      <c r="H13" s="11"/>
      <c r="I13" s="11"/>
      <c r="J13" s="80"/>
      <c r="K13" s="80"/>
      <c r="L13" s="80"/>
      <c r="M13" s="80"/>
      <c r="N13" s="80"/>
      <c r="O13" s="80"/>
      <c r="P13" s="80"/>
      <c r="Q13" s="80"/>
      <c r="R13" s="80"/>
      <c r="S13" s="80"/>
      <c r="T13" s="80"/>
      <c r="U13" s="80"/>
      <c r="V13" s="80"/>
      <c r="W13" s="80"/>
      <c r="X13" s="80"/>
      <c r="Y13" s="80"/>
      <c r="Z13" s="80"/>
      <c r="AA13" s="80"/>
      <c r="AB13" s="80"/>
      <c r="AC13" s="82"/>
    </row>
    <row r="14" spans="1:29" x14ac:dyDescent="0.25">
      <c r="A14" s="456" t="str">
        <f>'1. паспорт местоположение'!A15:C15</f>
        <v>Строительство трех ТП 15/0.4 кВ, строительство КЛ 15 кВ в г.Калининграде, ул.Карташова-Каблукова-Ижорская-Новгородская</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row>
    <row r="15" spans="1:29"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row>
    <row r="16" spans="1:29"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58" t="s">
        <v>507</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row>
    <row r="19" spans="1:32" x14ac:dyDescent="0.25">
      <c r="A19" s="70"/>
      <c r="B19" s="70"/>
      <c r="C19" s="70"/>
      <c r="D19" s="328"/>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9" t="s">
        <v>191</v>
      </c>
      <c r="B20" s="459" t="s">
        <v>190</v>
      </c>
      <c r="C20" s="455" t="s">
        <v>189</v>
      </c>
      <c r="D20" s="455"/>
      <c r="E20" s="462" t="s">
        <v>188</v>
      </c>
      <c r="F20" s="462"/>
      <c r="G20" s="459" t="s">
        <v>612</v>
      </c>
      <c r="H20" s="453" t="s">
        <v>609</v>
      </c>
      <c r="I20" s="454"/>
      <c r="J20" s="454"/>
      <c r="K20" s="454"/>
      <c r="L20" s="453" t="s">
        <v>610</v>
      </c>
      <c r="M20" s="454"/>
      <c r="N20" s="454"/>
      <c r="O20" s="454"/>
      <c r="P20" s="453" t="s">
        <v>611</v>
      </c>
      <c r="Q20" s="454"/>
      <c r="R20" s="454"/>
      <c r="S20" s="454"/>
      <c r="T20" s="453" t="s">
        <v>613</v>
      </c>
      <c r="U20" s="454"/>
      <c r="V20" s="454"/>
      <c r="W20" s="454"/>
      <c r="X20" s="453" t="s">
        <v>614</v>
      </c>
      <c r="Y20" s="454"/>
      <c r="Z20" s="454"/>
      <c r="AA20" s="454"/>
      <c r="AB20" s="463" t="s">
        <v>187</v>
      </c>
      <c r="AC20" s="464"/>
      <c r="AD20" s="79"/>
      <c r="AE20" s="79"/>
      <c r="AF20" s="79"/>
    </row>
    <row r="21" spans="1:32" ht="99.75" customHeight="1" x14ac:dyDescent="0.25">
      <c r="A21" s="460"/>
      <c r="B21" s="460"/>
      <c r="C21" s="455"/>
      <c r="D21" s="455"/>
      <c r="E21" s="462"/>
      <c r="F21" s="462"/>
      <c r="G21" s="460"/>
      <c r="H21" s="455" t="s">
        <v>3</v>
      </c>
      <c r="I21" s="455"/>
      <c r="J21" s="455" t="s">
        <v>654</v>
      </c>
      <c r="K21" s="455"/>
      <c r="L21" s="455" t="s">
        <v>3</v>
      </c>
      <c r="M21" s="455"/>
      <c r="N21" s="455" t="s">
        <v>186</v>
      </c>
      <c r="O21" s="455"/>
      <c r="P21" s="455" t="s">
        <v>3</v>
      </c>
      <c r="Q21" s="455"/>
      <c r="R21" s="455" t="s">
        <v>186</v>
      </c>
      <c r="S21" s="455"/>
      <c r="T21" s="455" t="s">
        <v>3</v>
      </c>
      <c r="U21" s="455"/>
      <c r="V21" s="455" t="s">
        <v>186</v>
      </c>
      <c r="W21" s="455"/>
      <c r="X21" s="455" t="s">
        <v>3</v>
      </c>
      <c r="Y21" s="455"/>
      <c r="Z21" s="455" t="s">
        <v>186</v>
      </c>
      <c r="AA21" s="455"/>
      <c r="AB21" s="465"/>
      <c r="AC21" s="466"/>
    </row>
    <row r="22" spans="1:32" ht="89.25" customHeight="1" x14ac:dyDescent="0.25">
      <c r="A22" s="461"/>
      <c r="B22" s="461"/>
      <c r="C22" s="338" t="s">
        <v>3</v>
      </c>
      <c r="D22" s="338" t="s">
        <v>183</v>
      </c>
      <c r="E22" s="317" t="s">
        <v>608</v>
      </c>
      <c r="F22" s="317" t="s">
        <v>185</v>
      </c>
      <c r="G22" s="461"/>
      <c r="H22" s="318" t="s">
        <v>488</v>
      </c>
      <c r="I22" s="318" t="s">
        <v>489</v>
      </c>
      <c r="J22" s="318" t="s">
        <v>488</v>
      </c>
      <c r="K22" s="318" t="s">
        <v>489</v>
      </c>
      <c r="L22" s="318" t="s">
        <v>488</v>
      </c>
      <c r="M22" s="318" t="s">
        <v>489</v>
      </c>
      <c r="N22" s="318" t="s">
        <v>488</v>
      </c>
      <c r="O22" s="318" t="s">
        <v>489</v>
      </c>
      <c r="P22" s="318" t="s">
        <v>488</v>
      </c>
      <c r="Q22" s="318" t="s">
        <v>489</v>
      </c>
      <c r="R22" s="318" t="s">
        <v>488</v>
      </c>
      <c r="S22" s="318" t="s">
        <v>489</v>
      </c>
      <c r="T22" s="318" t="s">
        <v>488</v>
      </c>
      <c r="U22" s="318" t="s">
        <v>489</v>
      </c>
      <c r="V22" s="318" t="s">
        <v>488</v>
      </c>
      <c r="W22" s="318" t="s">
        <v>489</v>
      </c>
      <c r="X22" s="318" t="s">
        <v>488</v>
      </c>
      <c r="Y22" s="318" t="s">
        <v>489</v>
      </c>
      <c r="Z22" s="318" t="s">
        <v>488</v>
      </c>
      <c r="AA22" s="318" t="s">
        <v>489</v>
      </c>
      <c r="AB22" s="338" t="s">
        <v>184</v>
      </c>
      <c r="AC22" s="366" t="s">
        <v>183</v>
      </c>
    </row>
    <row r="23" spans="1:32" ht="19.5" customHeight="1" x14ac:dyDescent="0.25">
      <c r="A23" s="339">
        <v>1</v>
      </c>
      <c r="B23" s="339">
        <f>A23+1</f>
        <v>2</v>
      </c>
      <c r="C23" s="339">
        <f t="shared" ref="C23:AA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60">
        <f t="shared" ref="AC23" si="1">AB23+1</f>
        <v>29</v>
      </c>
    </row>
    <row r="24" spans="1:32" s="327" customFormat="1" ht="47.25" customHeight="1" x14ac:dyDescent="0.25">
      <c r="A24" s="349">
        <v>1</v>
      </c>
      <c r="B24" s="350" t="s">
        <v>182</v>
      </c>
      <c r="C24" s="361">
        <v>93.766000000000005</v>
      </c>
      <c r="D24" s="362">
        <v>0</v>
      </c>
      <c r="E24" s="362">
        <v>89.851880460000004</v>
      </c>
      <c r="F24" s="362">
        <f>E24-G24</f>
        <v>36.667333254440685</v>
      </c>
      <c r="G24" s="362">
        <v>53.184547205559319</v>
      </c>
      <c r="H24" s="362">
        <v>20</v>
      </c>
      <c r="I24" s="362">
        <v>14</v>
      </c>
      <c r="J24" s="362">
        <v>3.2162285266406778</v>
      </c>
      <c r="K24" s="362">
        <v>1.5003250199999996</v>
      </c>
      <c r="L24" s="362">
        <v>0</v>
      </c>
      <c r="M24" s="362">
        <v>0</v>
      </c>
      <c r="N24" s="362">
        <v>0</v>
      </c>
      <c r="O24" s="362">
        <v>0</v>
      </c>
      <c r="P24" s="362">
        <v>0</v>
      </c>
      <c r="Q24" s="362">
        <v>0</v>
      </c>
      <c r="R24" s="362">
        <v>0</v>
      </c>
      <c r="S24" s="362">
        <v>0</v>
      </c>
      <c r="T24" s="362">
        <v>0</v>
      </c>
      <c r="U24" s="362">
        <v>0</v>
      </c>
      <c r="V24" s="362">
        <v>0</v>
      </c>
      <c r="W24" s="362">
        <v>0</v>
      </c>
      <c r="X24" s="362">
        <v>0</v>
      </c>
      <c r="Y24" s="362">
        <v>0</v>
      </c>
      <c r="Z24" s="362">
        <v>0</v>
      </c>
      <c r="AA24" s="362">
        <v>0</v>
      </c>
      <c r="AB24" s="362">
        <f>H24+L24+P24+T24+X24</f>
        <v>20</v>
      </c>
      <c r="AC24" s="362">
        <v>0</v>
      </c>
    </row>
    <row r="25" spans="1:32" ht="24" customHeight="1" x14ac:dyDescent="0.25">
      <c r="A25" s="351" t="s">
        <v>181</v>
      </c>
      <c r="B25" s="352" t="s">
        <v>180</v>
      </c>
      <c r="C25" s="362">
        <v>0</v>
      </c>
      <c r="D25" s="362">
        <v>0</v>
      </c>
      <c r="E25" s="363">
        <v>0</v>
      </c>
      <c r="F25" s="363">
        <f t="shared" ref="F25:F29" si="2">E25-G25</f>
        <v>0</v>
      </c>
      <c r="G25" s="364">
        <v>0</v>
      </c>
      <c r="H25" s="364">
        <v>0</v>
      </c>
      <c r="I25" s="364">
        <v>0</v>
      </c>
      <c r="J25" s="364">
        <v>0</v>
      </c>
      <c r="K25" s="364">
        <v>0</v>
      </c>
      <c r="L25" s="364">
        <v>0</v>
      </c>
      <c r="M25" s="364">
        <v>0</v>
      </c>
      <c r="N25" s="364">
        <v>0</v>
      </c>
      <c r="O25" s="364">
        <v>0</v>
      </c>
      <c r="P25" s="364">
        <v>0</v>
      </c>
      <c r="Q25" s="364">
        <v>0</v>
      </c>
      <c r="R25" s="364">
        <v>0</v>
      </c>
      <c r="S25" s="364">
        <v>0</v>
      </c>
      <c r="T25" s="364">
        <v>0</v>
      </c>
      <c r="U25" s="364">
        <v>0</v>
      </c>
      <c r="V25" s="364">
        <v>0</v>
      </c>
      <c r="W25" s="364">
        <v>0</v>
      </c>
      <c r="X25" s="364">
        <v>0</v>
      </c>
      <c r="Y25" s="364">
        <v>0</v>
      </c>
      <c r="Z25" s="364">
        <v>0</v>
      </c>
      <c r="AA25" s="364">
        <v>0</v>
      </c>
      <c r="AB25" s="362">
        <f t="shared" ref="AB25:AB64" si="3">H25+L25+P25+T25+X25</f>
        <v>0</v>
      </c>
      <c r="AC25" s="362">
        <v>0</v>
      </c>
    </row>
    <row r="26" spans="1:32" x14ac:dyDescent="0.25">
      <c r="A26" s="351" t="s">
        <v>179</v>
      </c>
      <c r="B26" s="352" t="s">
        <v>178</v>
      </c>
      <c r="C26" s="362">
        <v>0</v>
      </c>
      <c r="D26" s="362">
        <v>0</v>
      </c>
      <c r="E26" s="363">
        <v>0</v>
      </c>
      <c r="F26" s="364">
        <f t="shared" si="2"/>
        <v>0</v>
      </c>
      <c r="G26" s="364">
        <v>0</v>
      </c>
      <c r="H26" s="364">
        <v>0</v>
      </c>
      <c r="I26" s="364">
        <v>0</v>
      </c>
      <c r="J26" s="364">
        <v>0</v>
      </c>
      <c r="K26" s="364">
        <v>0</v>
      </c>
      <c r="L26" s="364">
        <v>0</v>
      </c>
      <c r="M26" s="364">
        <v>0</v>
      </c>
      <c r="N26" s="364">
        <v>0</v>
      </c>
      <c r="O26" s="364">
        <v>0</v>
      </c>
      <c r="P26" s="364">
        <v>0</v>
      </c>
      <c r="Q26" s="364">
        <v>0</v>
      </c>
      <c r="R26" s="364">
        <v>0</v>
      </c>
      <c r="S26" s="364">
        <v>0</v>
      </c>
      <c r="T26" s="364">
        <v>0</v>
      </c>
      <c r="U26" s="364">
        <v>0</v>
      </c>
      <c r="V26" s="364">
        <v>0</v>
      </c>
      <c r="W26" s="364">
        <v>0</v>
      </c>
      <c r="X26" s="364">
        <v>0</v>
      </c>
      <c r="Y26" s="364">
        <v>0</v>
      </c>
      <c r="Z26" s="364">
        <v>0</v>
      </c>
      <c r="AA26" s="364">
        <v>0</v>
      </c>
      <c r="AB26" s="362">
        <f t="shared" si="3"/>
        <v>0</v>
      </c>
      <c r="AC26" s="362">
        <v>0</v>
      </c>
    </row>
    <row r="27" spans="1:32" ht="31.5" x14ac:dyDescent="0.25">
      <c r="A27" s="351" t="s">
        <v>177</v>
      </c>
      <c r="B27" s="352" t="s">
        <v>444</v>
      </c>
      <c r="C27" s="362">
        <v>0</v>
      </c>
      <c r="D27" s="362">
        <v>0</v>
      </c>
      <c r="E27" s="363">
        <v>0</v>
      </c>
      <c r="F27" s="364">
        <f t="shared" si="2"/>
        <v>0</v>
      </c>
      <c r="G27" s="364">
        <v>0</v>
      </c>
      <c r="H27" s="364">
        <v>0</v>
      </c>
      <c r="I27" s="364">
        <v>0</v>
      </c>
      <c r="J27" s="364">
        <v>0</v>
      </c>
      <c r="K27" s="364">
        <v>0</v>
      </c>
      <c r="L27" s="364">
        <v>0</v>
      </c>
      <c r="M27" s="364">
        <v>0</v>
      </c>
      <c r="N27" s="364">
        <v>0</v>
      </c>
      <c r="O27" s="364">
        <v>0</v>
      </c>
      <c r="P27" s="364">
        <v>0</v>
      </c>
      <c r="Q27" s="364">
        <v>0</v>
      </c>
      <c r="R27" s="364">
        <v>0</v>
      </c>
      <c r="S27" s="364">
        <v>0</v>
      </c>
      <c r="T27" s="364">
        <v>0</v>
      </c>
      <c r="U27" s="364">
        <v>0</v>
      </c>
      <c r="V27" s="364">
        <v>0</v>
      </c>
      <c r="W27" s="364">
        <v>0</v>
      </c>
      <c r="X27" s="364">
        <v>0</v>
      </c>
      <c r="Y27" s="364">
        <v>0</v>
      </c>
      <c r="Z27" s="364">
        <v>0</v>
      </c>
      <c r="AA27" s="364">
        <v>0</v>
      </c>
      <c r="AB27" s="362">
        <f t="shared" si="3"/>
        <v>0</v>
      </c>
      <c r="AC27" s="362">
        <v>0</v>
      </c>
    </row>
    <row r="28" spans="1:32" x14ac:dyDescent="0.25">
      <c r="A28" s="351" t="s">
        <v>176</v>
      </c>
      <c r="B28" s="352" t="s">
        <v>615</v>
      </c>
      <c r="C28" s="362">
        <f t="shared" ref="C28" si="4">C24/1.18</f>
        <v>79.462711864406785</v>
      </c>
      <c r="D28" s="362">
        <v>0</v>
      </c>
      <c r="E28" s="364">
        <f>E24/1.18</f>
        <v>76.145661406779666</v>
      </c>
      <c r="F28" s="364">
        <f t="shared" si="2"/>
        <v>31.074011232576851</v>
      </c>
      <c r="G28" s="364">
        <f t="shared" ref="G28" si="5">G24/1.18</f>
        <v>45.071650174202816</v>
      </c>
      <c r="H28" s="364">
        <f t="shared" ref="H28:I28" si="6">H24/1.18</f>
        <v>16.949152542372882</v>
      </c>
      <c r="I28" s="364">
        <f t="shared" si="6"/>
        <v>11.864406779661017</v>
      </c>
      <c r="J28" s="364">
        <v>2.6611824242372881</v>
      </c>
      <c r="K28" s="364">
        <v>1.2715114606779661</v>
      </c>
      <c r="L28" s="364">
        <v>0</v>
      </c>
      <c r="M28" s="364">
        <v>0</v>
      </c>
      <c r="N28" s="364">
        <v>0</v>
      </c>
      <c r="O28" s="364">
        <v>0</v>
      </c>
      <c r="P28" s="364">
        <v>0</v>
      </c>
      <c r="Q28" s="364">
        <v>0</v>
      </c>
      <c r="R28" s="364">
        <v>0</v>
      </c>
      <c r="S28" s="364">
        <v>0</v>
      </c>
      <c r="T28" s="364">
        <v>0</v>
      </c>
      <c r="U28" s="364">
        <v>0</v>
      </c>
      <c r="V28" s="364">
        <v>0</v>
      </c>
      <c r="W28" s="364">
        <v>0</v>
      </c>
      <c r="X28" s="364">
        <v>0</v>
      </c>
      <c r="Y28" s="364">
        <v>0</v>
      </c>
      <c r="Z28" s="364">
        <v>0</v>
      </c>
      <c r="AA28" s="364">
        <v>0</v>
      </c>
      <c r="AB28" s="362">
        <f t="shared" si="3"/>
        <v>16.949152542372882</v>
      </c>
      <c r="AC28" s="362">
        <v>0</v>
      </c>
    </row>
    <row r="29" spans="1:32" x14ac:dyDescent="0.25">
      <c r="A29" s="351" t="s">
        <v>175</v>
      </c>
      <c r="B29" s="353" t="s">
        <v>174</v>
      </c>
      <c r="C29" s="362">
        <f t="shared" ref="C29" si="7">C28*0.18</f>
        <v>14.30328813559322</v>
      </c>
      <c r="D29" s="362">
        <v>0</v>
      </c>
      <c r="E29" s="364">
        <f>E28*0.18</f>
        <v>13.706219053220339</v>
      </c>
      <c r="F29" s="364">
        <f t="shared" si="2"/>
        <v>5.5933220218638322</v>
      </c>
      <c r="G29" s="364">
        <f t="shared" ref="G29:I29" si="8">G28*0.18</f>
        <v>8.112897031356507</v>
      </c>
      <c r="H29" s="364">
        <f t="shared" si="8"/>
        <v>3.0508474576271185</v>
      </c>
      <c r="I29" s="364">
        <f t="shared" si="8"/>
        <v>2.1355932203389831</v>
      </c>
      <c r="J29" s="364">
        <v>0.55504610240338992</v>
      </c>
      <c r="K29" s="364">
        <v>0.22881355932203395</v>
      </c>
      <c r="L29" s="364">
        <v>0</v>
      </c>
      <c r="M29" s="364">
        <v>0</v>
      </c>
      <c r="N29" s="364">
        <v>0</v>
      </c>
      <c r="O29" s="364">
        <v>0</v>
      </c>
      <c r="P29" s="364">
        <v>0</v>
      </c>
      <c r="Q29" s="364">
        <v>0</v>
      </c>
      <c r="R29" s="364">
        <v>0</v>
      </c>
      <c r="S29" s="364">
        <v>0</v>
      </c>
      <c r="T29" s="364">
        <v>0</v>
      </c>
      <c r="U29" s="364">
        <v>0</v>
      </c>
      <c r="V29" s="364">
        <v>0</v>
      </c>
      <c r="W29" s="364">
        <v>0</v>
      </c>
      <c r="X29" s="364">
        <v>0</v>
      </c>
      <c r="Y29" s="364">
        <v>0</v>
      </c>
      <c r="Z29" s="364">
        <v>0</v>
      </c>
      <c r="AA29" s="364">
        <v>0</v>
      </c>
      <c r="AB29" s="362">
        <f t="shared" si="3"/>
        <v>3.0508474576271185</v>
      </c>
      <c r="AC29" s="362">
        <v>0</v>
      </c>
    </row>
    <row r="30" spans="1:32" s="327" customFormat="1" ht="47.25" x14ac:dyDescent="0.25">
      <c r="A30" s="349" t="s">
        <v>64</v>
      </c>
      <c r="B30" s="350" t="s">
        <v>173</v>
      </c>
      <c r="C30" s="361">
        <v>79.462711864406785</v>
      </c>
      <c r="D30" s="362">
        <v>0</v>
      </c>
      <c r="E30" s="362">
        <v>70.811592324406803</v>
      </c>
      <c r="F30" s="362">
        <f>E30-G30</f>
        <v>31.677811714406801</v>
      </c>
      <c r="G30" s="362">
        <f t="shared" ref="G30" si="9">SUM(G31:G34)</f>
        <v>39.133780610000002</v>
      </c>
      <c r="H30" s="362">
        <v>0</v>
      </c>
      <c r="I30" s="362">
        <v>0</v>
      </c>
      <c r="J30" s="362">
        <v>5.8697831699999998</v>
      </c>
      <c r="K30" s="362">
        <v>3.2499999999999999E-4</v>
      </c>
      <c r="L30" s="362">
        <v>0</v>
      </c>
      <c r="M30" s="362">
        <v>0</v>
      </c>
      <c r="N30" s="362">
        <v>0</v>
      </c>
      <c r="O30" s="362">
        <v>0</v>
      </c>
      <c r="P30" s="362">
        <v>0</v>
      </c>
      <c r="Q30" s="362">
        <v>0</v>
      </c>
      <c r="R30" s="362">
        <v>0</v>
      </c>
      <c r="S30" s="362">
        <v>0</v>
      </c>
      <c r="T30" s="362">
        <v>0</v>
      </c>
      <c r="U30" s="362">
        <v>0</v>
      </c>
      <c r="V30" s="362">
        <v>0</v>
      </c>
      <c r="W30" s="362">
        <v>0</v>
      </c>
      <c r="X30" s="362">
        <v>0</v>
      </c>
      <c r="Y30" s="362">
        <v>0</v>
      </c>
      <c r="Z30" s="362">
        <v>0</v>
      </c>
      <c r="AA30" s="362">
        <v>0</v>
      </c>
      <c r="AB30" s="362">
        <f t="shared" si="3"/>
        <v>0</v>
      </c>
      <c r="AC30" s="362">
        <v>0</v>
      </c>
    </row>
    <row r="31" spans="1:32" x14ac:dyDescent="0.25">
      <c r="A31" s="351" t="s">
        <v>172</v>
      </c>
      <c r="B31" s="352" t="s">
        <v>171</v>
      </c>
      <c r="C31" s="362">
        <v>2.089</v>
      </c>
      <c r="D31" s="362">
        <v>0</v>
      </c>
      <c r="E31" s="364">
        <v>0</v>
      </c>
      <c r="F31" s="364">
        <v>0</v>
      </c>
      <c r="G31" s="364">
        <v>0</v>
      </c>
      <c r="H31" s="364">
        <v>0</v>
      </c>
      <c r="I31" s="364">
        <v>0</v>
      </c>
      <c r="J31" s="364">
        <v>0.19725799999999999</v>
      </c>
      <c r="K31" s="364">
        <v>0</v>
      </c>
      <c r="L31" s="364">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2">
        <f t="shared" si="3"/>
        <v>0</v>
      </c>
      <c r="AC31" s="362">
        <v>0</v>
      </c>
    </row>
    <row r="32" spans="1:32" ht="31.5" x14ac:dyDescent="0.25">
      <c r="A32" s="351" t="s">
        <v>170</v>
      </c>
      <c r="B32" s="352" t="s">
        <v>169</v>
      </c>
      <c r="C32" s="362">
        <v>34.818170338983052</v>
      </c>
      <c r="D32" s="362">
        <v>0</v>
      </c>
      <c r="E32" s="364">
        <v>0</v>
      </c>
      <c r="F32" s="364">
        <v>0</v>
      </c>
      <c r="G32" s="364">
        <v>29.761921999999998</v>
      </c>
      <c r="H32" s="364">
        <v>0</v>
      </c>
      <c r="I32" s="364">
        <v>0</v>
      </c>
      <c r="J32" s="364">
        <v>5.4124670000000004</v>
      </c>
      <c r="K32" s="364">
        <v>0</v>
      </c>
      <c r="L32" s="364">
        <v>0</v>
      </c>
      <c r="M32" s="364">
        <v>0</v>
      </c>
      <c r="N32" s="364">
        <v>0</v>
      </c>
      <c r="O32" s="364">
        <v>0</v>
      </c>
      <c r="P32" s="364">
        <v>0</v>
      </c>
      <c r="Q32" s="364">
        <v>0</v>
      </c>
      <c r="R32" s="364">
        <v>0</v>
      </c>
      <c r="S32" s="364">
        <v>0</v>
      </c>
      <c r="T32" s="364">
        <v>0</v>
      </c>
      <c r="U32" s="364">
        <v>0</v>
      </c>
      <c r="V32" s="364">
        <v>0</v>
      </c>
      <c r="W32" s="364">
        <v>0</v>
      </c>
      <c r="X32" s="364">
        <v>0</v>
      </c>
      <c r="Y32" s="364">
        <v>0</v>
      </c>
      <c r="Z32" s="364">
        <v>0</v>
      </c>
      <c r="AA32" s="364">
        <v>0</v>
      </c>
      <c r="AB32" s="362">
        <f t="shared" si="3"/>
        <v>0</v>
      </c>
      <c r="AC32" s="362">
        <v>0</v>
      </c>
    </row>
    <row r="33" spans="1:29" x14ac:dyDescent="0.25">
      <c r="A33" s="351" t="s">
        <v>168</v>
      </c>
      <c r="B33" s="352" t="s">
        <v>167</v>
      </c>
      <c r="C33" s="362">
        <v>37.139381694915258</v>
      </c>
      <c r="D33" s="362">
        <v>0</v>
      </c>
      <c r="E33" s="364">
        <v>0</v>
      </c>
      <c r="F33" s="364">
        <v>0</v>
      </c>
      <c r="G33" s="364">
        <v>8.975387490000001</v>
      </c>
      <c r="H33" s="364">
        <v>0</v>
      </c>
      <c r="I33" s="364">
        <v>0</v>
      </c>
      <c r="J33" s="364">
        <v>7.2033900000000005E-3</v>
      </c>
      <c r="K33" s="364">
        <v>0</v>
      </c>
      <c r="L33" s="364">
        <v>0</v>
      </c>
      <c r="M33" s="364">
        <v>0</v>
      </c>
      <c r="N33" s="364">
        <v>0</v>
      </c>
      <c r="O33" s="364">
        <v>0</v>
      </c>
      <c r="P33" s="364">
        <v>0</v>
      </c>
      <c r="Q33" s="364">
        <v>0</v>
      </c>
      <c r="R33" s="364">
        <v>0</v>
      </c>
      <c r="S33" s="364">
        <v>0</v>
      </c>
      <c r="T33" s="364">
        <v>0</v>
      </c>
      <c r="U33" s="364">
        <v>0</v>
      </c>
      <c r="V33" s="364">
        <v>0</v>
      </c>
      <c r="W33" s="364">
        <v>0</v>
      </c>
      <c r="X33" s="364">
        <v>0</v>
      </c>
      <c r="Y33" s="364">
        <v>0</v>
      </c>
      <c r="Z33" s="364">
        <v>0</v>
      </c>
      <c r="AA33" s="364">
        <v>0</v>
      </c>
      <c r="AB33" s="362">
        <f t="shared" si="3"/>
        <v>0</v>
      </c>
      <c r="AC33" s="362">
        <v>0</v>
      </c>
    </row>
    <row r="34" spans="1:29" x14ac:dyDescent="0.25">
      <c r="A34" s="351" t="s">
        <v>166</v>
      </c>
      <c r="B34" s="352" t="s">
        <v>165</v>
      </c>
      <c r="C34" s="362">
        <v>5.4161598305084802</v>
      </c>
      <c r="D34" s="362">
        <v>0</v>
      </c>
      <c r="E34" s="364">
        <v>0</v>
      </c>
      <c r="F34" s="364">
        <v>0</v>
      </c>
      <c r="G34" s="364">
        <v>0.39647112000000001</v>
      </c>
      <c r="H34" s="364">
        <v>0</v>
      </c>
      <c r="I34" s="364">
        <v>0</v>
      </c>
      <c r="J34" s="364">
        <v>0.25285478</v>
      </c>
      <c r="K34" s="364">
        <v>3.2499999999999999E-4</v>
      </c>
      <c r="L34" s="364">
        <v>0</v>
      </c>
      <c r="M34" s="364">
        <v>0</v>
      </c>
      <c r="N34" s="364">
        <v>0</v>
      </c>
      <c r="O34" s="364">
        <v>0</v>
      </c>
      <c r="P34" s="364">
        <v>0</v>
      </c>
      <c r="Q34" s="364">
        <v>0</v>
      </c>
      <c r="R34" s="364">
        <v>0</v>
      </c>
      <c r="S34" s="364">
        <v>0</v>
      </c>
      <c r="T34" s="364">
        <v>0</v>
      </c>
      <c r="U34" s="364">
        <v>0</v>
      </c>
      <c r="V34" s="364">
        <v>0</v>
      </c>
      <c r="W34" s="364">
        <v>0</v>
      </c>
      <c r="X34" s="364">
        <v>0</v>
      </c>
      <c r="Y34" s="364">
        <v>0</v>
      </c>
      <c r="Z34" s="364">
        <v>0</v>
      </c>
      <c r="AA34" s="364">
        <v>0</v>
      </c>
      <c r="AB34" s="362">
        <f t="shared" si="3"/>
        <v>0</v>
      </c>
      <c r="AC34" s="362">
        <v>0</v>
      </c>
    </row>
    <row r="35" spans="1:29" s="327" customFormat="1" ht="31.5" x14ac:dyDescent="0.25">
      <c r="A35" s="349" t="s">
        <v>63</v>
      </c>
      <c r="B35" s="350" t="s">
        <v>164</v>
      </c>
      <c r="C35" s="361">
        <v>0</v>
      </c>
      <c r="D35" s="362">
        <v>0</v>
      </c>
      <c r="E35" s="362">
        <v>0</v>
      </c>
      <c r="F35" s="362">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3"/>
        <v>0</v>
      </c>
      <c r="AC35" s="362">
        <v>0</v>
      </c>
    </row>
    <row r="36" spans="1:29" ht="31.5" x14ac:dyDescent="0.25">
      <c r="A36" s="351" t="s">
        <v>163</v>
      </c>
      <c r="B36" s="354" t="s">
        <v>162</v>
      </c>
      <c r="C36" s="361">
        <v>0</v>
      </c>
      <c r="D36" s="362">
        <v>0</v>
      </c>
      <c r="E36" s="364">
        <v>0</v>
      </c>
      <c r="F36" s="364">
        <v>0</v>
      </c>
      <c r="G36" s="364">
        <v>0</v>
      </c>
      <c r="H36" s="364">
        <v>0</v>
      </c>
      <c r="I36" s="364">
        <v>0</v>
      </c>
      <c r="J36" s="364">
        <v>0</v>
      </c>
      <c r="K36" s="364">
        <v>0</v>
      </c>
      <c r="L36" s="364">
        <v>0</v>
      </c>
      <c r="M36" s="364">
        <v>0</v>
      </c>
      <c r="N36" s="364">
        <v>0</v>
      </c>
      <c r="O36" s="364">
        <v>0</v>
      </c>
      <c r="P36" s="364">
        <v>0</v>
      </c>
      <c r="Q36" s="364">
        <v>0</v>
      </c>
      <c r="R36" s="364">
        <v>0</v>
      </c>
      <c r="S36" s="364">
        <v>0</v>
      </c>
      <c r="T36" s="364">
        <v>0</v>
      </c>
      <c r="U36" s="364">
        <v>0</v>
      </c>
      <c r="V36" s="364">
        <v>0</v>
      </c>
      <c r="W36" s="364">
        <v>0</v>
      </c>
      <c r="X36" s="364">
        <v>0</v>
      </c>
      <c r="Y36" s="364">
        <v>0</v>
      </c>
      <c r="Z36" s="364">
        <v>0</v>
      </c>
      <c r="AA36" s="364">
        <v>0</v>
      </c>
      <c r="AB36" s="362">
        <f t="shared" si="3"/>
        <v>0</v>
      </c>
      <c r="AC36" s="362">
        <v>0</v>
      </c>
    </row>
    <row r="37" spans="1:29" x14ac:dyDescent="0.25">
      <c r="A37" s="351" t="s">
        <v>161</v>
      </c>
      <c r="B37" s="354" t="s">
        <v>151</v>
      </c>
      <c r="C37" s="361">
        <v>6</v>
      </c>
      <c r="D37" s="362">
        <v>0</v>
      </c>
      <c r="E37" s="364">
        <v>6</v>
      </c>
      <c r="F37" s="364">
        <f t="shared" ref="F37" si="10">E37-G37</f>
        <v>2</v>
      </c>
      <c r="G37" s="364">
        <v>4</v>
      </c>
      <c r="H37" s="364">
        <v>0</v>
      </c>
      <c r="I37" s="364">
        <v>0</v>
      </c>
      <c r="J37" s="364">
        <v>0</v>
      </c>
      <c r="K37" s="364">
        <v>0</v>
      </c>
      <c r="L37" s="364">
        <v>0</v>
      </c>
      <c r="M37" s="364">
        <v>0</v>
      </c>
      <c r="N37" s="364">
        <v>0</v>
      </c>
      <c r="O37" s="364">
        <v>0</v>
      </c>
      <c r="P37" s="364">
        <v>0</v>
      </c>
      <c r="Q37" s="364">
        <v>0</v>
      </c>
      <c r="R37" s="364">
        <v>0</v>
      </c>
      <c r="S37" s="364">
        <v>0</v>
      </c>
      <c r="T37" s="364">
        <v>0</v>
      </c>
      <c r="U37" s="364">
        <v>0</v>
      </c>
      <c r="V37" s="364">
        <v>0</v>
      </c>
      <c r="W37" s="364">
        <v>0</v>
      </c>
      <c r="X37" s="364">
        <v>0</v>
      </c>
      <c r="Y37" s="364">
        <v>0</v>
      </c>
      <c r="Z37" s="364">
        <v>0</v>
      </c>
      <c r="AA37" s="364">
        <v>0</v>
      </c>
      <c r="AB37" s="362">
        <f t="shared" si="3"/>
        <v>0</v>
      </c>
      <c r="AC37" s="362">
        <v>0</v>
      </c>
    </row>
    <row r="38" spans="1:29" x14ac:dyDescent="0.25">
      <c r="A38" s="351" t="s">
        <v>160</v>
      </c>
      <c r="B38" s="354" t="s">
        <v>149</v>
      </c>
      <c r="C38" s="361">
        <v>0</v>
      </c>
      <c r="D38" s="362">
        <v>0</v>
      </c>
      <c r="E38" s="364">
        <v>0</v>
      </c>
      <c r="F38" s="364">
        <v>0</v>
      </c>
      <c r="G38" s="364">
        <v>0</v>
      </c>
      <c r="H38" s="364">
        <v>0</v>
      </c>
      <c r="I38" s="364">
        <v>0</v>
      </c>
      <c r="J38" s="364">
        <v>0</v>
      </c>
      <c r="K38" s="364">
        <v>0</v>
      </c>
      <c r="L38" s="364">
        <v>0</v>
      </c>
      <c r="M38" s="364">
        <v>0</v>
      </c>
      <c r="N38" s="364">
        <v>0</v>
      </c>
      <c r="O38" s="364">
        <v>0</v>
      </c>
      <c r="P38" s="364">
        <v>0</v>
      </c>
      <c r="Q38" s="364">
        <v>0</v>
      </c>
      <c r="R38" s="364">
        <v>0</v>
      </c>
      <c r="S38" s="364">
        <v>0</v>
      </c>
      <c r="T38" s="364">
        <v>0</v>
      </c>
      <c r="U38" s="364">
        <v>0</v>
      </c>
      <c r="V38" s="364">
        <v>0</v>
      </c>
      <c r="W38" s="364">
        <v>0</v>
      </c>
      <c r="X38" s="364">
        <v>0</v>
      </c>
      <c r="Y38" s="364">
        <v>0</v>
      </c>
      <c r="Z38" s="364">
        <v>0</v>
      </c>
      <c r="AA38" s="364">
        <v>0</v>
      </c>
      <c r="AB38" s="362">
        <f t="shared" si="3"/>
        <v>0</v>
      </c>
      <c r="AC38" s="362">
        <v>0</v>
      </c>
    </row>
    <row r="39" spans="1:29" ht="31.5" x14ac:dyDescent="0.25">
      <c r="A39" s="351" t="s">
        <v>159</v>
      </c>
      <c r="B39" s="352" t="s">
        <v>147</v>
      </c>
      <c r="C39" s="362">
        <v>0</v>
      </c>
      <c r="D39" s="362">
        <v>0</v>
      </c>
      <c r="E39" s="364">
        <v>0</v>
      </c>
      <c r="F39" s="364">
        <v>0</v>
      </c>
      <c r="G39" s="364">
        <v>0</v>
      </c>
      <c r="H39" s="364">
        <v>0</v>
      </c>
      <c r="I39" s="364">
        <v>0</v>
      </c>
      <c r="J39" s="364">
        <v>0</v>
      </c>
      <c r="K39" s="364">
        <v>0</v>
      </c>
      <c r="L39" s="364">
        <v>0</v>
      </c>
      <c r="M39" s="364">
        <v>0</v>
      </c>
      <c r="N39" s="364">
        <v>0</v>
      </c>
      <c r="O39" s="364">
        <v>0</v>
      </c>
      <c r="P39" s="364">
        <v>0</v>
      </c>
      <c r="Q39" s="364">
        <v>0</v>
      </c>
      <c r="R39" s="364">
        <v>0</v>
      </c>
      <c r="S39" s="364">
        <v>0</v>
      </c>
      <c r="T39" s="364">
        <v>0</v>
      </c>
      <c r="U39" s="364">
        <v>0</v>
      </c>
      <c r="V39" s="364">
        <v>0</v>
      </c>
      <c r="W39" s="364">
        <v>0</v>
      </c>
      <c r="X39" s="364">
        <v>0</v>
      </c>
      <c r="Y39" s="364">
        <v>0</v>
      </c>
      <c r="Z39" s="364">
        <v>0</v>
      </c>
      <c r="AA39" s="364">
        <v>0</v>
      </c>
      <c r="AB39" s="362">
        <f t="shared" si="3"/>
        <v>0</v>
      </c>
      <c r="AC39" s="362">
        <v>0</v>
      </c>
    </row>
    <row r="40" spans="1:29" ht="31.5" x14ac:dyDescent="0.25">
      <c r="A40" s="351" t="s">
        <v>158</v>
      </c>
      <c r="B40" s="352" t="s">
        <v>145</v>
      </c>
      <c r="C40" s="362">
        <v>0</v>
      </c>
      <c r="D40" s="362">
        <v>0</v>
      </c>
      <c r="E40" s="364">
        <v>0</v>
      </c>
      <c r="F40" s="364">
        <v>0</v>
      </c>
      <c r="G40" s="364">
        <v>0</v>
      </c>
      <c r="H40" s="364">
        <v>0</v>
      </c>
      <c r="I40" s="364">
        <v>0</v>
      </c>
      <c r="J40" s="364">
        <v>0</v>
      </c>
      <c r="K40" s="364">
        <v>0</v>
      </c>
      <c r="L40" s="364">
        <v>0</v>
      </c>
      <c r="M40" s="364">
        <v>0</v>
      </c>
      <c r="N40" s="364">
        <v>0</v>
      </c>
      <c r="O40" s="364">
        <v>0</v>
      </c>
      <c r="P40" s="364">
        <v>0</v>
      </c>
      <c r="Q40" s="364">
        <v>0</v>
      </c>
      <c r="R40" s="364">
        <v>0</v>
      </c>
      <c r="S40" s="364">
        <v>0</v>
      </c>
      <c r="T40" s="364">
        <v>0</v>
      </c>
      <c r="U40" s="364">
        <v>0</v>
      </c>
      <c r="V40" s="364">
        <v>0</v>
      </c>
      <c r="W40" s="364">
        <v>0</v>
      </c>
      <c r="X40" s="364">
        <v>0</v>
      </c>
      <c r="Y40" s="364">
        <v>0</v>
      </c>
      <c r="Z40" s="364">
        <v>0</v>
      </c>
      <c r="AA40" s="364">
        <v>0</v>
      </c>
      <c r="AB40" s="362">
        <f t="shared" si="3"/>
        <v>0</v>
      </c>
      <c r="AC40" s="362">
        <v>0</v>
      </c>
    </row>
    <row r="41" spans="1:29" x14ac:dyDescent="0.25">
      <c r="A41" s="351" t="s">
        <v>157</v>
      </c>
      <c r="B41" s="352" t="s">
        <v>143</v>
      </c>
      <c r="C41" s="362">
        <v>11.06</v>
      </c>
      <c r="D41" s="362">
        <v>0</v>
      </c>
      <c r="E41" s="364">
        <v>11.06</v>
      </c>
      <c r="F41" s="364">
        <f t="shared" ref="F41" si="11">E41-G41</f>
        <v>2.1880000000000006</v>
      </c>
      <c r="G41" s="364">
        <v>8.8719999999999999</v>
      </c>
      <c r="H41" s="364">
        <v>0</v>
      </c>
      <c r="I41" s="364">
        <v>0</v>
      </c>
      <c r="J41" s="364">
        <v>0</v>
      </c>
      <c r="K41" s="364">
        <v>0</v>
      </c>
      <c r="L41" s="364">
        <v>0</v>
      </c>
      <c r="M41" s="364">
        <v>0</v>
      </c>
      <c r="N41" s="364">
        <v>0</v>
      </c>
      <c r="O41" s="364">
        <v>0</v>
      </c>
      <c r="P41" s="364">
        <v>0</v>
      </c>
      <c r="Q41" s="364">
        <v>0</v>
      </c>
      <c r="R41" s="364">
        <v>0</v>
      </c>
      <c r="S41" s="364">
        <v>0</v>
      </c>
      <c r="T41" s="364">
        <v>0</v>
      </c>
      <c r="U41" s="364">
        <v>0</v>
      </c>
      <c r="V41" s="364">
        <v>0</v>
      </c>
      <c r="W41" s="364">
        <v>0</v>
      </c>
      <c r="X41" s="364">
        <v>0</v>
      </c>
      <c r="Y41" s="364">
        <v>0</v>
      </c>
      <c r="Z41" s="364">
        <v>0</v>
      </c>
      <c r="AA41" s="364">
        <v>0</v>
      </c>
      <c r="AB41" s="362">
        <f t="shared" si="3"/>
        <v>0</v>
      </c>
      <c r="AC41" s="362">
        <v>0</v>
      </c>
    </row>
    <row r="42" spans="1:29" ht="18.75" x14ac:dyDescent="0.25">
      <c r="A42" s="351" t="s">
        <v>156</v>
      </c>
      <c r="B42" s="354" t="s">
        <v>630</v>
      </c>
      <c r="C42" s="361">
        <v>0</v>
      </c>
      <c r="D42" s="362">
        <v>0</v>
      </c>
      <c r="E42" s="364">
        <v>0</v>
      </c>
      <c r="F42" s="364">
        <v>0</v>
      </c>
      <c r="G42" s="364">
        <v>0</v>
      </c>
      <c r="H42" s="364">
        <v>0</v>
      </c>
      <c r="I42" s="364">
        <v>0</v>
      </c>
      <c r="J42" s="364">
        <v>0</v>
      </c>
      <c r="K42" s="364">
        <v>0</v>
      </c>
      <c r="L42" s="364">
        <v>0</v>
      </c>
      <c r="M42" s="364">
        <v>0</v>
      </c>
      <c r="N42" s="364">
        <v>0</v>
      </c>
      <c r="O42" s="364">
        <v>0</v>
      </c>
      <c r="P42" s="364">
        <v>0</v>
      </c>
      <c r="Q42" s="364">
        <v>0</v>
      </c>
      <c r="R42" s="364">
        <v>0</v>
      </c>
      <c r="S42" s="364">
        <v>0</v>
      </c>
      <c r="T42" s="364">
        <v>0</v>
      </c>
      <c r="U42" s="364">
        <v>0</v>
      </c>
      <c r="V42" s="364">
        <v>0</v>
      </c>
      <c r="W42" s="364">
        <v>0</v>
      </c>
      <c r="X42" s="364">
        <v>0</v>
      </c>
      <c r="Y42" s="364">
        <v>0</v>
      </c>
      <c r="Z42" s="364">
        <v>0</v>
      </c>
      <c r="AA42" s="364">
        <v>0</v>
      </c>
      <c r="AB42" s="362">
        <f t="shared" si="3"/>
        <v>0</v>
      </c>
      <c r="AC42" s="362">
        <v>0</v>
      </c>
    </row>
    <row r="43" spans="1:29" s="327" customFormat="1" x14ac:dyDescent="0.25">
      <c r="A43" s="349" t="s">
        <v>62</v>
      </c>
      <c r="B43" s="350" t="s">
        <v>155</v>
      </c>
      <c r="C43" s="361">
        <v>0</v>
      </c>
      <c r="D43" s="362">
        <v>0</v>
      </c>
      <c r="E43" s="362">
        <v>0</v>
      </c>
      <c r="F43" s="362">
        <v>0</v>
      </c>
      <c r="G43" s="362">
        <v>0</v>
      </c>
      <c r="H43" s="362">
        <v>0</v>
      </c>
      <c r="I43" s="362">
        <v>0</v>
      </c>
      <c r="J43" s="362">
        <v>0</v>
      </c>
      <c r="K43" s="362">
        <v>0</v>
      </c>
      <c r="L43" s="362">
        <v>0</v>
      </c>
      <c r="M43" s="362">
        <v>0</v>
      </c>
      <c r="N43" s="362">
        <v>0</v>
      </c>
      <c r="O43" s="362">
        <v>0</v>
      </c>
      <c r="P43" s="362">
        <v>0</v>
      </c>
      <c r="Q43" s="362">
        <v>0</v>
      </c>
      <c r="R43" s="362">
        <v>0</v>
      </c>
      <c r="S43" s="362">
        <v>0</v>
      </c>
      <c r="T43" s="362">
        <v>0</v>
      </c>
      <c r="U43" s="362">
        <v>0</v>
      </c>
      <c r="V43" s="362">
        <v>0</v>
      </c>
      <c r="W43" s="362">
        <v>0</v>
      </c>
      <c r="X43" s="362">
        <v>0</v>
      </c>
      <c r="Y43" s="362">
        <v>0</v>
      </c>
      <c r="Z43" s="362">
        <v>0</v>
      </c>
      <c r="AA43" s="362">
        <v>0</v>
      </c>
      <c r="AB43" s="362">
        <f t="shared" si="3"/>
        <v>0</v>
      </c>
      <c r="AC43" s="362">
        <v>0</v>
      </c>
    </row>
    <row r="44" spans="1:29" x14ac:dyDescent="0.25">
      <c r="A44" s="351" t="s">
        <v>154</v>
      </c>
      <c r="B44" s="352" t="s">
        <v>153</v>
      </c>
      <c r="C44" s="362">
        <v>0</v>
      </c>
      <c r="D44" s="362">
        <v>0</v>
      </c>
      <c r="E44" s="364">
        <v>0</v>
      </c>
      <c r="F44" s="364">
        <v>0</v>
      </c>
      <c r="G44" s="364">
        <v>0</v>
      </c>
      <c r="H44" s="364">
        <v>0</v>
      </c>
      <c r="I44" s="364">
        <v>0</v>
      </c>
      <c r="J44" s="364">
        <v>0</v>
      </c>
      <c r="K44" s="364">
        <v>0</v>
      </c>
      <c r="L44" s="364">
        <v>0</v>
      </c>
      <c r="M44" s="364">
        <v>0</v>
      </c>
      <c r="N44" s="364">
        <v>0</v>
      </c>
      <c r="O44" s="364">
        <v>0</v>
      </c>
      <c r="P44" s="364">
        <v>0</v>
      </c>
      <c r="Q44" s="364">
        <v>0</v>
      </c>
      <c r="R44" s="364">
        <v>0</v>
      </c>
      <c r="S44" s="364">
        <v>0</v>
      </c>
      <c r="T44" s="364">
        <v>0</v>
      </c>
      <c r="U44" s="364">
        <v>0</v>
      </c>
      <c r="V44" s="364">
        <v>0</v>
      </c>
      <c r="W44" s="364">
        <v>0</v>
      </c>
      <c r="X44" s="364">
        <v>0</v>
      </c>
      <c r="Y44" s="364">
        <v>0</v>
      </c>
      <c r="Z44" s="364">
        <v>0</v>
      </c>
      <c r="AA44" s="364">
        <v>0</v>
      </c>
      <c r="AB44" s="362">
        <f t="shared" si="3"/>
        <v>0</v>
      </c>
      <c r="AC44" s="362">
        <v>0</v>
      </c>
    </row>
    <row r="45" spans="1:29" x14ac:dyDescent="0.25">
      <c r="A45" s="351" t="s">
        <v>152</v>
      </c>
      <c r="B45" s="352" t="s">
        <v>151</v>
      </c>
      <c r="C45" s="362">
        <v>6</v>
      </c>
      <c r="D45" s="362">
        <v>0</v>
      </c>
      <c r="E45" s="364">
        <v>6</v>
      </c>
      <c r="F45" s="364">
        <f t="shared" ref="F45" si="12">E45-G45</f>
        <v>2</v>
      </c>
      <c r="G45" s="364">
        <v>4</v>
      </c>
      <c r="H45" s="364">
        <v>0</v>
      </c>
      <c r="I45" s="364">
        <v>0</v>
      </c>
      <c r="J45" s="364">
        <v>0</v>
      </c>
      <c r="K45" s="364">
        <v>0</v>
      </c>
      <c r="L45" s="364">
        <v>0</v>
      </c>
      <c r="M45" s="364">
        <v>0</v>
      </c>
      <c r="N45" s="364">
        <v>0</v>
      </c>
      <c r="O45" s="364">
        <v>0</v>
      </c>
      <c r="P45" s="364">
        <v>0</v>
      </c>
      <c r="Q45" s="364">
        <v>0</v>
      </c>
      <c r="R45" s="364">
        <v>0</v>
      </c>
      <c r="S45" s="364">
        <v>0</v>
      </c>
      <c r="T45" s="364">
        <v>0</v>
      </c>
      <c r="U45" s="364">
        <v>0</v>
      </c>
      <c r="V45" s="364">
        <v>0</v>
      </c>
      <c r="W45" s="364">
        <v>0</v>
      </c>
      <c r="X45" s="364">
        <v>0</v>
      </c>
      <c r="Y45" s="364">
        <v>0</v>
      </c>
      <c r="Z45" s="364">
        <v>0</v>
      </c>
      <c r="AA45" s="364">
        <v>0</v>
      </c>
      <c r="AB45" s="362">
        <f t="shared" si="3"/>
        <v>0</v>
      </c>
      <c r="AC45" s="362">
        <v>0</v>
      </c>
    </row>
    <row r="46" spans="1:29" x14ac:dyDescent="0.25">
      <c r="A46" s="351" t="s">
        <v>150</v>
      </c>
      <c r="B46" s="352" t="s">
        <v>149</v>
      </c>
      <c r="C46" s="362">
        <v>0</v>
      </c>
      <c r="D46" s="362">
        <v>0</v>
      </c>
      <c r="E46" s="364">
        <v>0</v>
      </c>
      <c r="F46" s="364">
        <v>0</v>
      </c>
      <c r="G46" s="364">
        <v>0</v>
      </c>
      <c r="H46" s="364">
        <v>0</v>
      </c>
      <c r="I46" s="364">
        <v>0</v>
      </c>
      <c r="J46" s="364">
        <v>0</v>
      </c>
      <c r="K46" s="364">
        <v>0</v>
      </c>
      <c r="L46" s="364">
        <v>0</v>
      </c>
      <c r="M46" s="364">
        <v>0</v>
      </c>
      <c r="N46" s="364">
        <v>0</v>
      </c>
      <c r="O46" s="364">
        <v>0</v>
      </c>
      <c r="P46" s="364">
        <v>0</v>
      </c>
      <c r="Q46" s="364">
        <v>0</v>
      </c>
      <c r="R46" s="364">
        <v>0</v>
      </c>
      <c r="S46" s="364">
        <v>0</v>
      </c>
      <c r="T46" s="364">
        <v>0</v>
      </c>
      <c r="U46" s="364">
        <v>0</v>
      </c>
      <c r="V46" s="364">
        <v>0</v>
      </c>
      <c r="W46" s="364">
        <v>0</v>
      </c>
      <c r="X46" s="364">
        <v>0</v>
      </c>
      <c r="Y46" s="364">
        <v>0</v>
      </c>
      <c r="Z46" s="364">
        <v>0</v>
      </c>
      <c r="AA46" s="364">
        <v>0</v>
      </c>
      <c r="AB46" s="362">
        <f t="shared" si="3"/>
        <v>0</v>
      </c>
      <c r="AC46" s="362">
        <v>0</v>
      </c>
    </row>
    <row r="47" spans="1:29" ht="31.5" x14ac:dyDescent="0.25">
      <c r="A47" s="351" t="s">
        <v>148</v>
      </c>
      <c r="B47" s="352" t="s">
        <v>147</v>
      </c>
      <c r="C47" s="362">
        <v>0</v>
      </c>
      <c r="D47" s="362">
        <v>0</v>
      </c>
      <c r="E47" s="364">
        <v>0</v>
      </c>
      <c r="F47" s="364">
        <v>0</v>
      </c>
      <c r="G47" s="364">
        <v>0</v>
      </c>
      <c r="H47" s="364">
        <v>0</v>
      </c>
      <c r="I47" s="364">
        <v>0</v>
      </c>
      <c r="J47" s="364">
        <v>0</v>
      </c>
      <c r="K47" s="364">
        <v>0</v>
      </c>
      <c r="L47" s="364">
        <v>0</v>
      </c>
      <c r="M47" s="364">
        <v>0</v>
      </c>
      <c r="N47" s="364">
        <v>0</v>
      </c>
      <c r="O47" s="364">
        <v>0</v>
      </c>
      <c r="P47" s="364">
        <v>0</v>
      </c>
      <c r="Q47" s="364">
        <v>0</v>
      </c>
      <c r="R47" s="364">
        <v>0</v>
      </c>
      <c r="S47" s="364">
        <v>0</v>
      </c>
      <c r="T47" s="364">
        <v>0</v>
      </c>
      <c r="U47" s="364">
        <v>0</v>
      </c>
      <c r="V47" s="364">
        <v>0</v>
      </c>
      <c r="W47" s="364">
        <v>0</v>
      </c>
      <c r="X47" s="364">
        <v>0</v>
      </c>
      <c r="Y47" s="364">
        <v>0</v>
      </c>
      <c r="Z47" s="364">
        <v>0</v>
      </c>
      <c r="AA47" s="364">
        <v>0</v>
      </c>
      <c r="AB47" s="362">
        <f t="shared" si="3"/>
        <v>0</v>
      </c>
      <c r="AC47" s="362">
        <v>0</v>
      </c>
    </row>
    <row r="48" spans="1:29" ht="31.5" x14ac:dyDescent="0.25">
      <c r="A48" s="351" t="s">
        <v>146</v>
      </c>
      <c r="B48" s="352" t="s">
        <v>145</v>
      </c>
      <c r="C48" s="362">
        <v>0</v>
      </c>
      <c r="D48" s="362">
        <v>0</v>
      </c>
      <c r="E48" s="364">
        <v>0</v>
      </c>
      <c r="F48" s="364">
        <v>0</v>
      </c>
      <c r="G48" s="364">
        <v>0</v>
      </c>
      <c r="H48" s="364">
        <v>0</v>
      </c>
      <c r="I48" s="364">
        <v>0</v>
      </c>
      <c r="J48" s="364">
        <v>0</v>
      </c>
      <c r="K48" s="364">
        <v>0</v>
      </c>
      <c r="L48" s="364">
        <v>0</v>
      </c>
      <c r="M48" s="364">
        <v>0</v>
      </c>
      <c r="N48" s="364">
        <v>0</v>
      </c>
      <c r="O48" s="364">
        <v>0</v>
      </c>
      <c r="P48" s="364">
        <v>0</v>
      </c>
      <c r="Q48" s="364">
        <v>0</v>
      </c>
      <c r="R48" s="364">
        <v>0</v>
      </c>
      <c r="S48" s="364">
        <v>0</v>
      </c>
      <c r="T48" s="364">
        <v>0</v>
      </c>
      <c r="U48" s="364">
        <v>0</v>
      </c>
      <c r="V48" s="364">
        <v>0</v>
      </c>
      <c r="W48" s="364">
        <v>0</v>
      </c>
      <c r="X48" s="364">
        <v>0</v>
      </c>
      <c r="Y48" s="364">
        <v>0</v>
      </c>
      <c r="Z48" s="364">
        <v>0</v>
      </c>
      <c r="AA48" s="364">
        <v>0</v>
      </c>
      <c r="AB48" s="362">
        <f t="shared" si="3"/>
        <v>0</v>
      </c>
      <c r="AC48" s="362">
        <v>0</v>
      </c>
    </row>
    <row r="49" spans="1:29" x14ac:dyDescent="0.25">
      <c r="A49" s="351" t="s">
        <v>144</v>
      </c>
      <c r="B49" s="352" t="s">
        <v>143</v>
      </c>
      <c r="C49" s="362">
        <v>11.06</v>
      </c>
      <c r="D49" s="362">
        <v>0</v>
      </c>
      <c r="E49" s="364">
        <v>11.06</v>
      </c>
      <c r="F49" s="364">
        <f t="shared" ref="F49" si="13">E49-G49</f>
        <v>2.1880000000000006</v>
      </c>
      <c r="G49" s="364">
        <v>8.8719999999999999</v>
      </c>
      <c r="H49" s="364">
        <v>0</v>
      </c>
      <c r="I49" s="364">
        <v>0</v>
      </c>
      <c r="J49" s="364">
        <v>0</v>
      </c>
      <c r="K49" s="364">
        <v>0</v>
      </c>
      <c r="L49" s="364">
        <v>0</v>
      </c>
      <c r="M49" s="364">
        <v>0</v>
      </c>
      <c r="N49" s="364">
        <v>0</v>
      </c>
      <c r="O49" s="364">
        <v>0</v>
      </c>
      <c r="P49" s="364">
        <v>0</v>
      </c>
      <c r="Q49" s="364">
        <v>0</v>
      </c>
      <c r="R49" s="364">
        <v>0</v>
      </c>
      <c r="S49" s="364">
        <v>0</v>
      </c>
      <c r="T49" s="364">
        <v>0</v>
      </c>
      <c r="U49" s="364">
        <v>0</v>
      </c>
      <c r="V49" s="364">
        <v>0</v>
      </c>
      <c r="W49" s="364">
        <v>0</v>
      </c>
      <c r="X49" s="364">
        <v>0</v>
      </c>
      <c r="Y49" s="364">
        <v>0</v>
      </c>
      <c r="Z49" s="364">
        <v>0</v>
      </c>
      <c r="AA49" s="364">
        <v>0</v>
      </c>
      <c r="AB49" s="362">
        <f t="shared" si="3"/>
        <v>0</v>
      </c>
      <c r="AC49" s="362">
        <v>0</v>
      </c>
    </row>
    <row r="50" spans="1:29" ht="18.75" x14ac:dyDescent="0.25">
      <c r="A50" s="351" t="s">
        <v>142</v>
      </c>
      <c r="B50" s="354" t="s">
        <v>630</v>
      </c>
      <c r="C50" s="361">
        <v>0</v>
      </c>
      <c r="D50" s="362">
        <v>0</v>
      </c>
      <c r="E50" s="364">
        <v>0</v>
      </c>
      <c r="F50" s="364">
        <v>0</v>
      </c>
      <c r="G50" s="364">
        <v>0</v>
      </c>
      <c r="H50" s="364">
        <v>0</v>
      </c>
      <c r="I50" s="364">
        <v>0</v>
      </c>
      <c r="J50" s="364">
        <v>0</v>
      </c>
      <c r="K50" s="364">
        <v>0</v>
      </c>
      <c r="L50" s="364">
        <v>0</v>
      </c>
      <c r="M50" s="364">
        <v>0</v>
      </c>
      <c r="N50" s="364">
        <v>0</v>
      </c>
      <c r="O50" s="364">
        <v>0</v>
      </c>
      <c r="P50" s="364">
        <v>0</v>
      </c>
      <c r="Q50" s="364">
        <v>0</v>
      </c>
      <c r="R50" s="364">
        <v>0</v>
      </c>
      <c r="S50" s="364">
        <v>0</v>
      </c>
      <c r="T50" s="364">
        <v>0</v>
      </c>
      <c r="U50" s="364">
        <v>0</v>
      </c>
      <c r="V50" s="364">
        <v>0</v>
      </c>
      <c r="W50" s="364">
        <v>0</v>
      </c>
      <c r="X50" s="364">
        <v>0</v>
      </c>
      <c r="Y50" s="364">
        <v>0</v>
      </c>
      <c r="Z50" s="364">
        <v>0</v>
      </c>
      <c r="AA50" s="364">
        <v>0</v>
      </c>
      <c r="AB50" s="362">
        <f t="shared" si="3"/>
        <v>0</v>
      </c>
      <c r="AC50" s="362">
        <v>0</v>
      </c>
    </row>
    <row r="51" spans="1:29" s="327" customFormat="1" ht="35.25" customHeight="1" x14ac:dyDescent="0.25">
      <c r="A51" s="349" t="s">
        <v>60</v>
      </c>
      <c r="B51" s="350" t="s">
        <v>141</v>
      </c>
      <c r="C51" s="361">
        <v>0</v>
      </c>
      <c r="D51" s="362">
        <v>0</v>
      </c>
      <c r="E51" s="362">
        <v>0</v>
      </c>
      <c r="F51" s="362">
        <v>0</v>
      </c>
      <c r="G51" s="362">
        <v>0</v>
      </c>
      <c r="H51" s="362">
        <v>0</v>
      </c>
      <c r="I51" s="362">
        <v>0</v>
      </c>
      <c r="J51" s="362">
        <v>0</v>
      </c>
      <c r="K51" s="362">
        <v>0</v>
      </c>
      <c r="L51" s="362">
        <v>0</v>
      </c>
      <c r="M51" s="362">
        <v>0</v>
      </c>
      <c r="N51" s="362">
        <v>0</v>
      </c>
      <c r="O51" s="362">
        <v>0</v>
      </c>
      <c r="P51" s="362">
        <v>0</v>
      </c>
      <c r="Q51" s="362">
        <v>0</v>
      </c>
      <c r="R51" s="362">
        <v>0</v>
      </c>
      <c r="S51" s="362">
        <v>0</v>
      </c>
      <c r="T51" s="362">
        <v>0</v>
      </c>
      <c r="U51" s="362">
        <v>0</v>
      </c>
      <c r="V51" s="362">
        <v>0</v>
      </c>
      <c r="W51" s="362">
        <v>0</v>
      </c>
      <c r="X51" s="362">
        <v>0</v>
      </c>
      <c r="Y51" s="362">
        <v>0</v>
      </c>
      <c r="Z51" s="362">
        <v>0</v>
      </c>
      <c r="AA51" s="362">
        <v>0</v>
      </c>
      <c r="AB51" s="362">
        <f t="shared" si="3"/>
        <v>0</v>
      </c>
      <c r="AC51" s="362">
        <v>0</v>
      </c>
    </row>
    <row r="52" spans="1:29" x14ac:dyDescent="0.25">
      <c r="A52" s="351" t="s">
        <v>140</v>
      </c>
      <c r="B52" s="352" t="s">
        <v>139</v>
      </c>
      <c r="C52" s="362">
        <v>79.462711864406799</v>
      </c>
      <c r="D52" s="362">
        <v>0</v>
      </c>
      <c r="E52" s="364">
        <v>79.462711864406799</v>
      </c>
      <c r="F52" s="364">
        <f t="shared" ref="F52" si="14">E52-G52</f>
        <v>40.602191864406798</v>
      </c>
      <c r="G52" s="364">
        <v>38.860520000000001</v>
      </c>
      <c r="H52" s="364">
        <v>0</v>
      </c>
      <c r="I52" s="364">
        <v>0</v>
      </c>
      <c r="J52" s="364">
        <v>0</v>
      </c>
      <c r="K52" s="364">
        <v>0</v>
      </c>
      <c r="L52" s="364">
        <v>0</v>
      </c>
      <c r="M52" s="364">
        <v>0</v>
      </c>
      <c r="N52" s="364">
        <v>0</v>
      </c>
      <c r="O52" s="364">
        <v>0</v>
      </c>
      <c r="P52" s="364">
        <v>0</v>
      </c>
      <c r="Q52" s="364">
        <v>0</v>
      </c>
      <c r="R52" s="364">
        <v>0</v>
      </c>
      <c r="S52" s="364">
        <v>0</v>
      </c>
      <c r="T52" s="364">
        <v>0</v>
      </c>
      <c r="U52" s="364">
        <v>0</v>
      </c>
      <c r="V52" s="364">
        <v>0</v>
      </c>
      <c r="W52" s="364">
        <v>0</v>
      </c>
      <c r="X52" s="364">
        <v>0</v>
      </c>
      <c r="Y52" s="364">
        <v>0</v>
      </c>
      <c r="Z52" s="364">
        <v>0</v>
      </c>
      <c r="AA52" s="364">
        <v>0</v>
      </c>
      <c r="AB52" s="362">
        <f t="shared" si="3"/>
        <v>0</v>
      </c>
      <c r="AC52" s="362">
        <v>0</v>
      </c>
    </row>
    <row r="53" spans="1:29" x14ac:dyDescent="0.25">
      <c r="A53" s="351" t="s">
        <v>138</v>
      </c>
      <c r="B53" s="352" t="s">
        <v>132</v>
      </c>
      <c r="C53" s="362">
        <v>0</v>
      </c>
      <c r="D53" s="362">
        <v>0</v>
      </c>
      <c r="E53" s="364">
        <v>0</v>
      </c>
      <c r="F53" s="364">
        <v>0</v>
      </c>
      <c r="G53" s="364">
        <v>0</v>
      </c>
      <c r="H53" s="364">
        <v>0</v>
      </c>
      <c r="I53" s="364">
        <v>0</v>
      </c>
      <c r="J53" s="364">
        <v>0</v>
      </c>
      <c r="K53" s="364">
        <v>0</v>
      </c>
      <c r="L53" s="364">
        <v>0</v>
      </c>
      <c r="M53" s="364">
        <v>0</v>
      </c>
      <c r="N53" s="364">
        <v>0</v>
      </c>
      <c r="O53" s="364">
        <v>0</v>
      </c>
      <c r="P53" s="364">
        <v>0</v>
      </c>
      <c r="Q53" s="364">
        <v>0</v>
      </c>
      <c r="R53" s="364">
        <v>0</v>
      </c>
      <c r="S53" s="364">
        <v>0</v>
      </c>
      <c r="T53" s="364">
        <v>0</v>
      </c>
      <c r="U53" s="364">
        <v>0</v>
      </c>
      <c r="V53" s="364">
        <v>0</v>
      </c>
      <c r="W53" s="364">
        <v>0</v>
      </c>
      <c r="X53" s="364">
        <v>0</v>
      </c>
      <c r="Y53" s="364">
        <v>0</v>
      </c>
      <c r="Z53" s="364">
        <v>0</v>
      </c>
      <c r="AA53" s="364">
        <v>0</v>
      </c>
      <c r="AB53" s="362">
        <f t="shared" si="3"/>
        <v>0</v>
      </c>
      <c r="AC53" s="362">
        <v>0</v>
      </c>
    </row>
    <row r="54" spans="1:29" x14ac:dyDescent="0.25">
      <c r="A54" s="351" t="s">
        <v>137</v>
      </c>
      <c r="B54" s="354" t="s">
        <v>131</v>
      </c>
      <c r="C54" s="361">
        <v>6</v>
      </c>
      <c r="D54" s="362">
        <v>0</v>
      </c>
      <c r="E54" s="364">
        <v>6</v>
      </c>
      <c r="F54" s="364">
        <f t="shared" ref="F54" si="15">E54-G54</f>
        <v>2</v>
      </c>
      <c r="G54" s="364">
        <v>4</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2">
        <f t="shared" si="3"/>
        <v>0</v>
      </c>
      <c r="AC54" s="362">
        <v>0</v>
      </c>
    </row>
    <row r="55" spans="1:29" x14ac:dyDescent="0.25">
      <c r="A55" s="351" t="s">
        <v>136</v>
      </c>
      <c r="B55" s="354" t="s">
        <v>130</v>
      </c>
      <c r="C55" s="361">
        <v>0</v>
      </c>
      <c r="D55" s="362">
        <v>0</v>
      </c>
      <c r="E55" s="364">
        <v>0</v>
      </c>
      <c r="F55" s="364">
        <v>0</v>
      </c>
      <c r="G55" s="364">
        <v>0</v>
      </c>
      <c r="H55" s="364">
        <v>0</v>
      </c>
      <c r="I55" s="364">
        <v>0</v>
      </c>
      <c r="J55" s="364">
        <v>0</v>
      </c>
      <c r="K55" s="364">
        <v>0</v>
      </c>
      <c r="L55" s="364">
        <v>0</v>
      </c>
      <c r="M55" s="364">
        <v>0</v>
      </c>
      <c r="N55" s="364">
        <v>0</v>
      </c>
      <c r="O55" s="364">
        <v>0</v>
      </c>
      <c r="P55" s="364">
        <v>0</v>
      </c>
      <c r="Q55" s="364">
        <v>0</v>
      </c>
      <c r="R55" s="364">
        <v>0</v>
      </c>
      <c r="S55" s="364">
        <v>0</v>
      </c>
      <c r="T55" s="364">
        <v>0</v>
      </c>
      <c r="U55" s="364">
        <v>0</v>
      </c>
      <c r="V55" s="364">
        <v>0</v>
      </c>
      <c r="W55" s="364">
        <v>0</v>
      </c>
      <c r="X55" s="364">
        <v>0</v>
      </c>
      <c r="Y55" s="364">
        <v>0</v>
      </c>
      <c r="Z55" s="364">
        <v>0</v>
      </c>
      <c r="AA55" s="364">
        <v>0</v>
      </c>
      <c r="AB55" s="362">
        <f t="shared" si="3"/>
        <v>0</v>
      </c>
      <c r="AC55" s="362">
        <v>0</v>
      </c>
    </row>
    <row r="56" spans="1:29" x14ac:dyDescent="0.25">
      <c r="A56" s="351" t="s">
        <v>135</v>
      </c>
      <c r="B56" s="354" t="s">
        <v>129</v>
      </c>
      <c r="C56" s="361">
        <v>11.06</v>
      </c>
      <c r="D56" s="362">
        <v>0</v>
      </c>
      <c r="E56" s="364">
        <v>11.06</v>
      </c>
      <c r="F56" s="364">
        <f t="shared" ref="F56" si="16">E56-G56</f>
        <v>2.1880000000000006</v>
      </c>
      <c r="G56" s="364">
        <v>8.8719999999999999</v>
      </c>
      <c r="H56" s="364">
        <v>0</v>
      </c>
      <c r="I56" s="364">
        <v>0</v>
      </c>
      <c r="J56" s="364">
        <v>0</v>
      </c>
      <c r="K56" s="364">
        <v>0</v>
      </c>
      <c r="L56" s="364">
        <v>0</v>
      </c>
      <c r="M56" s="364">
        <v>0</v>
      </c>
      <c r="N56" s="364">
        <v>0</v>
      </c>
      <c r="O56" s="364">
        <v>0</v>
      </c>
      <c r="P56" s="364">
        <v>0</v>
      </c>
      <c r="Q56" s="364">
        <v>0</v>
      </c>
      <c r="R56" s="364">
        <v>0</v>
      </c>
      <c r="S56" s="364">
        <v>0</v>
      </c>
      <c r="T56" s="364">
        <v>0</v>
      </c>
      <c r="U56" s="364">
        <v>0</v>
      </c>
      <c r="V56" s="364">
        <v>0</v>
      </c>
      <c r="W56" s="364">
        <v>0</v>
      </c>
      <c r="X56" s="364">
        <v>0</v>
      </c>
      <c r="Y56" s="364">
        <v>0</v>
      </c>
      <c r="Z56" s="364">
        <v>0</v>
      </c>
      <c r="AA56" s="364">
        <v>0</v>
      </c>
      <c r="AB56" s="362">
        <f t="shared" si="3"/>
        <v>0</v>
      </c>
      <c r="AC56" s="362">
        <v>0</v>
      </c>
    </row>
    <row r="57" spans="1:29" ht="18.75" x14ac:dyDescent="0.25">
      <c r="A57" s="351" t="s">
        <v>134</v>
      </c>
      <c r="B57" s="354" t="s">
        <v>631</v>
      </c>
      <c r="C57" s="361">
        <v>0</v>
      </c>
      <c r="D57" s="362">
        <v>0</v>
      </c>
      <c r="E57" s="364">
        <v>0</v>
      </c>
      <c r="F57" s="364">
        <v>0</v>
      </c>
      <c r="G57" s="364">
        <v>0</v>
      </c>
      <c r="H57" s="364">
        <v>0</v>
      </c>
      <c r="I57" s="364">
        <v>0</v>
      </c>
      <c r="J57" s="364">
        <v>0</v>
      </c>
      <c r="K57" s="364">
        <v>0</v>
      </c>
      <c r="L57" s="364">
        <v>0</v>
      </c>
      <c r="M57" s="364">
        <v>0</v>
      </c>
      <c r="N57" s="364">
        <v>0</v>
      </c>
      <c r="O57" s="364">
        <v>0</v>
      </c>
      <c r="P57" s="364">
        <v>0</v>
      </c>
      <c r="Q57" s="364">
        <v>0</v>
      </c>
      <c r="R57" s="364">
        <v>0</v>
      </c>
      <c r="S57" s="364">
        <v>0</v>
      </c>
      <c r="T57" s="364">
        <v>0</v>
      </c>
      <c r="U57" s="364">
        <v>0</v>
      </c>
      <c r="V57" s="364">
        <v>0</v>
      </c>
      <c r="W57" s="364">
        <v>0</v>
      </c>
      <c r="X57" s="364">
        <v>0</v>
      </c>
      <c r="Y57" s="364">
        <v>0</v>
      </c>
      <c r="Z57" s="364">
        <v>0</v>
      </c>
      <c r="AA57" s="364">
        <v>0</v>
      </c>
      <c r="AB57" s="362">
        <f t="shared" si="3"/>
        <v>0</v>
      </c>
      <c r="AC57" s="362">
        <v>0</v>
      </c>
    </row>
    <row r="58" spans="1:29" s="327" customFormat="1" ht="36.75" customHeight="1" x14ac:dyDescent="0.25">
      <c r="A58" s="349" t="s">
        <v>59</v>
      </c>
      <c r="B58" s="355" t="s">
        <v>233</v>
      </c>
      <c r="C58" s="361">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3"/>
        <v>0</v>
      </c>
      <c r="AC58" s="362">
        <v>0</v>
      </c>
    </row>
    <row r="59" spans="1:29" s="327" customFormat="1" x14ac:dyDescent="0.25">
      <c r="A59" s="349" t="s">
        <v>57</v>
      </c>
      <c r="B59" s="350" t="s">
        <v>133</v>
      </c>
      <c r="C59" s="362">
        <v>0</v>
      </c>
      <c r="D59" s="362">
        <v>0</v>
      </c>
      <c r="E59" s="362">
        <v>0</v>
      </c>
      <c r="F59" s="362">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3"/>
        <v>0</v>
      </c>
      <c r="AC59" s="362">
        <v>0</v>
      </c>
    </row>
    <row r="60" spans="1:29" x14ac:dyDescent="0.25">
      <c r="A60" s="351" t="s">
        <v>227</v>
      </c>
      <c r="B60" s="356" t="s">
        <v>153</v>
      </c>
      <c r="C60" s="365">
        <v>0</v>
      </c>
      <c r="D60" s="362">
        <v>0</v>
      </c>
      <c r="E60" s="364">
        <v>0</v>
      </c>
      <c r="F60" s="364">
        <v>0</v>
      </c>
      <c r="G60" s="364">
        <v>0</v>
      </c>
      <c r="H60" s="364">
        <v>0</v>
      </c>
      <c r="I60" s="364">
        <v>0</v>
      </c>
      <c r="J60" s="364">
        <v>0</v>
      </c>
      <c r="K60" s="364">
        <v>0</v>
      </c>
      <c r="L60" s="364">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2">
        <f t="shared" si="3"/>
        <v>0</v>
      </c>
      <c r="AC60" s="362">
        <v>0</v>
      </c>
    </row>
    <row r="61" spans="1:29" x14ac:dyDescent="0.25">
      <c r="A61" s="351" t="s">
        <v>228</v>
      </c>
      <c r="B61" s="356" t="s">
        <v>151</v>
      </c>
      <c r="C61" s="365">
        <v>0</v>
      </c>
      <c r="D61" s="362">
        <v>0</v>
      </c>
      <c r="E61" s="364">
        <v>0</v>
      </c>
      <c r="F61" s="364">
        <v>0</v>
      </c>
      <c r="G61" s="364">
        <v>0</v>
      </c>
      <c r="H61" s="364">
        <v>0</v>
      </c>
      <c r="I61" s="364">
        <v>0</v>
      </c>
      <c r="J61" s="364">
        <v>0</v>
      </c>
      <c r="K61" s="364">
        <v>0</v>
      </c>
      <c r="L61" s="364">
        <v>0</v>
      </c>
      <c r="M61" s="364">
        <v>0</v>
      </c>
      <c r="N61" s="364">
        <v>0</v>
      </c>
      <c r="O61" s="364">
        <v>0</v>
      </c>
      <c r="P61" s="364">
        <v>0</v>
      </c>
      <c r="Q61" s="364">
        <v>0</v>
      </c>
      <c r="R61" s="364">
        <v>0</v>
      </c>
      <c r="S61" s="364">
        <v>0</v>
      </c>
      <c r="T61" s="364">
        <v>0</v>
      </c>
      <c r="U61" s="364">
        <v>0</v>
      </c>
      <c r="V61" s="364">
        <v>0</v>
      </c>
      <c r="W61" s="364">
        <v>0</v>
      </c>
      <c r="X61" s="364">
        <v>0</v>
      </c>
      <c r="Y61" s="364">
        <v>0</v>
      </c>
      <c r="Z61" s="364">
        <v>0</v>
      </c>
      <c r="AA61" s="364">
        <v>0</v>
      </c>
      <c r="AB61" s="362">
        <f t="shared" si="3"/>
        <v>0</v>
      </c>
      <c r="AC61" s="362">
        <v>0</v>
      </c>
    </row>
    <row r="62" spans="1:29" x14ac:dyDescent="0.25">
      <c r="A62" s="351" t="s">
        <v>229</v>
      </c>
      <c r="B62" s="356" t="s">
        <v>149</v>
      </c>
      <c r="C62" s="365">
        <v>0</v>
      </c>
      <c r="D62" s="362">
        <v>0</v>
      </c>
      <c r="E62" s="364">
        <v>0</v>
      </c>
      <c r="F62" s="364">
        <v>0</v>
      </c>
      <c r="G62" s="364">
        <v>0</v>
      </c>
      <c r="H62" s="364">
        <v>0</v>
      </c>
      <c r="I62" s="364">
        <v>0</v>
      </c>
      <c r="J62" s="364">
        <v>0</v>
      </c>
      <c r="K62" s="364">
        <v>0</v>
      </c>
      <c r="L62" s="364">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2">
        <f t="shared" si="3"/>
        <v>0</v>
      </c>
      <c r="AC62" s="362">
        <v>0</v>
      </c>
    </row>
    <row r="63" spans="1:29" x14ac:dyDescent="0.25">
      <c r="A63" s="351" t="s">
        <v>230</v>
      </c>
      <c r="B63" s="356" t="s">
        <v>232</v>
      </c>
      <c r="C63" s="365">
        <v>0</v>
      </c>
      <c r="D63" s="362">
        <v>0</v>
      </c>
      <c r="E63" s="364">
        <v>0</v>
      </c>
      <c r="F63" s="364">
        <v>0</v>
      </c>
      <c r="G63" s="364">
        <v>0</v>
      </c>
      <c r="H63" s="364">
        <v>0</v>
      </c>
      <c r="I63" s="364">
        <v>0</v>
      </c>
      <c r="J63" s="364">
        <v>0</v>
      </c>
      <c r="K63" s="364">
        <v>0</v>
      </c>
      <c r="L63" s="364">
        <v>0</v>
      </c>
      <c r="M63" s="364">
        <v>0</v>
      </c>
      <c r="N63" s="364">
        <v>0</v>
      </c>
      <c r="O63" s="364">
        <v>0</v>
      </c>
      <c r="P63" s="364">
        <v>0</v>
      </c>
      <c r="Q63" s="364">
        <v>0</v>
      </c>
      <c r="R63" s="364">
        <v>0</v>
      </c>
      <c r="S63" s="364">
        <v>0</v>
      </c>
      <c r="T63" s="364">
        <v>0</v>
      </c>
      <c r="U63" s="364">
        <v>0</v>
      </c>
      <c r="V63" s="364">
        <v>0</v>
      </c>
      <c r="W63" s="364">
        <v>0</v>
      </c>
      <c r="X63" s="364">
        <v>0</v>
      </c>
      <c r="Y63" s="364">
        <v>0</v>
      </c>
      <c r="Z63" s="364">
        <v>0</v>
      </c>
      <c r="AA63" s="364">
        <v>0</v>
      </c>
      <c r="AB63" s="362">
        <f t="shared" si="3"/>
        <v>0</v>
      </c>
      <c r="AC63" s="362">
        <v>0</v>
      </c>
    </row>
    <row r="64" spans="1:29" ht="18.75" x14ac:dyDescent="0.25">
      <c r="A64" s="351" t="s">
        <v>231</v>
      </c>
      <c r="B64" s="354" t="s">
        <v>631</v>
      </c>
      <c r="C64" s="361">
        <v>0</v>
      </c>
      <c r="D64" s="362">
        <v>0</v>
      </c>
      <c r="E64" s="364">
        <v>0</v>
      </c>
      <c r="F64" s="364">
        <v>0</v>
      </c>
      <c r="G64" s="364">
        <v>0</v>
      </c>
      <c r="H64" s="364">
        <v>0</v>
      </c>
      <c r="I64" s="364">
        <v>0</v>
      </c>
      <c r="J64" s="364">
        <v>0</v>
      </c>
      <c r="K64" s="364">
        <v>0</v>
      </c>
      <c r="L64" s="364">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2">
        <f t="shared" si="3"/>
        <v>0</v>
      </c>
      <c r="AC64" s="362">
        <v>0</v>
      </c>
    </row>
    <row r="65" spans="1:28" x14ac:dyDescent="0.25">
      <c r="A65" s="76"/>
      <c r="B65" s="77"/>
      <c r="C65" s="77"/>
      <c r="D65" s="330"/>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51"/>
      <c r="C66" s="451"/>
      <c r="D66" s="451"/>
      <c r="E66" s="451"/>
      <c r="F66" s="451"/>
      <c r="G66" s="451"/>
      <c r="H66" s="451"/>
      <c r="I66" s="451"/>
      <c r="J66" s="173"/>
      <c r="K66" s="173"/>
      <c r="L66" s="75"/>
      <c r="M66" s="75"/>
      <c r="N66" s="75"/>
      <c r="O66" s="75"/>
      <c r="P66" s="75"/>
      <c r="Q66" s="75"/>
      <c r="R66" s="75"/>
      <c r="S66" s="75"/>
      <c r="T66" s="75"/>
      <c r="U66" s="75"/>
      <c r="V66" s="75"/>
      <c r="W66" s="75"/>
      <c r="X66" s="75"/>
      <c r="Y66" s="75"/>
      <c r="Z66" s="75"/>
      <c r="AA66" s="75"/>
      <c r="AB66" s="75"/>
    </row>
    <row r="67" spans="1:28" x14ac:dyDescent="0.25">
      <c r="A67" s="70"/>
      <c r="B67" s="70"/>
      <c r="C67" s="70"/>
      <c r="D67" s="328"/>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50"/>
      <c r="C68" s="450"/>
      <c r="D68" s="450"/>
      <c r="E68" s="450"/>
      <c r="F68" s="450"/>
      <c r="G68" s="450"/>
      <c r="H68" s="450"/>
      <c r="I68" s="450"/>
      <c r="J68" s="174"/>
      <c r="K68" s="174"/>
      <c r="L68" s="70"/>
      <c r="M68" s="70"/>
      <c r="N68" s="70"/>
      <c r="O68" s="70"/>
      <c r="P68" s="70"/>
      <c r="Q68" s="70"/>
      <c r="R68" s="70"/>
      <c r="S68" s="70"/>
      <c r="T68" s="70"/>
      <c r="U68" s="70"/>
      <c r="V68" s="70"/>
      <c r="W68" s="70"/>
      <c r="X68" s="70"/>
      <c r="Y68" s="70"/>
      <c r="Z68" s="70"/>
      <c r="AA68" s="70"/>
      <c r="AB68" s="70"/>
    </row>
    <row r="69" spans="1:28" x14ac:dyDescent="0.25">
      <c r="A69" s="70"/>
      <c r="B69" s="70"/>
      <c r="C69" s="70"/>
      <c r="D69" s="328"/>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51"/>
      <c r="C70" s="451"/>
      <c r="D70" s="451"/>
      <c r="E70" s="451"/>
      <c r="F70" s="451"/>
      <c r="G70" s="451"/>
      <c r="H70" s="451"/>
      <c r="I70" s="451"/>
      <c r="J70" s="173"/>
      <c r="K70" s="173"/>
      <c r="L70" s="70"/>
      <c r="M70" s="70"/>
      <c r="N70" s="70"/>
      <c r="O70" s="70"/>
      <c r="P70" s="70"/>
      <c r="Q70" s="70"/>
      <c r="R70" s="70"/>
      <c r="S70" s="70"/>
      <c r="T70" s="70"/>
      <c r="U70" s="70"/>
      <c r="V70" s="70"/>
      <c r="W70" s="70"/>
      <c r="X70" s="70"/>
      <c r="Y70" s="70"/>
      <c r="Z70" s="70"/>
      <c r="AA70" s="70"/>
      <c r="AB70" s="70"/>
    </row>
    <row r="71" spans="1:28" x14ac:dyDescent="0.25">
      <c r="A71" s="70"/>
      <c r="B71" s="74"/>
      <c r="C71" s="74"/>
      <c r="D71" s="331"/>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51"/>
      <c r="C72" s="451"/>
      <c r="D72" s="451"/>
      <c r="E72" s="451"/>
      <c r="F72" s="451"/>
      <c r="G72" s="451"/>
      <c r="H72" s="451"/>
      <c r="I72" s="451"/>
      <c r="J72" s="173"/>
      <c r="K72" s="173"/>
      <c r="L72" s="70"/>
      <c r="M72" s="70"/>
      <c r="N72" s="73"/>
      <c r="O72" s="70"/>
      <c r="P72" s="70"/>
      <c r="Q72" s="70"/>
      <c r="R72" s="70"/>
      <c r="S72" s="70"/>
      <c r="T72" s="70"/>
      <c r="U72" s="70"/>
      <c r="V72" s="70"/>
      <c r="W72" s="70"/>
      <c r="X72" s="70"/>
      <c r="Y72" s="70"/>
      <c r="Z72" s="70"/>
      <c r="AA72" s="70"/>
      <c r="AB72" s="70"/>
    </row>
    <row r="73" spans="1:28" ht="32.25" customHeight="1" x14ac:dyDescent="0.25">
      <c r="A73" s="70"/>
      <c r="B73" s="450"/>
      <c r="C73" s="450"/>
      <c r="D73" s="450"/>
      <c r="E73" s="450"/>
      <c r="F73" s="450"/>
      <c r="G73" s="450"/>
      <c r="H73" s="450"/>
      <c r="I73" s="450"/>
      <c r="J73" s="174"/>
      <c r="K73" s="174"/>
      <c r="L73" s="70"/>
      <c r="M73" s="70"/>
      <c r="N73" s="70"/>
      <c r="O73" s="70"/>
      <c r="P73" s="70"/>
      <c r="Q73" s="70"/>
      <c r="R73" s="70"/>
      <c r="S73" s="70"/>
      <c r="T73" s="70"/>
      <c r="U73" s="70"/>
      <c r="V73" s="70"/>
      <c r="W73" s="70"/>
      <c r="X73" s="70"/>
      <c r="Y73" s="70"/>
      <c r="Z73" s="70"/>
      <c r="AA73" s="70"/>
      <c r="AB73" s="70"/>
    </row>
    <row r="74" spans="1:28" ht="51.75" customHeight="1" x14ac:dyDescent="0.25">
      <c r="A74" s="70"/>
      <c r="B74" s="451"/>
      <c r="C74" s="451"/>
      <c r="D74" s="451"/>
      <c r="E74" s="451"/>
      <c r="F74" s="451"/>
      <c r="G74" s="451"/>
      <c r="H74" s="451"/>
      <c r="I74" s="451"/>
      <c r="J74" s="173"/>
      <c r="K74" s="173"/>
      <c r="L74" s="70"/>
      <c r="M74" s="70"/>
      <c r="N74" s="70"/>
      <c r="O74" s="70"/>
      <c r="P74" s="70"/>
      <c r="Q74" s="70"/>
      <c r="R74" s="70"/>
      <c r="S74" s="70"/>
      <c r="T74" s="70"/>
      <c r="U74" s="70"/>
      <c r="V74" s="70"/>
      <c r="W74" s="70"/>
      <c r="X74" s="70"/>
      <c r="Y74" s="70"/>
      <c r="Z74" s="70"/>
      <c r="AA74" s="70"/>
      <c r="AB74" s="70"/>
    </row>
    <row r="75" spans="1:28" ht="21.75" customHeight="1" x14ac:dyDescent="0.25">
      <c r="A75" s="70"/>
      <c r="B75" s="452"/>
      <c r="C75" s="452"/>
      <c r="D75" s="452"/>
      <c r="E75" s="452"/>
      <c r="F75" s="452"/>
      <c r="G75" s="452"/>
      <c r="H75" s="452"/>
      <c r="I75" s="452"/>
      <c r="J75" s="171"/>
      <c r="K75" s="171"/>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32"/>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49"/>
      <c r="C77" s="449"/>
      <c r="D77" s="449"/>
      <c r="E77" s="449"/>
      <c r="F77" s="449"/>
      <c r="G77" s="449"/>
      <c r="H77" s="449"/>
      <c r="I77" s="449"/>
      <c r="J77" s="172"/>
      <c r="K77" s="172"/>
      <c r="L77" s="70"/>
      <c r="M77" s="70"/>
      <c r="N77" s="70"/>
      <c r="O77" s="70"/>
      <c r="P77" s="70"/>
      <c r="Q77" s="70"/>
      <c r="R77" s="70"/>
      <c r="S77" s="70"/>
      <c r="T77" s="70"/>
      <c r="U77" s="70"/>
      <c r="V77" s="70"/>
      <c r="W77" s="70"/>
      <c r="X77" s="70"/>
      <c r="Y77" s="70"/>
      <c r="Z77" s="70"/>
      <c r="AA77" s="70"/>
      <c r="AB77" s="70"/>
    </row>
    <row r="78" spans="1:28" x14ac:dyDescent="0.25">
      <c r="A78" s="70"/>
      <c r="B78" s="70"/>
      <c r="C78" s="70"/>
      <c r="D78" s="328"/>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28"/>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C19" zoomScaleSheetLayoutView="100" workbookViewId="0">
      <selection activeCell="J26" sqref="J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8" style="19" customWidth="1"/>
    <col min="14" max="14" width="24"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10</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ht="15.75" x14ac:dyDescent="0.25">
      <c r="A9" s="381" t="str">
        <f>'1. паспорт местоположение'!A9:C9</f>
        <v xml:space="preserve">                         АО "Янтарьэнерго"                         </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ht="15.75" x14ac:dyDescent="0.25">
      <c r="A12" s="381" t="str">
        <f>'1. паспорт местоположение'!A12:C12</f>
        <v>B_prj_111001_3348</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row>
    <row r="15" spans="1:48" ht="15.75" x14ac:dyDescent="0.25">
      <c r="A15" s="386" t="str">
        <f>'1. паспорт местоположение'!A15:C15</f>
        <v>Строительство трех ТП 15/0.4 кВ, строительство КЛ 15 кВ в г.Калининграде, ул.Карташова-Каблукова-Ижорская-Новгородская</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419"/>
      <c r="AN17" s="419"/>
      <c r="AO17" s="419"/>
      <c r="AP17" s="419"/>
      <c r="AQ17" s="419"/>
      <c r="AR17" s="419"/>
      <c r="AS17" s="419"/>
      <c r="AT17" s="419"/>
      <c r="AU17" s="419"/>
      <c r="AV17" s="419"/>
    </row>
    <row r="18" spans="1:48" ht="14.25" customHeight="1"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c r="AU18" s="419"/>
      <c r="AV18" s="419"/>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s="26" customFormat="1"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c r="AL20" s="413"/>
      <c r="AM20" s="413"/>
      <c r="AN20" s="413"/>
      <c r="AO20" s="413"/>
      <c r="AP20" s="413"/>
      <c r="AQ20" s="413"/>
      <c r="AR20" s="413"/>
      <c r="AS20" s="413"/>
      <c r="AT20" s="413"/>
      <c r="AU20" s="413"/>
      <c r="AV20" s="413"/>
    </row>
    <row r="21" spans="1:48" s="26" customFormat="1" x14ac:dyDescent="0.25">
      <c r="A21" s="483" t="s">
        <v>520</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6" customFormat="1" ht="58.5" customHeight="1" x14ac:dyDescent="0.25">
      <c r="A22" s="474" t="s">
        <v>53</v>
      </c>
      <c r="B22" s="485" t="s">
        <v>25</v>
      </c>
      <c r="C22" s="474" t="s">
        <v>52</v>
      </c>
      <c r="D22" s="474" t="s">
        <v>51</v>
      </c>
      <c r="E22" s="488" t="s">
        <v>531</v>
      </c>
      <c r="F22" s="489"/>
      <c r="G22" s="489"/>
      <c r="H22" s="489"/>
      <c r="I22" s="489"/>
      <c r="J22" s="489"/>
      <c r="K22" s="489"/>
      <c r="L22" s="490"/>
      <c r="M22" s="474" t="s">
        <v>50</v>
      </c>
      <c r="N22" s="474" t="s">
        <v>49</v>
      </c>
      <c r="O22" s="474" t="s">
        <v>48</v>
      </c>
      <c r="P22" s="469" t="s">
        <v>263</v>
      </c>
      <c r="Q22" s="469" t="s">
        <v>47</v>
      </c>
      <c r="R22" s="469" t="s">
        <v>46</v>
      </c>
      <c r="S22" s="469" t="s">
        <v>45</v>
      </c>
      <c r="T22" s="469"/>
      <c r="U22" s="491" t="s">
        <v>44</v>
      </c>
      <c r="V22" s="491" t="s">
        <v>43</v>
      </c>
      <c r="W22" s="469" t="s">
        <v>42</v>
      </c>
      <c r="X22" s="469" t="s">
        <v>41</v>
      </c>
      <c r="Y22" s="469" t="s">
        <v>40</v>
      </c>
      <c r="Z22" s="476"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7" t="s">
        <v>26</v>
      </c>
    </row>
    <row r="23" spans="1:48" s="26" customFormat="1" ht="64.5" customHeight="1" x14ac:dyDescent="0.25">
      <c r="A23" s="484"/>
      <c r="B23" s="486"/>
      <c r="C23" s="484"/>
      <c r="D23" s="484"/>
      <c r="E23" s="479" t="s">
        <v>24</v>
      </c>
      <c r="F23" s="470" t="s">
        <v>132</v>
      </c>
      <c r="G23" s="470" t="s">
        <v>131</v>
      </c>
      <c r="H23" s="470" t="s">
        <v>130</v>
      </c>
      <c r="I23" s="472" t="s">
        <v>441</v>
      </c>
      <c r="J23" s="472" t="s">
        <v>442</v>
      </c>
      <c r="K23" s="472" t="s">
        <v>443</v>
      </c>
      <c r="L23" s="470" t="s">
        <v>81</v>
      </c>
      <c r="M23" s="484"/>
      <c r="N23" s="484"/>
      <c r="O23" s="484"/>
      <c r="P23" s="469"/>
      <c r="Q23" s="469"/>
      <c r="R23" s="469"/>
      <c r="S23" s="481" t="s">
        <v>3</v>
      </c>
      <c r="T23" s="481" t="s">
        <v>12</v>
      </c>
      <c r="U23" s="491"/>
      <c r="V23" s="491"/>
      <c r="W23" s="469"/>
      <c r="X23" s="469"/>
      <c r="Y23" s="469"/>
      <c r="Z23" s="469"/>
      <c r="AA23" s="469"/>
      <c r="AB23" s="469"/>
      <c r="AC23" s="469"/>
      <c r="AD23" s="469"/>
      <c r="AE23" s="469"/>
      <c r="AF23" s="469" t="s">
        <v>23</v>
      </c>
      <c r="AG23" s="469"/>
      <c r="AH23" s="469" t="s">
        <v>22</v>
      </c>
      <c r="AI23" s="469"/>
      <c r="AJ23" s="474" t="s">
        <v>21</v>
      </c>
      <c r="AK23" s="474" t="s">
        <v>20</v>
      </c>
      <c r="AL23" s="474" t="s">
        <v>19</v>
      </c>
      <c r="AM23" s="474" t="s">
        <v>18</v>
      </c>
      <c r="AN23" s="474" t="s">
        <v>17</v>
      </c>
      <c r="AO23" s="474" t="s">
        <v>16</v>
      </c>
      <c r="AP23" s="474" t="s">
        <v>15</v>
      </c>
      <c r="AQ23" s="492" t="s">
        <v>12</v>
      </c>
      <c r="AR23" s="469"/>
      <c r="AS23" s="469"/>
      <c r="AT23" s="469"/>
      <c r="AU23" s="469"/>
      <c r="AV23" s="478"/>
    </row>
    <row r="24" spans="1:48" s="26" customFormat="1" ht="96.75" customHeight="1" x14ac:dyDescent="0.25">
      <c r="A24" s="475"/>
      <c r="B24" s="487"/>
      <c r="C24" s="475"/>
      <c r="D24" s="475"/>
      <c r="E24" s="480"/>
      <c r="F24" s="471"/>
      <c r="G24" s="471"/>
      <c r="H24" s="471"/>
      <c r="I24" s="473"/>
      <c r="J24" s="473"/>
      <c r="K24" s="473"/>
      <c r="L24" s="471"/>
      <c r="M24" s="475"/>
      <c r="N24" s="475"/>
      <c r="O24" s="475"/>
      <c r="P24" s="469"/>
      <c r="Q24" s="469"/>
      <c r="R24" s="469"/>
      <c r="S24" s="482"/>
      <c r="T24" s="482"/>
      <c r="U24" s="491"/>
      <c r="V24" s="491"/>
      <c r="W24" s="469"/>
      <c r="X24" s="469"/>
      <c r="Y24" s="469"/>
      <c r="Z24" s="469"/>
      <c r="AA24" s="469"/>
      <c r="AB24" s="469"/>
      <c r="AC24" s="469"/>
      <c r="AD24" s="469"/>
      <c r="AE24" s="469"/>
      <c r="AF24" s="150" t="s">
        <v>14</v>
      </c>
      <c r="AG24" s="150" t="s">
        <v>13</v>
      </c>
      <c r="AH24" s="151" t="s">
        <v>3</v>
      </c>
      <c r="AI24" s="151" t="s">
        <v>12</v>
      </c>
      <c r="AJ24" s="475"/>
      <c r="AK24" s="475"/>
      <c r="AL24" s="475"/>
      <c r="AM24" s="475"/>
      <c r="AN24" s="475"/>
      <c r="AO24" s="475"/>
      <c r="AP24" s="475"/>
      <c r="AQ24" s="493"/>
      <c r="AR24" s="469"/>
      <c r="AS24" s="469"/>
      <c r="AT24" s="469"/>
      <c r="AU24" s="469"/>
      <c r="AV24" s="47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58.25" customHeight="1" x14ac:dyDescent="0.2">
      <c r="A26" s="23">
        <v>1</v>
      </c>
      <c r="B26" s="21" t="s">
        <v>607</v>
      </c>
      <c r="C26" s="21"/>
      <c r="D26" s="23">
        <v>2016</v>
      </c>
      <c r="E26" s="23"/>
      <c r="F26" s="23"/>
      <c r="G26" s="23">
        <v>6</v>
      </c>
      <c r="H26" s="23"/>
      <c r="I26" s="23"/>
      <c r="J26" s="23"/>
      <c r="K26" s="23">
        <v>11.1</v>
      </c>
      <c r="L26" s="23"/>
      <c r="M26" s="21" t="s">
        <v>655</v>
      </c>
      <c r="N26" s="368" t="s">
        <v>656</v>
      </c>
      <c r="O26" s="21" t="s">
        <v>657</v>
      </c>
      <c r="P26" s="24">
        <v>5734.9549999999999</v>
      </c>
      <c r="Q26" s="21" t="s">
        <v>658</v>
      </c>
      <c r="R26" s="24">
        <v>5500</v>
      </c>
      <c r="S26" s="21" t="s">
        <v>659</v>
      </c>
      <c r="T26" s="21" t="s">
        <v>659</v>
      </c>
      <c r="U26" s="23" t="s">
        <v>64</v>
      </c>
      <c r="V26" s="23" t="s">
        <v>64</v>
      </c>
      <c r="W26" s="368" t="s">
        <v>660</v>
      </c>
      <c r="X26" s="24">
        <v>5499</v>
      </c>
      <c r="Y26" s="21"/>
      <c r="Z26" s="22" t="s">
        <v>66</v>
      </c>
      <c r="AA26" s="24">
        <v>5499</v>
      </c>
      <c r="AB26" s="24">
        <v>5499</v>
      </c>
      <c r="AC26" s="368" t="s">
        <v>660</v>
      </c>
      <c r="AD26" s="24">
        <v>6488.82</v>
      </c>
      <c r="AE26" s="24">
        <v>6488.82</v>
      </c>
      <c r="AF26" s="23" t="s">
        <v>661</v>
      </c>
      <c r="AG26" s="21" t="s">
        <v>662</v>
      </c>
      <c r="AH26" s="22" t="s">
        <v>663</v>
      </c>
      <c r="AI26" s="22">
        <v>42433</v>
      </c>
      <c r="AJ26" s="22" t="s">
        <v>664</v>
      </c>
      <c r="AK26" s="22">
        <v>42457</v>
      </c>
      <c r="AL26" s="21"/>
      <c r="AM26" s="21"/>
      <c r="AN26" s="22"/>
      <c r="AO26" s="21"/>
      <c r="AP26" s="22" t="s">
        <v>665</v>
      </c>
      <c r="AQ26" s="22" t="s">
        <v>665</v>
      </c>
      <c r="AR26" s="22" t="s">
        <v>665</v>
      </c>
      <c r="AS26" s="22" t="s">
        <v>665</v>
      </c>
      <c r="AT26" s="22" t="s">
        <v>666</v>
      </c>
      <c r="AU26" s="21"/>
      <c r="AV26" s="21"/>
    </row>
    <row r="27" spans="1:48" ht="33.75" x14ac:dyDescent="0.25">
      <c r="A27" s="367"/>
      <c r="B27" s="367"/>
      <c r="C27" s="367"/>
      <c r="D27" s="367"/>
      <c r="E27" s="367"/>
      <c r="F27" s="367"/>
      <c r="G27" s="367"/>
      <c r="H27" s="367"/>
      <c r="I27" s="367"/>
      <c r="J27" s="367"/>
      <c r="K27" s="367"/>
      <c r="L27" s="367"/>
      <c r="M27" s="367"/>
      <c r="N27" s="367"/>
      <c r="O27" s="367"/>
      <c r="P27" s="367"/>
      <c r="Q27" s="367"/>
      <c r="R27" s="367"/>
      <c r="S27" s="367"/>
      <c r="T27" s="367"/>
      <c r="U27" s="367"/>
      <c r="V27" s="367"/>
      <c r="W27" s="368" t="s">
        <v>667</v>
      </c>
      <c r="X27" s="367">
        <v>5500</v>
      </c>
      <c r="Y27" s="367"/>
      <c r="Z27" s="367"/>
      <c r="AA27" s="367">
        <v>5500</v>
      </c>
      <c r="AB27" s="367"/>
      <c r="AC27" s="367"/>
      <c r="AD27" s="367"/>
      <c r="AE27" s="367"/>
      <c r="AF27" s="367"/>
      <c r="AG27" s="367"/>
      <c r="AH27" s="367"/>
      <c r="AI27" s="367"/>
      <c r="AJ27" s="367"/>
      <c r="AK27" s="367"/>
      <c r="AL27" s="367"/>
      <c r="AM27" s="367"/>
      <c r="AN27" s="367"/>
      <c r="AO27" s="367"/>
      <c r="AP27" s="367"/>
      <c r="AQ27" s="367"/>
      <c r="AR27" s="367"/>
      <c r="AS27" s="367"/>
      <c r="AT27" s="367"/>
      <c r="AU27" s="367"/>
      <c r="AV27" s="36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tabSelected="1" view="pageBreakPreview" topLeftCell="A13" zoomScale="110" zoomScaleNormal="90" zoomScaleSheetLayoutView="110" workbookViewId="0">
      <selection activeCell="B27" sqref="B27"/>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44" t="s">
        <v>70</v>
      </c>
    </row>
    <row r="2" spans="1:8" ht="18.75" x14ac:dyDescent="0.3">
      <c r="B2" s="15" t="s">
        <v>11</v>
      </c>
    </row>
    <row r="3" spans="1:8" ht="18.75" x14ac:dyDescent="0.3">
      <c r="B3" s="15" t="s">
        <v>539</v>
      </c>
    </row>
    <row r="4" spans="1:8" x14ac:dyDescent="0.25">
      <c r="B4" s="49"/>
    </row>
    <row r="5" spans="1:8" ht="18.75" x14ac:dyDescent="0.3">
      <c r="A5" s="494" t="str">
        <f>'[4]1. паспорт местоположение'!A5:C5</f>
        <v>Год раскрытия информации: 2016 год</v>
      </c>
      <c r="B5" s="494"/>
      <c r="C5" s="82"/>
      <c r="D5" s="82"/>
      <c r="E5" s="82"/>
      <c r="F5" s="82"/>
      <c r="G5" s="82"/>
      <c r="H5" s="82"/>
    </row>
    <row r="6" spans="1:8" ht="18.75" x14ac:dyDescent="0.3">
      <c r="A6" s="357"/>
      <c r="B6" s="357"/>
      <c r="C6" s="357"/>
      <c r="D6" s="357"/>
      <c r="E6" s="357"/>
      <c r="F6" s="357"/>
      <c r="G6" s="357"/>
      <c r="H6" s="357"/>
    </row>
    <row r="7" spans="1:8" ht="18.75" x14ac:dyDescent="0.25">
      <c r="A7" s="379" t="s">
        <v>10</v>
      </c>
      <c r="B7" s="379"/>
      <c r="C7" s="154"/>
      <c r="D7" s="154"/>
      <c r="E7" s="154"/>
      <c r="F7" s="154"/>
      <c r="G7" s="154"/>
      <c r="H7" s="154"/>
    </row>
    <row r="8" spans="1:8" ht="18.75" x14ac:dyDescent="0.25">
      <c r="A8" s="154"/>
      <c r="B8" s="154"/>
      <c r="C8" s="154"/>
      <c r="D8" s="154"/>
      <c r="E8" s="154"/>
      <c r="F8" s="154"/>
      <c r="G8" s="154"/>
      <c r="H8" s="154"/>
    </row>
    <row r="9" spans="1:8" x14ac:dyDescent="0.25">
      <c r="A9" s="381" t="str">
        <f>'1. паспорт местоположение'!A9:C9</f>
        <v xml:space="preserve">                         АО "Янтарьэнерго"                         </v>
      </c>
      <c r="B9" s="381"/>
      <c r="C9" s="155"/>
      <c r="D9" s="155"/>
      <c r="E9" s="155"/>
      <c r="F9" s="155"/>
      <c r="G9" s="155"/>
      <c r="H9" s="155"/>
    </row>
    <row r="10" spans="1:8" x14ac:dyDescent="0.25">
      <c r="A10" s="376" t="s">
        <v>9</v>
      </c>
      <c r="B10" s="376"/>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381" t="str">
        <f>'1. паспорт местоположение'!A12:C12</f>
        <v>B_prj_111001_3348</v>
      </c>
      <c r="B12" s="381"/>
      <c r="C12" s="155"/>
      <c r="D12" s="155"/>
      <c r="E12" s="155"/>
      <c r="F12" s="155"/>
      <c r="G12" s="155"/>
      <c r="H12" s="155"/>
    </row>
    <row r="13" spans="1:8" x14ac:dyDescent="0.25">
      <c r="A13" s="376" t="s">
        <v>8</v>
      </c>
      <c r="B13" s="376"/>
      <c r="C13" s="156"/>
      <c r="D13" s="156"/>
      <c r="E13" s="156"/>
      <c r="F13" s="156"/>
      <c r="G13" s="156"/>
      <c r="H13" s="156"/>
    </row>
    <row r="14" spans="1:8" ht="18.75" x14ac:dyDescent="0.25">
      <c r="A14" s="11"/>
      <c r="B14" s="11"/>
      <c r="C14" s="11"/>
      <c r="D14" s="11"/>
      <c r="E14" s="11"/>
      <c r="F14" s="11"/>
      <c r="G14" s="11"/>
      <c r="H14" s="11"/>
    </row>
    <row r="15" spans="1:8" ht="39" customHeight="1" x14ac:dyDescent="0.25">
      <c r="A15" s="386" t="str">
        <f>'1. паспорт местоположение'!A15:C15</f>
        <v>Строительство трех ТП 15/0.4 кВ, строительство КЛ 15 кВ в г.Калининграде, ул.Карташова-Каблукова-Ижорская-Новгородская</v>
      </c>
      <c r="B15" s="386"/>
      <c r="C15" s="155"/>
      <c r="D15" s="155"/>
      <c r="E15" s="155"/>
      <c r="F15" s="155"/>
      <c r="G15" s="155"/>
      <c r="H15" s="155"/>
    </row>
    <row r="16" spans="1:8" x14ac:dyDescent="0.25">
      <c r="A16" s="376" t="s">
        <v>7</v>
      </c>
      <c r="B16" s="376"/>
      <c r="C16" s="156"/>
      <c r="D16" s="156"/>
      <c r="E16" s="156"/>
      <c r="F16" s="156"/>
      <c r="G16" s="156"/>
      <c r="H16" s="156"/>
    </row>
    <row r="17" spans="1:2" x14ac:dyDescent="0.25">
      <c r="B17" s="122"/>
    </row>
    <row r="18" spans="1:2" ht="33.75" customHeight="1" x14ac:dyDescent="0.25">
      <c r="A18" s="495" t="s">
        <v>521</v>
      </c>
      <c r="B18" s="496"/>
    </row>
    <row r="19" spans="1:2" x14ac:dyDescent="0.25">
      <c r="B19" s="49"/>
    </row>
    <row r="20" spans="1:2" ht="16.5" thickBot="1" x14ac:dyDescent="0.3">
      <c r="B20" s="123"/>
    </row>
    <row r="21" spans="1:2" ht="29.45" customHeight="1" thickBot="1" x14ac:dyDescent="0.3">
      <c r="A21" s="124" t="s">
        <v>388</v>
      </c>
      <c r="B21" s="125" t="str">
        <f>A15</f>
        <v>Строительство трех ТП 15/0.4 кВ, строительство КЛ 15 кВ в г.Калининграде, ул.Карташова-Каблукова-Ижорская-Новгородская</v>
      </c>
    </row>
    <row r="22" spans="1:2" ht="16.5" thickBot="1" x14ac:dyDescent="0.3">
      <c r="A22" s="124" t="s">
        <v>389</v>
      </c>
      <c r="B22" s="125" t="str">
        <f>'[4]1. паспорт местоположение'!C27</f>
        <v>г. Калининград</v>
      </c>
    </row>
    <row r="23" spans="1:2" ht="16.5" thickBot="1" x14ac:dyDescent="0.3">
      <c r="A23" s="124" t="s">
        <v>354</v>
      </c>
      <c r="B23" s="126" t="s">
        <v>562</v>
      </c>
    </row>
    <row r="24" spans="1:2" ht="16.5" thickBot="1" x14ac:dyDescent="0.3">
      <c r="A24" s="124" t="s">
        <v>390</v>
      </c>
      <c r="B24" s="126" t="s">
        <v>672</v>
      </c>
    </row>
    <row r="25" spans="1:2" ht="16.5" thickBot="1" x14ac:dyDescent="0.3">
      <c r="A25" s="127" t="s">
        <v>391</v>
      </c>
      <c r="B25" s="126" t="s">
        <v>558</v>
      </c>
    </row>
    <row r="26" spans="1:2" ht="16.5" thickBot="1" x14ac:dyDescent="0.3">
      <c r="A26" s="128" t="s">
        <v>392</v>
      </c>
      <c r="B26" s="130" t="s">
        <v>562</v>
      </c>
    </row>
    <row r="27" spans="1:2" ht="29.25" thickBot="1" x14ac:dyDescent="0.3">
      <c r="A27" s="135" t="s">
        <v>671</v>
      </c>
      <c r="B27" s="322">
        <v>60.042318780000002</v>
      </c>
    </row>
    <row r="28" spans="1:2" ht="16.5" thickBot="1" x14ac:dyDescent="0.3">
      <c r="A28" s="130" t="s">
        <v>393</v>
      </c>
      <c r="B28" s="130" t="s">
        <v>658</v>
      </c>
    </row>
    <row r="29" spans="1:2" ht="29.25" thickBot="1" x14ac:dyDescent="0.3">
      <c r="A29" s="136" t="s">
        <v>394</v>
      </c>
      <c r="B29" s="130"/>
    </row>
    <row r="30" spans="1:2" ht="29.25" thickBot="1" x14ac:dyDescent="0.3">
      <c r="A30" s="136" t="s">
        <v>395</v>
      </c>
      <c r="B30" s="324">
        <f>B32+B41+B58</f>
        <v>64.669309999999996</v>
      </c>
    </row>
    <row r="31" spans="1:2" ht="16.5" thickBot="1" x14ac:dyDescent="0.3">
      <c r="A31" s="130" t="s">
        <v>396</v>
      </c>
      <c r="B31" s="130"/>
    </row>
    <row r="32" spans="1:2" ht="29.25" thickBot="1" x14ac:dyDescent="0.3">
      <c r="A32" s="136" t="s">
        <v>397</v>
      </c>
      <c r="B32" s="324">
        <f>B33+B37</f>
        <v>43.010409999999993</v>
      </c>
    </row>
    <row r="33" spans="1:3" s="320" customFormat="1" ht="30.75" thickBot="1" x14ac:dyDescent="0.3">
      <c r="A33" s="319" t="s">
        <v>620</v>
      </c>
      <c r="B33" s="325">
        <v>36.521589999999996</v>
      </c>
    </row>
    <row r="34" spans="1:3" ht="16.5" thickBot="1" x14ac:dyDescent="0.3">
      <c r="A34" s="130" t="s">
        <v>399</v>
      </c>
      <c r="B34" s="323">
        <f>B33/$B$27</f>
        <v>0.60826415005419943</v>
      </c>
    </row>
    <row r="35" spans="1:3" ht="16.5" thickBot="1" x14ac:dyDescent="0.3">
      <c r="A35" s="130" t="s">
        <v>400</v>
      </c>
      <c r="B35" s="324">
        <v>35.480667860000004</v>
      </c>
      <c r="C35" s="121">
        <v>1</v>
      </c>
    </row>
    <row r="36" spans="1:3" ht="16.5" thickBot="1" x14ac:dyDescent="0.3">
      <c r="A36" s="130" t="s">
        <v>401</v>
      </c>
      <c r="B36" s="324">
        <v>35.480667860000004</v>
      </c>
      <c r="C36" s="121">
        <v>2</v>
      </c>
    </row>
    <row r="37" spans="1:3" s="320" customFormat="1" ht="30.75" thickBot="1" x14ac:dyDescent="0.3">
      <c r="A37" s="319" t="s">
        <v>673</v>
      </c>
      <c r="B37" s="325">
        <v>6.4888199999999996</v>
      </c>
    </row>
    <row r="38" spans="1:3" ht="16.5" thickBot="1" x14ac:dyDescent="0.3">
      <c r="A38" s="130" t="s">
        <v>399</v>
      </c>
      <c r="B38" s="323">
        <f>B37/$B$27</f>
        <v>0.10807077627657204</v>
      </c>
    </row>
    <row r="39" spans="1:3" ht="16.5" thickBot="1" x14ac:dyDescent="0.3">
      <c r="A39" s="130" t="s">
        <v>400</v>
      </c>
      <c r="B39" s="324">
        <v>2.5</v>
      </c>
      <c r="C39" s="121">
        <v>1</v>
      </c>
    </row>
    <row r="40" spans="1:3" ht="16.5" thickBot="1" x14ac:dyDescent="0.3">
      <c r="A40" s="130" t="s">
        <v>401</v>
      </c>
      <c r="B40" s="324">
        <v>6.4888199999999996</v>
      </c>
      <c r="C40" s="121">
        <v>2</v>
      </c>
    </row>
    <row r="41" spans="1:3" ht="29.25" thickBot="1" x14ac:dyDescent="0.3">
      <c r="A41" s="136" t="s">
        <v>402</v>
      </c>
      <c r="B41" s="324">
        <f>B42+B46+B50+B54</f>
        <v>20.4907</v>
      </c>
    </row>
    <row r="42" spans="1:3" s="320" customFormat="1" ht="30.75" thickBot="1" x14ac:dyDescent="0.3">
      <c r="A42" s="370" t="s">
        <v>621</v>
      </c>
      <c r="B42" s="371">
        <v>10.525600000000001</v>
      </c>
    </row>
    <row r="43" spans="1:3" ht="16.5" thickBot="1" x14ac:dyDescent="0.3">
      <c r="A43" s="130" t="s">
        <v>399</v>
      </c>
      <c r="B43" s="323">
        <f>B42/$B$27</f>
        <v>0.17530302316548876</v>
      </c>
    </row>
    <row r="44" spans="1:3" ht="16.5" thickBot="1" x14ac:dyDescent="0.3">
      <c r="A44" s="130" t="s">
        <v>400</v>
      </c>
      <c r="B44" s="324">
        <v>10.525600000000001</v>
      </c>
      <c r="C44" s="121">
        <v>1</v>
      </c>
    </row>
    <row r="45" spans="1:3" ht="16.5" thickBot="1" x14ac:dyDescent="0.3">
      <c r="A45" s="130" t="s">
        <v>401</v>
      </c>
      <c r="B45" s="324">
        <v>10.525600000000001</v>
      </c>
      <c r="C45" s="121">
        <v>2</v>
      </c>
    </row>
    <row r="46" spans="1:3" s="320" customFormat="1" ht="30.75" thickBot="1" x14ac:dyDescent="0.3">
      <c r="A46" s="370" t="s">
        <v>674</v>
      </c>
      <c r="B46" s="371">
        <v>9.9650999999999996</v>
      </c>
    </row>
    <row r="47" spans="1:3" ht="16.5" thickBot="1" x14ac:dyDescent="0.3">
      <c r="A47" s="130" t="s">
        <v>399</v>
      </c>
      <c r="B47" s="323">
        <f>B46/$B$27</f>
        <v>0.16596794065387357</v>
      </c>
    </row>
    <row r="48" spans="1:3" ht="16.5" thickBot="1" x14ac:dyDescent="0.3">
      <c r="A48" s="130" t="s">
        <v>400</v>
      </c>
      <c r="B48" s="324">
        <v>9.9650999999999996</v>
      </c>
      <c r="C48" s="121">
        <v>1</v>
      </c>
    </row>
    <row r="49" spans="1:3" ht="16.5" thickBot="1" x14ac:dyDescent="0.3">
      <c r="A49" s="130" t="s">
        <v>401</v>
      </c>
      <c r="B49" s="324">
        <v>9.9650999999999996</v>
      </c>
      <c r="C49" s="121">
        <v>2</v>
      </c>
    </row>
    <row r="50" spans="1:3" s="320" customFormat="1" ht="16.5" thickBot="1" x14ac:dyDescent="0.3">
      <c r="A50" s="319" t="s">
        <v>398</v>
      </c>
      <c r="B50" s="325">
        <v>0</v>
      </c>
    </row>
    <row r="51" spans="1:3" ht="16.5" thickBot="1" x14ac:dyDescent="0.3">
      <c r="A51" s="130" t="s">
        <v>399</v>
      </c>
      <c r="B51" s="323">
        <f>B50/$B$27</f>
        <v>0</v>
      </c>
    </row>
    <row r="52" spans="1:3" ht="16.5" thickBot="1" x14ac:dyDescent="0.3">
      <c r="A52" s="130" t="s">
        <v>400</v>
      </c>
      <c r="B52" s="324">
        <v>0</v>
      </c>
      <c r="C52" s="121">
        <v>1</v>
      </c>
    </row>
    <row r="53" spans="1:3" ht="16.5" thickBot="1" x14ac:dyDescent="0.3">
      <c r="A53" s="130" t="s">
        <v>401</v>
      </c>
      <c r="B53" s="324">
        <v>0</v>
      </c>
      <c r="C53" s="121">
        <v>2</v>
      </c>
    </row>
    <row r="54" spans="1:3" s="320" customFormat="1" ht="16.5" thickBot="1" x14ac:dyDescent="0.3">
      <c r="A54" s="319" t="s">
        <v>398</v>
      </c>
      <c r="B54" s="325">
        <v>0</v>
      </c>
    </row>
    <row r="55" spans="1:3" ht="16.5" thickBot="1" x14ac:dyDescent="0.3">
      <c r="A55" s="130" t="s">
        <v>399</v>
      </c>
      <c r="B55" s="323">
        <f>B54/$B$27</f>
        <v>0</v>
      </c>
    </row>
    <row r="56" spans="1:3" ht="16.5" thickBot="1" x14ac:dyDescent="0.3">
      <c r="A56" s="130" t="s">
        <v>400</v>
      </c>
      <c r="B56" s="324">
        <v>0</v>
      </c>
      <c r="C56" s="121">
        <v>1</v>
      </c>
    </row>
    <row r="57" spans="1:3" ht="16.5" thickBot="1" x14ac:dyDescent="0.3">
      <c r="A57" s="130" t="s">
        <v>401</v>
      </c>
      <c r="B57" s="324">
        <v>0</v>
      </c>
      <c r="C57" s="121">
        <v>2</v>
      </c>
    </row>
    <row r="58" spans="1:3" ht="29.25" thickBot="1" x14ac:dyDescent="0.3">
      <c r="A58" s="136" t="s">
        <v>403</v>
      </c>
      <c r="B58" s="324">
        <f>B59+B63+B67+B71</f>
        <v>1.1682000000000001</v>
      </c>
    </row>
    <row r="59" spans="1:3" s="320" customFormat="1" ht="30.75" thickBot="1" x14ac:dyDescent="0.3">
      <c r="A59" s="319" t="s">
        <v>619</v>
      </c>
      <c r="B59" s="325">
        <f>1168200/1000/1000</f>
        <v>1.1682000000000001</v>
      </c>
    </row>
    <row r="60" spans="1:3" ht="16.5" thickBot="1" x14ac:dyDescent="0.3">
      <c r="A60" s="130" t="s">
        <v>399</v>
      </c>
      <c r="B60" s="323">
        <f>B59/$B$27</f>
        <v>1.945627723473474E-2</v>
      </c>
    </row>
    <row r="61" spans="1:3" ht="16.5" thickBot="1" x14ac:dyDescent="0.3">
      <c r="A61" s="130" t="s">
        <v>400</v>
      </c>
      <c r="B61" s="324">
        <v>0.93543556000000005</v>
      </c>
      <c r="C61" s="121">
        <v>1</v>
      </c>
    </row>
    <row r="62" spans="1:3" ht="16.5" thickBot="1" x14ac:dyDescent="0.3">
      <c r="A62" s="130" t="s">
        <v>401</v>
      </c>
      <c r="B62" s="324">
        <v>1.1682000000000001</v>
      </c>
      <c r="C62" s="121">
        <v>2</v>
      </c>
    </row>
    <row r="63" spans="1:3" s="320" customFormat="1" ht="16.5" thickBot="1" x14ac:dyDescent="0.3">
      <c r="A63" s="319" t="s">
        <v>398</v>
      </c>
      <c r="B63" s="325">
        <v>0</v>
      </c>
    </row>
    <row r="64" spans="1:3" ht="16.5" thickBot="1" x14ac:dyDescent="0.3">
      <c r="A64" s="130" t="s">
        <v>399</v>
      </c>
      <c r="B64" s="323">
        <f>B63/$B$27</f>
        <v>0</v>
      </c>
    </row>
    <row r="65" spans="1:3" ht="16.5" thickBot="1" x14ac:dyDescent="0.3">
      <c r="A65" s="130" t="s">
        <v>400</v>
      </c>
      <c r="B65" s="324">
        <v>0</v>
      </c>
      <c r="C65" s="121">
        <v>1</v>
      </c>
    </row>
    <row r="66" spans="1:3" ht="16.5" thickBot="1" x14ac:dyDescent="0.3">
      <c r="A66" s="130" t="s">
        <v>401</v>
      </c>
      <c r="B66" s="324">
        <v>0</v>
      </c>
      <c r="C66" s="121">
        <v>2</v>
      </c>
    </row>
    <row r="67" spans="1:3" s="320" customFormat="1" ht="16.5" thickBot="1" x14ac:dyDescent="0.3">
      <c r="A67" s="319" t="s">
        <v>398</v>
      </c>
      <c r="B67" s="325">
        <v>0</v>
      </c>
    </row>
    <row r="68" spans="1:3" ht="16.5" thickBot="1" x14ac:dyDescent="0.3">
      <c r="A68" s="130" t="s">
        <v>399</v>
      </c>
      <c r="B68" s="323">
        <f>B67/$B$27</f>
        <v>0</v>
      </c>
    </row>
    <row r="69" spans="1:3" ht="16.5" thickBot="1" x14ac:dyDescent="0.3">
      <c r="A69" s="130" t="s">
        <v>400</v>
      </c>
      <c r="B69" s="324">
        <v>0</v>
      </c>
      <c r="C69" s="121">
        <v>1</v>
      </c>
    </row>
    <row r="70" spans="1:3" ht="16.5" thickBot="1" x14ac:dyDescent="0.3">
      <c r="A70" s="130" t="s">
        <v>401</v>
      </c>
      <c r="B70" s="324">
        <v>0</v>
      </c>
      <c r="C70" s="121">
        <v>2</v>
      </c>
    </row>
    <row r="71" spans="1:3" s="320" customFormat="1" ht="16.5" thickBot="1" x14ac:dyDescent="0.3">
      <c r="A71" s="319" t="s">
        <v>398</v>
      </c>
      <c r="B71" s="325">
        <v>0</v>
      </c>
    </row>
    <row r="72" spans="1:3" ht="16.5" thickBot="1" x14ac:dyDescent="0.3">
      <c r="A72" s="130" t="s">
        <v>399</v>
      </c>
      <c r="B72" s="323">
        <f>B71/$B$27</f>
        <v>0</v>
      </c>
    </row>
    <row r="73" spans="1:3" ht="16.5" thickBot="1" x14ac:dyDescent="0.3">
      <c r="A73" s="130" t="s">
        <v>400</v>
      </c>
      <c r="B73" s="324">
        <v>0</v>
      </c>
      <c r="C73" s="121">
        <v>1</v>
      </c>
    </row>
    <row r="74" spans="1:3" ht="16.5" thickBot="1" x14ac:dyDescent="0.3">
      <c r="A74" s="130" t="s">
        <v>401</v>
      </c>
      <c r="B74" s="324">
        <v>0</v>
      </c>
      <c r="C74" s="121">
        <v>2</v>
      </c>
    </row>
    <row r="75" spans="1:3" ht="29.25" thickBot="1" x14ac:dyDescent="0.3">
      <c r="A75" s="129" t="s">
        <v>404</v>
      </c>
      <c r="B75" s="137"/>
    </row>
    <row r="76" spans="1:3" ht="16.5" thickBot="1" x14ac:dyDescent="0.3">
      <c r="A76" s="131" t="s">
        <v>396</v>
      </c>
      <c r="B76" s="137"/>
    </row>
    <row r="77" spans="1:3" ht="16.5" thickBot="1" x14ac:dyDescent="0.3">
      <c r="A77" s="131" t="s">
        <v>405</v>
      </c>
      <c r="B77" s="137"/>
    </row>
    <row r="78" spans="1:3" ht="16.5" thickBot="1" x14ac:dyDescent="0.3">
      <c r="A78" s="131" t="s">
        <v>406</v>
      </c>
      <c r="B78" s="137"/>
    </row>
    <row r="79" spans="1:3" ht="16.5" thickBot="1" x14ac:dyDescent="0.3">
      <c r="A79" s="131" t="s">
        <v>407</v>
      </c>
      <c r="B79" s="137"/>
    </row>
    <row r="80" spans="1:3" ht="16.5" thickBot="1" x14ac:dyDescent="0.3">
      <c r="A80" s="127" t="s">
        <v>408</v>
      </c>
      <c r="B80" s="323">
        <f>B81/$B$27</f>
        <v>0.98941554268867304</v>
      </c>
    </row>
    <row r="81" spans="1:2" ht="16.5" thickBot="1" x14ac:dyDescent="0.3">
      <c r="A81" s="127" t="s">
        <v>409</v>
      </c>
      <c r="B81" s="321">
        <f xml:space="preserve"> SUMIF(C33:C74, 1,B33:B74)</f>
        <v>59.40680342000001</v>
      </c>
    </row>
    <row r="82" spans="1:2" ht="16.5" thickBot="1" x14ac:dyDescent="0.3">
      <c r="A82" s="127" t="s">
        <v>410</v>
      </c>
      <c r="B82" s="323">
        <f>B83/$B$27</f>
        <v>1.0597256926925098</v>
      </c>
    </row>
    <row r="83" spans="1:2" ht="16.5" thickBot="1" x14ac:dyDescent="0.3">
      <c r="A83" s="128" t="s">
        <v>411</v>
      </c>
      <c r="B83" s="321">
        <f xml:space="preserve"> SUMIF(C35:C76, 2,B35:B76)</f>
        <v>63.628387859999997</v>
      </c>
    </row>
    <row r="84" spans="1:2" x14ac:dyDescent="0.25">
      <c r="A84" s="129" t="s">
        <v>412</v>
      </c>
      <c r="B84" s="497" t="s">
        <v>413</v>
      </c>
    </row>
    <row r="85" spans="1:2" x14ac:dyDescent="0.25">
      <c r="A85" s="133" t="s">
        <v>414</v>
      </c>
      <c r="B85" s="498"/>
    </row>
    <row r="86" spans="1:2" x14ac:dyDescent="0.25">
      <c r="A86" s="133" t="s">
        <v>415</v>
      </c>
      <c r="B86" s="498"/>
    </row>
    <row r="87" spans="1:2" x14ac:dyDescent="0.25">
      <c r="A87" s="133" t="s">
        <v>416</v>
      </c>
      <c r="B87" s="498"/>
    </row>
    <row r="88" spans="1:2" x14ac:dyDescent="0.25">
      <c r="A88" s="133" t="s">
        <v>417</v>
      </c>
      <c r="B88" s="498"/>
    </row>
    <row r="89" spans="1:2" ht="16.5" thickBot="1" x14ac:dyDescent="0.3">
      <c r="A89" s="134" t="s">
        <v>418</v>
      </c>
      <c r="B89" s="499"/>
    </row>
    <row r="90" spans="1:2" ht="30.75" thickBot="1" x14ac:dyDescent="0.3">
      <c r="A90" s="131" t="s">
        <v>419</v>
      </c>
      <c r="B90" s="132"/>
    </row>
    <row r="91" spans="1:2" ht="29.25" thickBot="1" x14ac:dyDescent="0.3">
      <c r="A91" s="127" t="s">
        <v>420</v>
      </c>
      <c r="B91" s="132"/>
    </row>
    <row r="92" spans="1:2" ht="16.5" thickBot="1" x14ac:dyDescent="0.3">
      <c r="A92" s="131" t="s">
        <v>396</v>
      </c>
      <c r="B92" s="139"/>
    </row>
    <row r="93" spans="1:2" ht="16.5" thickBot="1" x14ac:dyDescent="0.3">
      <c r="A93" s="131" t="s">
        <v>421</v>
      </c>
      <c r="B93" s="132"/>
    </row>
    <row r="94" spans="1:2" ht="16.5" thickBot="1" x14ac:dyDescent="0.3">
      <c r="A94" s="131" t="s">
        <v>422</v>
      </c>
      <c r="B94" s="139"/>
    </row>
    <row r="95" spans="1:2" ht="30.75" thickBot="1" x14ac:dyDescent="0.3">
      <c r="A95" s="140" t="s">
        <v>423</v>
      </c>
      <c r="B95" s="358" t="s">
        <v>424</v>
      </c>
    </row>
    <row r="96" spans="1:2" ht="16.5" thickBot="1" x14ac:dyDescent="0.3">
      <c r="A96" s="127" t="s">
        <v>425</v>
      </c>
      <c r="B96" s="138"/>
    </row>
    <row r="97" spans="1:2" ht="16.5" thickBot="1" x14ac:dyDescent="0.3">
      <c r="A97" s="133" t="s">
        <v>426</v>
      </c>
      <c r="B97" s="141"/>
    </row>
    <row r="98" spans="1:2" ht="16.5" thickBot="1" x14ac:dyDescent="0.3">
      <c r="A98" s="133" t="s">
        <v>427</v>
      </c>
      <c r="B98" s="141"/>
    </row>
    <row r="99" spans="1:2" ht="16.5" thickBot="1" x14ac:dyDescent="0.3">
      <c r="A99" s="133" t="s">
        <v>428</v>
      </c>
      <c r="B99" s="141"/>
    </row>
    <row r="100" spans="1:2" ht="45.75" thickBot="1" x14ac:dyDescent="0.3">
      <c r="A100" s="142" t="s">
        <v>429</v>
      </c>
      <c r="B100" s="139" t="s">
        <v>430</v>
      </c>
    </row>
    <row r="101" spans="1:2" ht="28.5" x14ac:dyDescent="0.25">
      <c r="A101" s="129" t="s">
        <v>431</v>
      </c>
      <c r="B101" s="497" t="s">
        <v>432</v>
      </c>
    </row>
    <row r="102" spans="1:2" x14ac:dyDescent="0.25">
      <c r="A102" s="133" t="s">
        <v>433</v>
      </c>
      <c r="B102" s="498"/>
    </row>
    <row r="103" spans="1:2" x14ac:dyDescent="0.25">
      <c r="A103" s="133" t="s">
        <v>434</v>
      </c>
      <c r="B103" s="498"/>
    </row>
    <row r="104" spans="1:2" x14ac:dyDescent="0.25">
      <c r="A104" s="133" t="s">
        <v>435</v>
      </c>
      <c r="B104" s="498"/>
    </row>
    <row r="105" spans="1:2" x14ac:dyDescent="0.25">
      <c r="A105" s="133" t="s">
        <v>436</v>
      </c>
      <c r="B105" s="498"/>
    </row>
    <row r="106" spans="1:2" ht="16.5" thickBot="1" x14ac:dyDescent="0.3">
      <c r="A106" s="143" t="s">
        <v>437</v>
      </c>
      <c r="B106" s="499"/>
    </row>
    <row r="109" spans="1:2" x14ac:dyDescent="0.25">
      <c r="A109" s="144"/>
      <c r="B109" s="145"/>
    </row>
    <row r="110" spans="1:2" x14ac:dyDescent="0.25">
      <c r="B110" s="146"/>
    </row>
    <row r="111" spans="1:2" x14ac:dyDescent="0.25">
      <c r="B111" s="14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12" zoomScale="70" zoomScaleSheetLayoutView="7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3" style="1" customWidth="1"/>
    <col min="18" max="18" width="34.42578125"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10</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1" t="str">
        <f>'1. паспорт местоположение'!A9:C9</f>
        <v xml:space="preserve">                         АО "Янтарьэнерго"                         </v>
      </c>
      <c r="B8" s="381"/>
      <c r="C8" s="381"/>
      <c r="D8" s="381"/>
      <c r="E8" s="381"/>
      <c r="F8" s="381"/>
      <c r="G8" s="381"/>
      <c r="H8" s="381"/>
      <c r="I8" s="381"/>
      <c r="J8" s="381"/>
      <c r="K8" s="381"/>
      <c r="L8" s="381"/>
      <c r="M8" s="381"/>
      <c r="N8" s="381"/>
      <c r="O8" s="381"/>
      <c r="P8" s="381"/>
      <c r="Q8" s="381"/>
      <c r="R8" s="381"/>
      <c r="S8" s="381"/>
      <c r="T8" s="13"/>
      <c r="U8" s="13"/>
      <c r="V8" s="13"/>
      <c r="W8" s="13"/>
      <c r="X8" s="13"/>
      <c r="Y8" s="13"/>
      <c r="Z8" s="13"/>
      <c r="AA8" s="13"/>
      <c r="AB8" s="13"/>
    </row>
    <row r="9" spans="1:28" s="12" customFormat="1" ht="18.75" x14ac:dyDescent="0.2">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1" t="str">
        <f>'1. паспорт местоположение'!A12:C12</f>
        <v>B_prj_111001_3348</v>
      </c>
      <c r="B11" s="381"/>
      <c r="C11" s="381"/>
      <c r="D11" s="381"/>
      <c r="E11" s="381"/>
      <c r="F11" s="381"/>
      <c r="G11" s="381"/>
      <c r="H11" s="381"/>
      <c r="I11" s="381"/>
      <c r="J11" s="381"/>
      <c r="K11" s="381"/>
      <c r="L11" s="381"/>
      <c r="M11" s="381"/>
      <c r="N11" s="381"/>
      <c r="O11" s="381"/>
      <c r="P11" s="381"/>
      <c r="Q11" s="381"/>
      <c r="R11" s="381"/>
      <c r="S11" s="381"/>
      <c r="T11" s="13"/>
      <c r="U11" s="13"/>
      <c r="V11" s="13"/>
      <c r="W11" s="13"/>
      <c r="X11" s="13"/>
      <c r="Y11" s="13"/>
      <c r="Z11" s="13"/>
      <c r="AA11" s="13"/>
      <c r="AB11" s="13"/>
    </row>
    <row r="12" spans="1:28" s="12" customFormat="1" ht="18.75" x14ac:dyDescent="0.2">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5"/>
      <c r="B13" s="385"/>
      <c r="C13" s="385"/>
      <c r="D13" s="385"/>
      <c r="E13" s="385"/>
      <c r="F13" s="385"/>
      <c r="G13" s="385"/>
      <c r="H13" s="385"/>
      <c r="I13" s="385"/>
      <c r="J13" s="385"/>
      <c r="K13" s="385"/>
      <c r="L13" s="385"/>
      <c r="M13" s="385"/>
      <c r="N13" s="385"/>
      <c r="O13" s="385"/>
      <c r="P13" s="385"/>
      <c r="Q13" s="385"/>
      <c r="R13" s="385"/>
      <c r="S13" s="385"/>
      <c r="T13" s="10"/>
      <c r="U13" s="10"/>
      <c r="V13" s="10"/>
      <c r="W13" s="10"/>
      <c r="X13" s="10"/>
      <c r="Y13" s="10"/>
      <c r="Z13" s="10"/>
      <c r="AA13" s="10"/>
      <c r="AB13" s="10"/>
    </row>
    <row r="14" spans="1:28" s="3" customFormat="1" ht="15.75" x14ac:dyDescent="0.2">
      <c r="A14" s="386" t="str">
        <f>'1. паспорт местоположение'!A15:C15</f>
        <v>Строительство трех ТП 15/0.4 кВ, строительство КЛ 15 кВ в г.Калининграде, ул.Карташова-Каблукова-Ижорская-Новгородская</v>
      </c>
      <c r="B14" s="386"/>
      <c r="C14" s="386"/>
      <c r="D14" s="386"/>
      <c r="E14" s="386"/>
      <c r="F14" s="386"/>
      <c r="G14" s="386"/>
      <c r="H14" s="386"/>
      <c r="I14" s="386"/>
      <c r="J14" s="386"/>
      <c r="K14" s="386"/>
      <c r="L14" s="386"/>
      <c r="M14" s="386"/>
      <c r="N14" s="386"/>
      <c r="O14" s="386"/>
      <c r="P14" s="386"/>
      <c r="Q14" s="386"/>
      <c r="R14" s="386"/>
      <c r="S14" s="386"/>
      <c r="T14" s="8"/>
      <c r="U14" s="8"/>
      <c r="V14" s="8"/>
      <c r="W14" s="8"/>
      <c r="X14" s="8"/>
      <c r="Y14" s="8"/>
      <c r="Z14" s="8"/>
      <c r="AA14" s="8"/>
      <c r="AB14" s="8"/>
    </row>
    <row r="15" spans="1:28" s="3" customFormat="1" ht="15" customHeight="1" x14ac:dyDescent="0.2">
      <c r="A15" s="376" t="s">
        <v>7</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7"/>
      <c r="B16" s="387"/>
      <c r="C16" s="387"/>
      <c r="D16" s="387"/>
      <c r="E16" s="387"/>
      <c r="F16" s="387"/>
      <c r="G16" s="387"/>
      <c r="H16" s="387"/>
      <c r="I16" s="387"/>
      <c r="J16" s="387"/>
      <c r="K16" s="387"/>
      <c r="L16" s="387"/>
      <c r="M16" s="387"/>
      <c r="N16" s="387"/>
      <c r="O16" s="387"/>
      <c r="P16" s="387"/>
      <c r="Q16" s="387"/>
      <c r="R16" s="387"/>
      <c r="S16" s="387"/>
      <c r="T16" s="4"/>
      <c r="U16" s="4"/>
      <c r="V16" s="4"/>
      <c r="W16" s="4"/>
      <c r="X16" s="4"/>
      <c r="Y16" s="4"/>
    </row>
    <row r="17" spans="1:28" s="3" customFormat="1" ht="45.75" customHeight="1" x14ac:dyDescent="0.2">
      <c r="A17" s="377" t="s">
        <v>496</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4"/>
      <c r="U18" s="4"/>
      <c r="V18" s="4"/>
      <c r="W18" s="4"/>
      <c r="X18" s="4"/>
      <c r="Y18" s="4"/>
    </row>
    <row r="19" spans="1:28" s="3" customFormat="1" ht="54" customHeight="1" x14ac:dyDescent="0.2">
      <c r="A19" s="380" t="s">
        <v>6</v>
      </c>
      <c r="B19" s="380" t="s">
        <v>101</v>
      </c>
      <c r="C19" s="382" t="s">
        <v>387</v>
      </c>
      <c r="D19" s="380" t="s">
        <v>386</v>
      </c>
      <c r="E19" s="380" t="s">
        <v>100</v>
      </c>
      <c r="F19" s="380" t="s">
        <v>99</v>
      </c>
      <c r="G19" s="380" t="s">
        <v>382</v>
      </c>
      <c r="H19" s="380" t="s">
        <v>98</v>
      </c>
      <c r="I19" s="380" t="s">
        <v>97</v>
      </c>
      <c r="J19" s="380" t="s">
        <v>96</v>
      </c>
      <c r="K19" s="380" t="s">
        <v>95</v>
      </c>
      <c r="L19" s="380" t="s">
        <v>94</v>
      </c>
      <c r="M19" s="380" t="s">
        <v>93</v>
      </c>
      <c r="N19" s="380" t="s">
        <v>92</v>
      </c>
      <c r="O19" s="380" t="s">
        <v>91</v>
      </c>
      <c r="P19" s="380" t="s">
        <v>90</v>
      </c>
      <c r="Q19" s="380" t="s">
        <v>385</v>
      </c>
      <c r="R19" s="380"/>
      <c r="S19" s="384" t="s">
        <v>490</v>
      </c>
      <c r="T19" s="4"/>
      <c r="U19" s="4"/>
      <c r="V19" s="4"/>
      <c r="W19" s="4"/>
      <c r="X19" s="4"/>
      <c r="Y19" s="4"/>
    </row>
    <row r="20" spans="1:28" s="3" customFormat="1" ht="180.75" customHeight="1" x14ac:dyDescent="0.2">
      <c r="A20" s="380"/>
      <c r="B20" s="380"/>
      <c r="C20" s="383"/>
      <c r="D20" s="380"/>
      <c r="E20" s="380"/>
      <c r="F20" s="380"/>
      <c r="G20" s="380"/>
      <c r="H20" s="380"/>
      <c r="I20" s="380"/>
      <c r="J20" s="380"/>
      <c r="K20" s="380"/>
      <c r="L20" s="380"/>
      <c r="M20" s="380"/>
      <c r="N20" s="380"/>
      <c r="O20" s="380"/>
      <c r="P20" s="380"/>
      <c r="Q20" s="47" t="s">
        <v>383</v>
      </c>
      <c r="R20" s="48" t="s">
        <v>384</v>
      </c>
      <c r="S20" s="384"/>
      <c r="T20" s="32"/>
      <c r="U20" s="32"/>
      <c r="V20" s="32"/>
      <c r="W20" s="32"/>
      <c r="X20" s="32"/>
      <c r="Y20" s="32"/>
      <c r="Z20" s="31"/>
      <c r="AA20" s="31"/>
      <c r="AB20" s="31"/>
    </row>
    <row r="21" spans="1:28" s="3" customFormat="1" ht="18.75" x14ac:dyDescent="0.2">
      <c r="A21" s="47">
        <v>1</v>
      </c>
      <c r="B21" s="52">
        <v>2</v>
      </c>
      <c r="C21" s="47">
        <v>3</v>
      </c>
      <c r="D21" s="52">
        <v>4</v>
      </c>
      <c r="E21" s="47">
        <v>5</v>
      </c>
      <c r="F21" s="52">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177" customFormat="1" ht="157.5" x14ac:dyDescent="0.25">
      <c r="A22" s="42">
        <v>1</v>
      </c>
      <c r="B22" s="43" t="s">
        <v>543</v>
      </c>
      <c r="C22" s="43" t="s">
        <v>381</v>
      </c>
      <c r="D22" s="43" t="s">
        <v>544</v>
      </c>
      <c r="E22" s="43" t="s">
        <v>545</v>
      </c>
      <c r="F22" s="43" t="s">
        <v>546</v>
      </c>
      <c r="G22" s="43" t="s">
        <v>622</v>
      </c>
      <c r="H22" s="175">
        <v>100</v>
      </c>
      <c r="I22" s="175" t="s">
        <v>381</v>
      </c>
      <c r="J22" s="175">
        <v>100</v>
      </c>
      <c r="K22" s="175" t="s">
        <v>547</v>
      </c>
      <c r="L22" s="175">
        <v>2</v>
      </c>
      <c r="M22" s="175"/>
      <c r="N22" s="175"/>
      <c r="O22" s="175"/>
      <c r="P22" s="175"/>
      <c r="Q22" s="175" t="s">
        <v>552</v>
      </c>
      <c r="R22" s="175" t="s">
        <v>553</v>
      </c>
      <c r="S22" s="175">
        <v>3.8752380000000003E-2</v>
      </c>
      <c r="T22" s="32"/>
      <c r="U22" s="32"/>
      <c r="V22" s="32"/>
      <c r="W22" s="32"/>
      <c r="X22" s="176"/>
      <c r="Y22" s="176"/>
      <c r="Z22" s="176"/>
      <c r="AA22" s="176"/>
      <c r="AB22" s="176"/>
    </row>
    <row r="23" spans="1:28" s="177" customFormat="1" ht="409.5" x14ac:dyDescent="0.25">
      <c r="A23" s="42">
        <v>2</v>
      </c>
      <c r="B23" s="43" t="s">
        <v>548</v>
      </c>
      <c r="C23" s="43" t="s">
        <v>551</v>
      </c>
      <c r="D23" s="43" t="s">
        <v>544</v>
      </c>
      <c r="E23" s="43" t="s">
        <v>549</v>
      </c>
      <c r="F23" s="43" t="s">
        <v>550</v>
      </c>
      <c r="G23" s="43" t="s">
        <v>623</v>
      </c>
      <c r="H23" s="175">
        <v>2800</v>
      </c>
      <c r="I23" s="175" t="s">
        <v>381</v>
      </c>
      <c r="J23" s="175">
        <v>2800</v>
      </c>
      <c r="K23" s="175" t="s">
        <v>547</v>
      </c>
      <c r="L23" s="175">
        <v>2</v>
      </c>
      <c r="M23" s="175"/>
      <c r="N23" s="175"/>
      <c r="O23" s="175"/>
      <c r="P23" s="175"/>
      <c r="Q23" s="369" t="s">
        <v>624</v>
      </c>
      <c r="R23" s="326"/>
      <c r="S23" s="175">
        <v>50.214191999999997</v>
      </c>
      <c r="T23" s="32"/>
      <c r="U23" s="32"/>
      <c r="V23" s="32"/>
      <c r="W23" s="32"/>
      <c r="X23" s="176"/>
      <c r="Y23" s="176"/>
      <c r="Z23" s="176"/>
      <c r="AA23" s="176"/>
      <c r="AB23" s="176"/>
    </row>
    <row r="24" spans="1:28" ht="20.25" customHeight="1" x14ac:dyDescent="0.25">
      <c r="A24" s="119"/>
      <c r="B24" s="52" t="s">
        <v>380</v>
      </c>
      <c r="C24" s="52"/>
      <c r="D24" s="52"/>
      <c r="E24" s="119" t="s">
        <v>381</v>
      </c>
      <c r="F24" s="119" t="s">
        <v>381</v>
      </c>
      <c r="G24" s="119" t="s">
        <v>381</v>
      </c>
      <c r="H24" s="119">
        <f>SUM(H22:H23)</f>
        <v>2900</v>
      </c>
      <c r="I24" s="119" t="s">
        <v>381</v>
      </c>
      <c r="J24" s="119">
        <f>SUM(J22:J23)</f>
        <v>2900</v>
      </c>
      <c r="K24" s="119"/>
      <c r="L24" s="119"/>
      <c r="M24" s="119"/>
      <c r="N24" s="119"/>
      <c r="O24" s="119"/>
      <c r="P24" s="119"/>
      <c r="Q24" s="175"/>
      <c r="R24" s="2"/>
      <c r="S24" s="119">
        <f>SUM(S22:S23)</f>
        <v>50.252944379999995</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20" zoomScale="80" zoomScaleNormal="60" zoomScaleSheetLayoutView="80" workbookViewId="0">
      <selection activeCell="O25" sqref="O25:O30"/>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6.2851562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1.5703125" style="56" customWidth="1"/>
    <col min="14" max="14" width="8.7109375" style="56" customWidth="1"/>
    <col min="15" max="15" width="11.855468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2016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10</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1" t="str">
        <f>'1. паспорт местоположение'!A9:C9</f>
        <v xml:space="preserve">                         АО "Янтарьэнерго"                         </v>
      </c>
      <c r="B10" s="381"/>
      <c r="C10" s="381"/>
      <c r="D10" s="381"/>
      <c r="E10" s="381"/>
      <c r="F10" s="381"/>
      <c r="G10" s="381"/>
      <c r="H10" s="381"/>
      <c r="I10" s="381"/>
      <c r="J10" s="381"/>
      <c r="K10" s="381"/>
      <c r="L10" s="381"/>
      <c r="M10" s="381"/>
      <c r="N10" s="381"/>
      <c r="O10" s="381"/>
      <c r="P10" s="381"/>
      <c r="Q10" s="381"/>
      <c r="R10" s="381"/>
      <c r="S10" s="381"/>
      <c r="T10" s="381"/>
    </row>
    <row r="11" spans="1:20" s="12" customFormat="1" ht="18.75" customHeight="1" x14ac:dyDescent="0.2">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1" t="str">
        <f>'1. паспорт местоположение'!A12:C12</f>
        <v>B_prj_111001_3348</v>
      </c>
      <c r="B13" s="381"/>
      <c r="C13" s="381"/>
      <c r="D13" s="381"/>
      <c r="E13" s="381"/>
      <c r="F13" s="381"/>
      <c r="G13" s="381"/>
      <c r="H13" s="381"/>
      <c r="I13" s="381"/>
      <c r="J13" s="381"/>
      <c r="K13" s="381"/>
      <c r="L13" s="381"/>
      <c r="M13" s="381"/>
      <c r="N13" s="381"/>
      <c r="O13" s="381"/>
      <c r="P13" s="381"/>
      <c r="Q13" s="381"/>
      <c r="R13" s="381"/>
      <c r="S13" s="381"/>
      <c r="T13" s="381"/>
    </row>
    <row r="14" spans="1:20" s="12" customFormat="1" ht="18.75" customHeight="1" x14ac:dyDescent="0.2">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5"/>
      <c r="B15" s="385"/>
      <c r="C15" s="385"/>
      <c r="D15" s="385"/>
      <c r="E15" s="385"/>
      <c r="F15" s="385"/>
      <c r="G15" s="385"/>
      <c r="H15" s="385"/>
      <c r="I15" s="385"/>
      <c r="J15" s="385"/>
      <c r="K15" s="385"/>
      <c r="L15" s="385"/>
      <c r="M15" s="385"/>
      <c r="N15" s="385"/>
      <c r="O15" s="385"/>
      <c r="P15" s="385"/>
      <c r="Q15" s="385"/>
      <c r="R15" s="385"/>
      <c r="S15" s="385"/>
      <c r="T15" s="385"/>
    </row>
    <row r="16" spans="1:20" s="3" customFormat="1" x14ac:dyDescent="0.2">
      <c r="A16" s="386" t="str">
        <f>'1. паспорт местоположение'!A15:C15</f>
        <v>Строительство трех ТП 15/0.4 кВ, строительство КЛ 15 кВ в г.Калининграде, ул.Карташова-Каблукова-Ижорская-Новгородская</v>
      </c>
      <c r="B16" s="386"/>
      <c r="C16" s="386"/>
      <c r="D16" s="386"/>
      <c r="E16" s="386"/>
      <c r="F16" s="386"/>
      <c r="G16" s="386"/>
      <c r="H16" s="386"/>
      <c r="I16" s="386"/>
      <c r="J16" s="386"/>
      <c r="K16" s="386"/>
      <c r="L16" s="386"/>
      <c r="M16" s="386"/>
      <c r="N16" s="386"/>
      <c r="O16" s="386"/>
      <c r="P16" s="386"/>
      <c r="Q16" s="386"/>
      <c r="R16" s="386"/>
      <c r="S16" s="386"/>
      <c r="T16" s="386"/>
    </row>
    <row r="17" spans="1:20" s="3" customFormat="1" ht="15" customHeight="1" x14ac:dyDescent="0.2">
      <c r="A17" s="376" t="s">
        <v>7</v>
      </c>
      <c r="B17" s="376"/>
      <c r="C17" s="376"/>
      <c r="D17" s="376"/>
      <c r="E17" s="376"/>
      <c r="F17" s="376"/>
      <c r="G17" s="376"/>
      <c r="H17" s="376"/>
      <c r="I17" s="376"/>
      <c r="J17" s="376"/>
      <c r="K17" s="376"/>
      <c r="L17" s="376"/>
      <c r="M17" s="376"/>
      <c r="N17" s="376"/>
      <c r="O17" s="376"/>
      <c r="P17" s="376"/>
      <c r="Q17" s="376"/>
      <c r="R17" s="376"/>
      <c r="S17" s="376"/>
      <c r="T17" s="376"/>
    </row>
    <row r="18" spans="1:20" s="3" customFormat="1" ht="15" customHeight="1" x14ac:dyDescent="0.2">
      <c r="A18" s="387"/>
      <c r="B18" s="387"/>
      <c r="C18" s="387"/>
      <c r="D18" s="387"/>
      <c r="E18" s="387"/>
      <c r="F18" s="387"/>
      <c r="G18" s="387"/>
      <c r="H18" s="387"/>
      <c r="I18" s="387"/>
      <c r="J18" s="387"/>
      <c r="K18" s="387"/>
      <c r="L18" s="387"/>
      <c r="M18" s="387"/>
      <c r="N18" s="387"/>
      <c r="O18" s="387"/>
      <c r="P18" s="387"/>
      <c r="Q18" s="387"/>
      <c r="R18" s="387"/>
      <c r="S18" s="387"/>
      <c r="T18" s="387"/>
    </row>
    <row r="19" spans="1:20" s="3" customFormat="1" ht="15" customHeight="1" x14ac:dyDescent="0.2">
      <c r="A19" s="378" t="s">
        <v>501</v>
      </c>
      <c r="B19" s="378"/>
      <c r="C19" s="378"/>
      <c r="D19" s="378"/>
      <c r="E19" s="378"/>
      <c r="F19" s="378"/>
      <c r="G19" s="378"/>
      <c r="H19" s="378"/>
      <c r="I19" s="378"/>
      <c r="J19" s="378"/>
      <c r="K19" s="378"/>
      <c r="L19" s="378"/>
      <c r="M19" s="378"/>
      <c r="N19" s="378"/>
      <c r="O19" s="378"/>
      <c r="P19" s="378"/>
      <c r="Q19" s="378"/>
      <c r="R19" s="378"/>
      <c r="S19" s="378"/>
      <c r="T19" s="378"/>
    </row>
    <row r="20" spans="1:20" s="64" customFormat="1" ht="21" customHeight="1" x14ac:dyDescent="0.25">
      <c r="A20" s="403"/>
      <c r="B20" s="403"/>
      <c r="C20" s="403"/>
      <c r="D20" s="403"/>
      <c r="E20" s="403"/>
      <c r="F20" s="403"/>
      <c r="G20" s="403"/>
      <c r="H20" s="403"/>
      <c r="I20" s="403"/>
      <c r="J20" s="403"/>
      <c r="K20" s="403"/>
      <c r="L20" s="403"/>
      <c r="M20" s="403"/>
      <c r="N20" s="403"/>
      <c r="O20" s="403"/>
      <c r="P20" s="403"/>
      <c r="Q20" s="403"/>
      <c r="R20" s="403"/>
      <c r="S20" s="403"/>
      <c r="T20" s="403"/>
    </row>
    <row r="21" spans="1:20" ht="46.5" customHeight="1" x14ac:dyDescent="0.25">
      <c r="A21" s="397" t="s">
        <v>6</v>
      </c>
      <c r="B21" s="390" t="s">
        <v>226</v>
      </c>
      <c r="C21" s="391"/>
      <c r="D21" s="394" t="s">
        <v>123</v>
      </c>
      <c r="E21" s="390" t="s">
        <v>530</v>
      </c>
      <c r="F21" s="391"/>
      <c r="G21" s="390" t="s">
        <v>277</v>
      </c>
      <c r="H21" s="391"/>
      <c r="I21" s="390" t="s">
        <v>122</v>
      </c>
      <c r="J21" s="391"/>
      <c r="K21" s="394" t="s">
        <v>121</v>
      </c>
      <c r="L21" s="390" t="s">
        <v>120</v>
      </c>
      <c r="M21" s="391"/>
      <c r="N21" s="390" t="s">
        <v>526</v>
      </c>
      <c r="O21" s="391"/>
      <c r="P21" s="394" t="s">
        <v>119</v>
      </c>
      <c r="Q21" s="400" t="s">
        <v>118</v>
      </c>
      <c r="R21" s="401"/>
      <c r="S21" s="400" t="s">
        <v>117</v>
      </c>
      <c r="T21" s="402"/>
    </row>
    <row r="22" spans="1:20" ht="204.75" customHeight="1" x14ac:dyDescent="0.25">
      <c r="A22" s="398"/>
      <c r="B22" s="392"/>
      <c r="C22" s="393"/>
      <c r="D22" s="396"/>
      <c r="E22" s="392"/>
      <c r="F22" s="393"/>
      <c r="G22" s="392"/>
      <c r="H22" s="393"/>
      <c r="I22" s="392"/>
      <c r="J22" s="393"/>
      <c r="K22" s="395"/>
      <c r="L22" s="392"/>
      <c r="M22" s="393"/>
      <c r="N22" s="392"/>
      <c r="O22" s="393"/>
      <c r="P22" s="395"/>
      <c r="Q22" s="107" t="s">
        <v>116</v>
      </c>
      <c r="R22" s="107" t="s">
        <v>500</v>
      </c>
      <c r="S22" s="107" t="s">
        <v>115</v>
      </c>
      <c r="T22" s="107" t="s">
        <v>114</v>
      </c>
    </row>
    <row r="23" spans="1:20" ht="51.75" customHeight="1" x14ac:dyDescent="0.25">
      <c r="A23" s="399"/>
      <c r="B23" s="159" t="s">
        <v>112</v>
      </c>
      <c r="C23" s="159" t="s">
        <v>113</v>
      </c>
      <c r="D23" s="395"/>
      <c r="E23" s="159" t="s">
        <v>112</v>
      </c>
      <c r="F23" s="159" t="s">
        <v>113</v>
      </c>
      <c r="G23" s="159" t="s">
        <v>112</v>
      </c>
      <c r="H23" s="159" t="s">
        <v>113</v>
      </c>
      <c r="I23" s="159" t="s">
        <v>112</v>
      </c>
      <c r="J23" s="159" t="s">
        <v>113</v>
      </c>
      <c r="K23" s="159" t="s">
        <v>112</v>
      </c>
      <c r="L23" s="159" t="s">
        <v>112</v>
      </c>
      <c r="M23" s="159" t="s">
        <v>113</v>
      </c>
      <c r="N23" s="159" t="s">
        <v>112</v>
      </c>
      <c r="O23" s="159" t="s">
        <v>113</v>
      </c>
      <c r="P23" s="160" t="s">
        <v>112</v>
      </c>
      <c r="Q23" s="107" t="s">
        <v>112</v>
      </c>
      <c r="R23" s="107" t="s">
        <v>112</v>
      </c>
      <c r="S23" s="107" t="s">
        <v>112</v>
      </c>
      <c r="T23" s="107" t="s">
        <v>112</v>
      </c>
    </row>
    <row r="24" spans="1:20"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20" ht="47.25" x14ac:dyDescent="0.25">
      <c r="A25" s="67">
        <v>1</v>
      </c>
      <c r="B25" s="66" t="s">
        <v>381</v>
      </c>
      <c r="C25" s="66" t="s">
        <v>637</v>
      </c>
      <c r="D25" s="66" t="s">
        <v>108</v>
      </c>
      <c r="E25" s="66" t="s">
        <v>381</v>
      </c>
      <c r="F25" s="178" t="s">
        <v>643</v>
      </c>
      <c r="G25" s="66" t="s">
        <v>381</v>
      </c>
      <c r="H25" s="66" t="s">
        <v>635</v>
      </c>
      <c r="I25" s="66" t="s">
        <v>381</v>
      </c>
      <c r="J25" s="65" t="s">
        <v>641</v>
      </c>
      <c r="K25" s="66" t="s">
        <v>381</v>
      </c>
      <c r="L25" s="66" t="s">
        <v>381</v>
      </c>
      <c r="M25" s="67">
        <v>15</v>
      </c>
      <c r="N25" s="66" t="s">
        <v>381</v>
      </c>
      <c r="O25" s="67">
        <v>1</v>
      </c>
      <c r="P25" s="66" t="s">
        <v>381</v>
      </c>
      <c r="Q25" s="66" t="s">
        <v>381</v>
      </c>
      <c r="R25" s="66" t="s">
        <v>381</v>
      </c>
      <c r="S25" s="66" t="s">
        <v>381</v>
      </c>
      <c r="T25" s="66" t="s">
        <v>381</v>
      </c>
    </row>
    <row r="26" spans="1:20" ht="47.25" x14ac:dyDescent="0.25">
      <c r="A26" s="67">
        <v>2</v>
      </c>
      <c r="B26" s="66" t="s">
        <v>381</v>
      </c>
      <c r="C26" s="66" t="s">
        <v>637</v>
      </c>
      <c r="D26" s="66" t="s">
        <v>108</v>
      </c>
      <c r="E26" s="66" t="s">
        <v>381</v>
      </c>
      <c r="F26" s="178" t="s">
        <v>643</v>
      </c>
      <c r="G26" s="66" t="s">
        <v>381</v>
      </c>
      <c r="H26" s="66" t="s">
        <v>636</v>
      </c>
      <c r="I26" s="66" t="s">
        <v>381</v>
      </c>
      <c r="J26" s="65" t="s">
        <v>641</v>
      </c>
      <c r="K26" s="66" t="s">
        <v>381</v>
      </c>
      <c r="L26" s="66" t="s">
        <v>381</v>
      </c>
      <c r="M26" s="67">
        <v>15</v>
      </c>
      <c r="N26" s="66" t="s">
        <v>381</v>
      </c>
      <c r="O26" s="67">
        <v>1</v>
      </c>
      <c r="P26" s="66" t="s">
        <v>381</v>
      </c>
      <c r="Q26" s="66" t="s">
        <v>381</v>
      </c>
      <c r="R26" s="66" t="s">
        <v>381</v>
      </c>
      <c r="S26" s="66" t="s">
        <v>381</v>
      </c>
      <c r="T26" s="66" t="s">
        <v>381</v>
      </c>
    </row>
    <row r="27" spans="1:20" s="64" customFormat="1" ht="47.25" x14ac:dyDescent="0.25">
      <c r="A27" s="67">
        <v>3</v>
      </c>
      <c r="B27" s="66" t="s">
        <v>381</v>
      </c>
      <c r="C27" s="66" t="s">
        <v>638</v>
      </c>
      <c r="D27" s="66" t="s">
        <v>108</v>
      </c>
      <c r="E27" s="66" t="s">
        <v>381</v>
      </c>
      <c r="F27" s="178" t="s">
        <v>643</v>
      </c>
      <c r="G27" s="66" t="s">
        <v>381</v>
      </c>
      <c r="H27" s="66" t="s">
        <v>635</v>
      </c>
      <c r="I27" s="66" t="s">
        <v>381</v>
      </c>
      <c r="J27" s="65" t="s">
        <v>641</v>
      </c>
      <c r="K27" s="66" t="s">
        <v>381</v>
      </c>
      <c r="L27" s="66" t="s">
        <v>381</v>
      </c>
      <c r="M27" s="67">
        <v>15</v>
      </c>
      <c r="N27" s="66" t="s">
        <v>381</v>
      </c>
      <c r="O27" s="67">
        <v>1</v>
      </c>
      <c r="P27" s="66" t="s">
        <v>381</v>
      </c>
      <c r="Q27" s="66" t="s">
        <v>381</v>
      </c>
      <c r="R27" s="66" t="s">
        <v>381</v>
      </c>
      <c r="S27" s="66" t="s">
        <v>381</v>
      </c>
      <c r="T27" s="66" t="s">
        <v>381</v>
      </c>
    </row>
    <row r="28" spans="1:20" s="64" customFormat="1" ht="47.25" x14ac:dyDescent="0.25">
      <c r="A28" s="67">
        <v>4</v>
      </c>
      <c r="B28" s="66" t="s">
        <v>381</v>
      </c>
      <c r="C28" s="66" t="s">
        <v>638</v>
      </c>
      <c r="D28" s="66" t="s">
        <v>108</v>
      </c>
      <c r="E28" s="66" t="s">
        <v>381</v>
      </c>
      <c r="F28" s="178" t="s">
        <v>643</v>
      </c>
      <c r="G28" s="66" t="s">
        <v>381</v>
      </c>
      <c r="H28" s="66" t="s">
        <v>636</v>
      </c>
      <c r="I28" s="66" t="s">
        <v>381</v>
      </c>
      <c r="J28" s="65" t="s">
        <v>641</v>
      </c>
      <c r="K28" s="66" t="s">
        <v>381</v>
      </c>
      <c r="L28" s="66" t="s">
        <v>381</v>
      </c>
      <c r="M28" s="67">
        <v>15</v>
      </c>
      <c r="N28" s="66" t="s">
        <v>381</v>
      </c>
      <c r="O28" s="67">
        <v>1</v>
      </c>
      <c r="P28" s="66" t="s">
        <v>381</v>
      </c>
      <c r="Q28" s="66" t="s">
        <v>381</v>
      </c>
      <c r="R28" s="66" t="s">
        <v>381</v>
      </c>
      <c r="S28" s="66" t="s">
        <v>381</v>
      </c>
      <c r="T28" s="66" t="s">
        <v>381</v>
      </c>
    </row>
    <row r="29" spans="1:20" s="64" customFormat="1" ht="47.25" x14ac:dyDescent="0.25">
      <c r="A29" s="67">
        <v>5</v>
      </c>
      <c r="B29" s="66" t="s">
        <v>381</v>
      </c>
      <c r="C29" s="66" t="s">
        <v>639</v>
      </c>
      <c r="D29" s="66" t="s">
        <v>108</v>
      </c>
      <c r="E29" s="66" t="s">
        <v>381</v>
      </c>
      <c r="F29" s="178" t="s">
        <v>643</v>
      </c>
      <c r="G29" s="66" t="s">
        <v>381</v>
      </c>
      <c r="H29" s="66" t="s">
        <v>635</v>
      </c>
      <c r="I29" s="66" t="s">
        <v>381</v>
      </c>
      <c r="J29" s="65" t="s">
        <v>642</v>
      </c>
      <c r="K29" s="66" t="s">
        <v>381</v>
      </c>
      <c r="L29" s="66" t="s">
        <v>381</v>
      </c>
      <c r="M29" s="67">
        <v>15</v>
      </c>
      <c r="N29" s="66" t="s">
        <v>381</v>
      </c>
      <c r="O29" s="67">
        <v>1</v>
      </c>
      <c r="P29" s="66" t="s">
        <v>381</v>
      </c>
      <c r="Q29" s="66" t="s">
        <v>381</v>
      </c>
      <c r="R29" s="66" t="s">
        <v>381</v>
      </c>
      <c r="S29" s="66" t="s">
        <v>381</v>
      </c>
      <c r="T29" s="66" t="s">
        <v>381</v>
      </c>
    </row>
    <row r="30" spans="1:20" s="64" customFormat="1" ht="47.25" x14ac:dyDescent="0.25">
      <c r="A30" s="67">
        <v>6</v>
      </c>
      <c r="B30" s="66" t="s">
        <v>381</v>
      </c>
      <c r="C30" s="66" t="s">
        <v>639</v>
      </c>
      <c r="D30" s="66" t="s">
        <v>108</v>
      </c>
      <c r="E30" s="66" t="s">
        <v>381</v>
      </c>
      <c r="F30" s="178" t="s">
        <v>643</v>
      </c>
      <c r="G30" s="66" t="s">
        <v>381</v>
      </c>
      <c r="H30" s="66" t="s">
        <v>636</v>
      </c>
      <c r="I30" s="66" t="s">
        <v>381</v>
      </c>
      <c r="J30" s="65" t="s">
        <v>642</v>
      </c>
      <c r="K30" s="66" t="s">
        <v>381</v>
      </c>
      <c r="L30" s="66" t="s">
        <v>381</v>
      </c>
      <c r="M30" s="67">
        <v>15</v>
      </c>
      <c r="N30" s="66" t="s">
        <v>381</v>
      </c>
      <c r="O30" s="67">
        <v>1</v>
      </c>
      <c r="P30" s="66" t="s">
        <v>381</v>
      </c>
      <c r="Q30" s="66" t="s">
        <v>381</v>
      </c>
      <c r="R30" s="66" t="s">
        <v>381</v>
      </c>
      <c r="S30" s="66" t="s">
        <v>381</v>
      </c>
      <c r="T30" s="66" t="s">
        <v>381</v>
      </c>
    </row>
    <row r="31" spans="1:20" ht="3" customHeight="1" x14ac:dyDescent="0.25"/>
    <row r="32" spans="1:20" s="62" customFormat="1" ht="12.75" x14ac:dyDescent="0.2">
      <c r="B32" s="63"/>
      <c r="C32" s="63"/>
      <c r="K32" s="63"/>
    </row>
    <row r="33" spans="2:113" s="62" customFormat="1" x14ac:dyDescent="0.25">
      <c r="B33" s="60" t="s">
        <v>111</v>
      </c>
      <c r="C33" s="60"/>
      <c r="D33" s="60"/>
      <c r="E33" s="60"/>
      <c r="F33" s="60"/>
      <c r="G33" s="60"/>
      <c r="H33" s="60"/>
      <c r="I33" s="60"/>
      <c r="J33" s="60"/>
      <c r="K33" s="60"/>
      <c r="L33" s="60"/>
      <c r="M33" s="60"/>
      <c r="N33" s="60"/>
      <c r="O33" s="60"/>
      <c r="P33" s="60"/>
      <c r="Q33" s="60"/>
      <c r="R33" s="60"/>
    </row>
    <row r="34" spans="2:113" x14ac:dyDescent="0.25">
      <c r="B34" s="389" t="s">
        <v>536</v>
      </c>
      <c r="C34" s="389"/>
      <c r="D34" s="389"/>
      <c r="E34" s="389"/>
      <c r="F34" s="389"/>
      <c r="G34" s="389"/>
      <c r="H34" s="389"/>
      <c r="I34" s="389"/>
      <c r="J34" s="389"/>
      <c r="K34" s="389"/>
      <c r="L34" s="389"/>
      <c r="M34" s="389"/>
      <c r="N34" s="389"/>
      <c r="O34" s="389"/>
      <c r="P34" s="389"/>
      <c r="Q34" s="389"/>
      <c r="R34" s="389"/>
    </row>
    <row r="35" spans="2:113" x14ac:dyDescent="0.25">
      <c r="B35" s="60"/>
      <c r="C35" s="60"/>
      <c r="D35" s="60"/>
      <c r="E35" s="60"/>
      <c r="F35" s="60"/>
      <c r="G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row>
    <row r="36" spans="2:113" x14ac:dyDescent="0.25">
      <c r="B36" s="59" t="s">
        <v>499</v>
      </c>
      <c r="C36" s="59"/>
      <c r="D36" s="59"/>
      <c r="E36" s="59"/>
      <c r="F36" s="57"/>
      <c r="G36" s="57"/>
      <c r="H36" s="59"/>
      <c r="I36" s="59"/>
      <c r="J36" s="59"/>
      <c r="K36" s="59"/>
      <c r="L36" s="59"/>
      <c r="M36" s="59"/>
      <c r="N36" s="59"/>
      <c r="O36" s="59"/>
      <c r="P36" s="59"/>
      <c r="Q36" s="59"/>
      <c r="R36" s="59"/>
      <c r="S36" s="61"/>
      <c r="T36" s="61"/>
      <c r="U36" s="61"/>
      <c r="V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row>
    <row r="37" spans="2:113" x14ac:dyDescent="0.25">
      <c r="B37" s="59" t="s">
        <v>110</v>
      </c>
      <c r="C37" s="59"/>
      <c r="D37" s="59"/>
      <c r="E37" s="59"/>
      <c r="F37" s="57"/>
      <c r="G37" s="57"/>
      <c r="H37" s="59"/>
      <c r="I37" s="59"/>
      <c r="J37" s="59"/>
      <c r="K37" s="59"/>
      <c r="L37" s="59"/>
      <c r="M37" s="59"/>
      <c r="N37" s="59"/>
      <c r="O37" s="59"/>
      <c r="P37" s="59"/>
      <c r="Q37" s="59"/>
      <c r="R37" s="59"/>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row>
    <row r="38" spans="2:113" s="57" customFormat="1" x14ac:dyDescent="0.25">
      <c r="B38" s="59" t="s">
        <v>109</v>
      </c>
      <c r="C38" s="59"/>
      <c r="D38" s="59"/>
      <c r="E38" s="59"/>
      <c r="H38" s="59"/>
      <c r="I38" s="59"/>
      <c r="J38" s="59"/>
      <c r="K38" s="59"/>
      <c r="L38" s="59"/>
      <c r="M38" s="59"/>
      <c r="N38" s="59"/>
      <c r="O38" s="59"/>
      <c r="P38" s="59"/>
      <c r="Q38" s="59"/>
      <c r="R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108</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107</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106</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105</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B43" s="59" t="s">
        <v>104</v>
      </c>
      <c r="C43" s="59"/>
      <c r="D43" s="59"/>
      <c r="E43" s="59"/>
      <c r="H43" s="59"/>
      <c r="I43" s="59"/>
      <c r="J43" s="59"/>
      <c r="K43" s="59"/>
      <c r="L43" s="59"/>
      <c r="M43" s="59"/>
      <c r="N43" s="59"/>
      <c r="O43" s="59"/>
      <c r="P43" s="59"/>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B44" s="59" t="s">
        <v>103</v>
      </c>
      <c r="C44" s="59"/>
      <c r="D44" s="59"/>
      <c r="E44" s="59"/>
      <c r="H44" s="59"/>
      <c r="I44" s="59"/>
      <c r="J44" s="59"/>
      <c r="K44" s="59"/>
      <c r="L44" s="59"/>
      <c r="M44" s="59"/>
      <c r="N44" s="59"/>
      <c r="O44" s="59"/>
      <c r="P44" s="59"/>
      <c r="Q44" s="59"/>
      <c r="R44" s="59"/>
      <c r="S44" s="59"/>
      <c r="T44" s="59"/>
      <c r="U44" s="59"/>
      <c r="V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row r="45" spans="2:113" s="57" customFormat="1" x14ac:dyDescent="0.25">
      <c r="B45" s="59" t="s">
        <v>102</v>
      </c>
      <c r="C45" s="59"/>
      <c r="D45" s="59"/>
      <c r="E45" s="59"/>
      <c r="H45" s="59"/>
      <c r="I45" s="59"/>
      <c r="J45" s="59"/>
      <c r="K45" s="59"/>
      <c r="L45" s="59"/>
      <c r="M45" s="59"/>
      <c r="N45" s="59"/>
      <c r="O45" s="59"/>
      <c r="P45" s="59"/>
      <c r="Q45" s="59"/>
      <c r="R45" s="59"/>
      <c r="S45" s="59"/>
      <c r="T45" s="59"/>
      <c r="U45" s="59"/>
      <c r="V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row>
    <row r="46" spans="2:113" s="57" customFormat="1" x14ac:dyDescent="0.25">
      <c r="Q46" s="59"/>
      <c r="R46" s="59"/>
      <c r="S46" s="59"/>
      <c r="T46" s="59"/>
      <c r="U46" s="59"/>
      <c r="V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row>
    <row r="47" spans="2:113" s="57" customFormat="1" x14ac:dyDescent="0.25">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4:R34"/>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23" zoomScale="80" zoomScaleSheetLayoutView="80" workbookViewId="0">
      <selection activeCell="R29" sqref="R2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9.2851562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379" t="s">
        <v>10</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1" t="str">
        <f>'1. паспорт местоположение'!A9</f>
        <v xml:space="preserve">                         АО "Янтарьэнерго"                         </v>
      </c>
      <c r="F9" s="381"/>
      <c r="G9" s="381"/>
      <c r="H9" s="381"/>
      <c r="I9" s="381"/>
      <c r="J9" s="381"/>
      <c r="K9" s="381"/>
      <c r="L9" s="381"/>
      <c r="M9" s="381"/>
      <c r="N9" s="381"/>
      <c r="O9" s="381"/>
      <c r="P9" s="381"/>
      <c r="Q9" s="381"/>
      <c r="R9" s="381"/>
      <c r="S9" s="381"/>
      <c r="T9" s="381"/>
      <c r="U9" s="381"/>
      <c r="V9" s="381"/>
      <c r="W9" s="381"/>
      <c r="X9" s="381"/>
      <c r="Y9" s="381"/>
    </row>
    <row r="10" spans="1:27" s="12" customFormat="1" ht="18.75" customHeight="1" x14ac:dyDescent="0.2">
      <c r="E10" s="376" t="s">
        <v>9</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1" t="str">
        <f>'1. паспорт местоположение'!A12</f>
        <v>B_prj_111001_3348</v>
      </c>
      <c r="F12" s="381"/>
      <c r="G12" s="381"/>
      <c r="H12" s="381"/>
      <c r="I12" s="381"/>
      <c r="J12" s="381"/>
      <c r="K12" s="381"/>
      <c r="L12" s="381"/>
      <c r="M12" s="381"/>
      <c r="N12" s="381"/>
      <c r="O12" s="381"/>
      <c r="P12" s="381"/>
      <c r="Q12" s="381"/>
      <c r="R12" s="381"/>
      <c r="S12" s="381"/>
      <c r="T12" s="381"/>
      <c r="U12" s="381"/>
      <c r="V12" s="381"/>
      <c r="W12" s="381"/>
      <c r="X12" s="381"/>
      <c r="Y12" s="381"/>
    </row>
    <row r="13" spans="1:27" s="12" customFormat="1" ht="18.75" customHeight="1" x14ac:dyDescent="0.2">
      <c r="E13" s="376" t="s">
        <v>8</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6" t="str">
        <f>'1. паспорт местоположение'!A15</f>
        <v>Строительство трех ТП 15/0.4 кВ, строительство КЛ 15 кВ в г.Калининграде, ул.Карташова-Каблукова-Ижорская-Новгородская</v>
      </c>
      <c r="F15" s="386"/>
      <c r="G15" s="386"/>
      <c r="H15" s="386"/>
      <c r="I15" s="386"/>
      <c r="J15" s="386"/>
      <c r="K15" s="386"/>
      <c r="L15" s="386"/>
      <c r="M15" s="386"/>
      <c r="N15" s="386"/>
      <c r="O15" s="386"/>
      <c r="P15" s="386"/>
      <c r="Q15" s="386"/>
      <c r="R15" s="386"/>
      <c r="S15" s="386"/>
      <c r="T15" s="386"/>
      <c r="U15" s="386"/>
      <c r="V15" s="386"/>
      <c r="W15" s="386"/>
      <c r="X15" s="386"/>
      <c r="Y15" s="386"/>
    </row>
    <row r="16" spans="1:27" s="3" customFormat="1" ht="15" customHeight="1" x14ac:dyDescent="0.2">
      <c r="E16" s="376" t="s">
        <v>7</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503</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4" customFormat="1" ht="21" customHeight="1" x14ac:dyDescent="0.25"/>
    <row r="21" spans="1:27" ht="15.75" customHeight="1" x14ac:dyDescent="0.25">
      <c r="A21" s="406" t="s">
        <v>6</v>
      </c>
      <c r="B21" s="409" t="s">
        <v>510</v>
      </c>
      <c r="C21" s="410"/>
      <c r="D21" s="409" t="s">
        <v>512</v>
      </c>
      <c r="E21" s="410"/>
      <c r="F21" s="400" t="s">
        <v>95</v>
      </c>
      <c r="G21" s="402"/>
      <c r="H21" s="402"/>
      <c r="I21" s="401"/>
      <c r="J21" s="406" t="s">
        <v>513</v>
      </c>
      <c r="K21" s="409" t="s">
        <v>514</v>
      </c>
      <c r="L21" s="410"/>
      <c r="M21" s="409" t="s">
        <v>515</v>
      </c>
      <c r="N21" s="410"/>
      <c r="O21" s="409" t="s">
        <v>502</v>
      </c>
      <c r="P21" s="410"/>
      <c r="Q21" s="409" t="s">
        <v>128</v>
      </c>
      <c r="R21" s="410"/>
      <c r="S21" s="406" t="s">
        <v>127</v>
      </c>
      <c r="T21" s="406" t="s">
        <v>516</v>
      </c>
      <c r="U21" s="406" t="s">
        <v>511</v>
      </c>
      <c r="V21" s="409" t="s">
        <v>126</v>
      </c>
      <c r="W21" s="410"/>
      <c r="X21" s="400" t="s">
        <v>118</v>
      </c>
      <c r="Y21" s="402"/>
      <c r="Z21" s="400" t="s">
        <v>117</v>
      </c>
      <c r="AA21" s="402"/>
    </row>
    <row r="22" spans="1:27" ht="216" customHeight="1" x14ac:dyDescent="0.25">
      <c r="A22" s="407"/>
      <c r="B22" s="411"/>
      <c r="C22" s="412"/>
      <c r="D22" s="411"/>
      <c r="E22" s="412"/>
      <c r="F22" s="400" t="s">
        <v>125</v>
      </c>
      <c r="G22" s="401"/>
      <c r="H22" s="400" t="s">
        <v>124</v>
      </c>
      <c r="I22" s="401"/>
      <c r="J22" s="408"/>
      <c r="K22" s="411"/>
      <c r="L22" s="412"/>
      <c r="M22" s="411"/>
      <c r="N22" s="412"/>
      <c r="O22" s="411"/>
      <c r="P22" s="412"/>
      <c r="Q22" s="411"/>
      <c r="R22" s="412"/>
      <c r="S22" s="408"/>
      <c r="T22" s="408"/>
      <c r="U22" s="408"/>
      <c r="V22" s="411"/>
      <c r="W22" s="412"/>
      <c r="X22" s="107" t="s">
        <v>116</v>
      </c>
      <c r="Y22" s="107" t="s">
        <v>500</v>
      </c>
      <c r="Z22" s="107" t="s">
        <v>115</v>
      </c>
      <c r="AA22" s="107" t="s">
        <v>114</v>
      </c>
    </row>
    <row r="23" spans="1:27" ht="60" customHeight="1" x14ac:dyDescent="0.25">
      <c r="A23" s="408"/>
      <c r="B23" s="157" t="s">
        <v>112</v>
      </c>
      <c r="C23" s="157"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79" customFormat="1" ht="63" x14ac:dyDescent="0.25">
      <c r="A25" s="67">
        <v>1</v>
      </c>
      <c r="B25" s="67" t="s">
        <v>381</v>
      </c>
      <c r="C25" s="359" t="s">
        <v>644</v>
      </c>
      <c r="D25" s="67" t="s">
        <v>381</v>
      </c>
      <c r="E25" s="359" t="s">
        <v>649</v>
      </c>
      <c r="F25" s="67" t="s">
        <v>381</v>
      </c>
      <c r="G25" s="181" t="s">
        <v>560</v>
      </c>
      <c r="H25" s="67" t="s">
        <v>381</v>
      </c>
      <c r="I25" s="181" t="s">
        <v>560</v>
      </c>
      <c r="J25" s="67" t="s">
        <v>381</v>
      </c>
      <c r="K25" s="67" t="s">
        <v>381</v>
      </c>
      <c r="L25" s="67">
        <v>1</v>
      </c>
      <c r="M25" s="67" t="s">
        <v>381</v>
      </c>
      <c r="N25" s="180">
        <v>240</v>
      </c>
      <c r="O25" s="67" t="s">
        <v>381</v>
      </c>
      <c r="P25" s="180" t="s">
        <v>559</v>
      </c>
      <c r="Q25" s="67" t="s">
        <v>381</v>
      </c>
      <c r="R25" s="67">
        <v>4.1689999999999996</v>
      </c>
      <c r="S25" s="67" t="s">
        <v>381</v>
      </c>
      <c r="T25" s="67" t="s">
        <v>381</v>
      </c>
      <c r="U25" s="67" t="s">
        <v>381</v>
      </c>
      <c r="V25" s="67" t="s">
        <v>381</v>
      </c>
      <c r="W25" s="182" t="s">
        <v>640</v>
      </c>
      <c r="X25" s="66" t="s">
        <v>381</v>
      </c>
      <c r="Y25" s="66" t="s">
        <v>381</v>
      </c>
      <c r="Z25" s="66" t="s">
        <v>381</v>
      </c>
      <c r="AA25" s="66" t="s">
        <v>381</v>
      </c>
    </row>
    <row r="26" spans="1:27" s="179" customFormat="1" ht="63" x14ac:dyDescent="0.25">
      <c r="A26" s="67">
        <v>2</v>
      </c>
      <c r="B26" s="67" t="s">
        <v>381</v>
      </c>
      <c r="C26" s="359" t="s">
        <v>645</v>
      </c>
      <c r="D26" s="67" t="s">
        <v>381</v>
      </c>
      <c r="E26" s="359" t="s">
        <v>650</v>
      </c>
      <c r="F26" s="67" t="s">
        <v>381</v>
      </c>
      <c r="G26" s="181" t="s">
        <v>560</v>
      </c>
      <c r="H26" s="67" t="s">
        <v>381</v>
      </c>
      <c r="I26" s="181" t="s">
        <v>560</v>
      </c>
      <c r="J26" s="67" t="s">
        <v>381</v>
      </c>
      <c r="K26" s="67" t="s">
        <v>381</v>
      </c>
      <c r="L26" s="67">
        <v>1</v>
      </c>
      <c r="M26" s="67" t="s">
        <v>381</v>
      </c>
      <c r="N26" s="180">
        <v>240</v>
      </c>
      <c r="O26" s="67" t="s">
        <v>381</v>
      </c>
      <c r="P26" s="180" t="s">
        <v>559</v>
      </c>
      <c r="Q26" s="67" t="s">
        <v>381</v>
      </c>
      <c r="R26" s="67">
        <v>4.1689999999999996</v>
      </c>
      <c r="S26" s="67" t="s">
        <v>381</v>
      </c>
      <c r="T26" s="67" t="s">
        <v>381</v>
      </c>
      <c r="U26" s="67" t="s">
        <v>381</v>
      </c>
      <c r="V26" s="67" t="s">
        <v>381</v>
      </c>
      <c r="W26" s="182" t="s">
        <v>640</v>
      </c>
      <c r="X26" s="66" t="s">
        <v>381</v>
      </c>
      <c r="Y26" s="66" t="s">
        <v>381</v>
      </c>
      <c r="Z26" s="66" t="s">
        <v>381</v>
      </c>
      <c r="AA26" s="66" t="s">
        <v>381</v>
      </c>
    </row>
    <row r="27" spans="1:27" s="179" customFormat="1" ht="78.75" x14ac:dyDescent="0.25">
      <c r="A27" s="67">
        <v>3</v>
      </c>
      <c r="B27" s="67" t="s">
        <v>381</v>
      </c>
      <c r="C27" s="359" t="s">
        <v>651</v>
      </c>
      <c r="D27" s="67" t="s">
        <v>381</v>
      </c>
      <c r="E27" s="359" t="s">
        <v>652</v>
      </c>
      <c r="F27" s="67" t="s">
        <v>381</v>
      </c>
      <c r="G27" s="181" t="s">
        <v>560</v>
      </c>
      <c r="H27" s="67" t="s">
        <v>381</v>
      </c>
      <c r="I27" s="181" t="s">
        <v>560</v>
      </c>
      <c r="J27" s="67" t="s">
        <v>381</v>
      </c>
      <c r="K27" s="67" t="s">
        <v>381</v>
      </c>
      <c r="L27" s="67">
        <v>2</v>
      </c>
      <c r="M27" s="67" t="s">
        <v>381</v>
      </c>
      <c r="N27" s="180">
        <v>120</v>
      </c>
      <c r="O27" s="67" t="s">
        <v>381</v>
      </c>
      <c r="P27" s="180" t="s">
        <v>559</v>
      </c>
      <c r="Q27" s="67" t="s">
        <v>381</v>
      </c>
      <c r="R27" s="404">
        <v>0.625</v>
      </c>
      <c r="S27" s="67" t="s">
        <v>381</v>
      </c>
      <c r="T27" s="67" t="s">
        <v>381</v>
      </c>
      <c r="U27" s="67" t="s">
        <v>381</v>
      </c>
      <c r="V27" s="67" t="s">
        <v>381</v>
      </c>
      <c r="W27" s="182" t="s">
        <v>640</v>
      </c>
      <c r="X27" s="66" t="s">
        <v>381</v>
      </c>
      <c r="Y27" s="66" t="s">
        <v>381</v>
      </c>
      <c r="Z27" s="66" t="s">
        <v>381</v>
      </c>
      <c r="AA27" s="66" t="s">
        <v>381</v>
      </c>
    </row>
    <row r="28" spans="1:27" s="179" customFormat="1" ht="78.75" x14ac:dyDescent="0.25">
      <c r="A28" s="67">
        <v>4</v>
      </c>
      <c r="B28" s="67" t="s">
        <v>381</v>
      </c>
      <c r="C28" s="359" t="s">
        <v>651</v>
      </c>
      <c r="D28" s="67" t="s">
        <v>381</v>
      </c>
      <c r="E28" s="359" t="s">
        <v>653</v>
      </c>
      <c r="F28" s="67" t="s">
        <v>381</v>
      </c>
      <c r="G28" s="181" t="s">
        <v>560</v>
      </c>
      <c r="H28" s="67" t="s">
        <v>381</v>
      </c>
      <c r="I28" s="181" t="s">
        <v>560</v>
      </c>
      <c r="J28" s="67" t="s">
        <v>381</v>
      </c>
      <c r="K28" s="67" t="s">
        <v>381</v>
      </c>
      <c r="L28" s="67">
        <v>2</v>
      </c>
      <c r="M28" s="67" t="s">
        <v>381</v>
      </c>
      <c r="N28" s="180">
        <v>120</v>
      </c>
      <c r="O28" s="67" t="s">
        <v>381</v>
      </c>
      <c r="P28" s="180" t="s">
        <v>559</v>
      </c>
      <c r="Q28" s="67" t="s">
        <v>381</v>
      </c>
      <c r="R28" s="405"/>
      <c r="S28" s="67" t="s">
        <v>381</v>
      </c>
      <c r="T28" s="67" t="s">
        <v>381</v>
      </c>
      <c r="U28" s="67" t="s">
        <v>381</v>
      </c>
      <c r="V28" s="67" t="s">
        <v>381</v>
      </c>
      <c r="W28" s="182" t="s">
        <v>640</v>
      </c>
      <c r="X28" s="66" t="s">
        <v>381</v>
      </c>
      <c r="Y28" s="66" t="s">
        <v>381</v>
      </c>
      <c r="Z28" s="66" t="s">
        <v>381</v>
      </c>
      <c r="AA28" s="66" t="s">
        <v>381</v>
      </c>
    </row>
    <row r="29" spans="1:27" s="179" customFormat="1" ht="63" x14ac:dyDescent="0.25">
      <c r="A29" s="67">
        <v>5</v>
      </c>
      <c r="B29" s="67" t="s">
        <v>381</v>
      </c>
      <c r="C29" s="359" t="s">
        <v>646</v>
      </c>
      <c r="D29" s="67" t="s">
        <v>381</v>
      </c>
      <c r="E29" s="359" t="s">
        <v>648</v>
      </c>
      <c r="F29" s="67" t="s">
        <v>381</v>
      </c>
      <c r="G29" s="181" t="s">
        <v>560</v>
      </c>
      <c r="H29" s="67" t="s">
        <v>381</v>
      </c>
      <c r="I29" s="181" t="s">
        <v>560</v>
      </c>
      <c r="J29" s="67" t="s">
        <v>381</v>
      </c>
      <c r="K29" s="67" t="s">
        <v>381</v>
      </c>
      <c r="L29" s="67">
        <v>1</v>
      </c>
      <c r="M29" s="67" t="s">
        <v>381</v>
      </c>
      <c r="N29" s="180">
        <v>120</v>
      </c>
      <c r="O29" s="67" t="s">
        <v>381</v>
      </c>
      <c r="P29" s="180" t="s">
        <v>559</v>
      </c>
      <c r="Q29" s="67" t="s">
        <v>381</v>
      </c>
      <c r="R29" s="67">
        <v>0.26700000000000002</v>
      </c>
      <c r="S29" s="67" t="s">
        <v>381</v>
      </c>
      <c r="T29" s="67" t="s">
        <v>381</v>
      </c>
      <c r="U29" s="67" t="s">
        <v>381</v>
      </c>
      <c r="V29" s="67" t="s">
        <v>381</v>
      </c>
      <c r="W29" s="182" t="s">
        <v>640</v>
      </c>
      <c r="X29" s="66" t="s">
        <v>381</v>
      </c>
      <c r="Y29" s="66" t="s">
        <v>381</v>
      </c>
      <c r="Z29" s="66" t="s">
        <v>381</v>
      </c>
      <c r="AA29" s="66" t="s">
        <v>381</v>
      </c>
    </row>
    <row r="30" spans="1:27" s="179" customFormat="1" ht="63" x14ac:dyDescent="0.25">
      <c r="A30" s="67">
        <v>6</v>
      </c>
      <c r="B30" s="67" t="s">
        <v>381</v>
      </c>
      <c r="C30" s="359" t="s">
        <v>647</v>
      </c>
      <c r="D30" s="67" t="s">
        <v>381</v>
      </c>
      <c r="E30" s="359" t="s">
        <v>648</v>
      </c>
      <c r="F30" s="67" t="s">
        <v>381</v>
      </c>
      <c r="G30" s="181" t="s">
        <v>560</v>
      </c>
      <c r="H30" s="67" t="s">
        <v>381</v>
      </c>
      <c r="I30" s="181" t="s">
        <v>560</v>
      </c>
      <c r="J30" s="67" t="s">
        <v>381</v>
      </c>
      <c r="K30" s="67" t="s">
        <v>381</v>
      </c>
      <c r="L30" s="67">
        <v>1</v>
      </c>
      <c r="M30" s="67" t="s">
        <v>381</v>
      </c>
      <c r="N30" s="180">
        <v>120</v>
      </c>
      <c r="O30" s="67" t="s">
        <v>381</v>
      </c>
      <c r="P30" s="180" t="s">
        <v>559</v>
      </c>
      <c r="Q30" s="67" t="s">
        <v>381</v>
      </c>
      <c r="R30" s="67">
        <v>0.26700000000000002</v>
      </c>
      <c r="S30" s="67" t="s">
        <v>381</v>
      </c>
      <c r="T30" s="67" t="s">
        <v>381</v>
      </c>
      <c r="U30" s="67" t="s">
        <v>381</v>
      </c>
      <c r="V30" s="67" t="s">
        <v>381</v>
      </c>
      <c r="W30" s="182" t="s">
        <v>640</v>
      </c>
      <c r="X30" s="66" t="s">
        <v>381</v>
      </c>
      <c r="Y30" s="66" t="s">
        <v>381</v>
      </c>
      <c r="Z30" s="66" t="s">
        <v>381</v>
      </c>
      <c r="AA30" s="66" t="s">
        <v>381</v>
      </c>
    </row>
    <row r="31" spans="1:27" ht="3" customHeight="1" x14ac:dyDescent="0.25">
      <c r="X31" s="109"/>
      <c r="Y31" s="110"/>
      <c r="Z31" s="57"/>
      <c r="AA31" s="57"/>
    </row>
    <row r="32" spans="1:27" s="62" customFormat="1" ht="12.75" x14ac:dyDescent="0.2">
      <c r="A32" s="63"/>
      <c r="B32" s="63"/>
      <c r="C32" s="63"/>
      <c r="E32" s="63"/>
      <c r="X32" s="111"/>
      <c r="Y32" s="111"/>
      <c r="Z32" s="111"/>
      <c r="AA32" s="111"/>
    </row>
    <row r="33" spans="1:3" s="62" customFormat="1" ht="12.75" x14ac:dyDescent="0.2">
      <c r="A33" s="63"/>
      <c r="B33" s="63"/>
      <c r="C33" s="63"/>
    </row>
  </sheetData>
  <mergeCells count="28">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R27:R28"/>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E26" sqref="E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2016 год</v>
      </c>
      <c r="B5" s="375"/>
      <c r="C5" s="375"/>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379" t="s">
        <v>10</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1" t="str">
        <f>'1. паспорт местоположение'!A9:C9</f>
        <v xml:space="preserve">                         АО "Янтарьэнерго"                         </v>
      </c>
      <c r="B9" s="381"/>
      <c r="C9" s="381"/>
      <c r="D9" s="8"/>
      <c r="E9" s="8"/>
      <c r="F9" s="8"/>
      <c r="G9" s="8"/>
      <c r="H9" s="13"/>
      <c r="I9" s="13"/>
      <c r="J9" s="13"/>
      <c r="K9" s="13"/>
      <c r="L9" s="13"/>
      <c r="M9" s="13"/>
      <c r="N9" s="13"/>
      <c r="O9" s="13"/>
      <c r="P9" s="13"/>
      <c r="Q9" s="13"/>
      <c r="R9" s="13"/>
      <c r="S9" s="13"/>
      <c r="T9" s="13"/>
      <c r="U9" s="13"/>
    </row>
    <row r="10" spans="1:29" s="12" customFormat="1" ht="18.75" x14ac:dyDescent="0.2">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1" t="str">
        <f>'1. паспорт местоположение'!A12:C12</f>
        <v>B_prj_111001_3348</v>
      </c>
      <c r="B12" s="381"/>
      <c r="C12" s="381"/>
      <c r="D12" s="8"/>
      <c r="E12" s="8"/>
      <c r="F12" s="8"/>
      <c r="G12" s="8"/>
      <c r="H12" s="13"/>
      <c r="I12" s="13"/>
      <c r="J12" s="13"/>
      <c r="K12" s="13"/>
      <c r="L12" s="13"/>
      <c r="M12" s="13"/>
      <c r="N12" s="13"/>
      <c r="O12" s="13"/>
      <c r="P12" s="13"/>
      <c r="Q12" s="13"/>
      <c r="R12" s="13"/>
      <c r="S12" s="13"/>
      <c r="T12" s="13"/>
      <c r="U12" s="13"/>
    </row>
    <row r="13" spans="1:29" s="12" customFormat="1" ht="18.75" x14ac:dyDescent="0.2">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5"/>
      <c r="B14" s="385"/>
      <c r="C14" s="38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6" t="str">
        <f>'1. паспорт местоположение'!A15:C15</f>
        <v>Строительство трех ТП 15/0.4 кВ, строительство КЛ 15 кВ в г.Калининграде, ул.Карташова-Каблукова-Ижорская-Новгородская</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76" t="s">
        <v>7</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7"/>
      <c r="B17" s="387"/>
      <c r="C17" s="387"/>
      <c r="D17" s="4"/>
      <c r="E17" s="4"/>
      <c r="F17" s="4"/>
      <c r="G17" s="4"/>
      <c r="H17" s="4"/>
      <c r="I17" s="4"/>
      <c r="J17" s="4"/>
      <c r="K17" s="4"/>
      <c r="L17" s="4"/>
      <c r="M17" s="4"/>
      <c r="N17" s="4"/>
      <c r="O17" s="4"/>
      <c r="P17" s="4"/>
      <c r="Q17" s="4"/>
      <c r="R17" s="4"/>
    </row>
    <row r="18" spans="1:21" s="3" customFormat="1" ht="27.75" customHeight="1" x14ac:dyDescent="0.2">
      <c r="A18" s="377" t="s">
        <v>495</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508</v>
      </c>
      <c r="C22" s="34" t="s">
        <v>561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528</v>
      </c>
      <c r="C24" s="29" t="s">
        <v>668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529</v>
      </c>
      <c r="C25" s="29" t="s">
        <v>634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669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509</v>
      </c>
      <c r="C27" s="29" t="s">
        <v>616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670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54"/>
      <c r="AB6" s="154"/>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54"/>
      <c r="AB7" s="154"/>
    </row>
    <row r="8" spans="1:28" ht="15.75" x14ac:dyDescent="0.25">
      <c r="A8" s="381" t="str">
        <f>'1. паспорт местоположение'!A9:C9</f>
        <v xml:space="preserve">                         АО "Янтарьэнерго"                         </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55"/>
      <c r="AB8" s="155"/>
    </row>
    <row r="9" spans="1:28" ht="15.75"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56"/>
      <c r="AB9" s="156"/>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54"/>
      <c r="AB10" s="154"/>
    </row>
    <row r="11" spans="1:28" ht="15.75" x14ac:dyDescent="0.25">
      <c r="A11" s="381" t="str">
        <f>'1. паспорт местоположение'!A12:C12</f>
        <v>B_prj_111001_3348</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55"/>
      <c r="AB11" s="155"/>
    </row>
    <row r="12" spans="1:28" ht="15.75"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56"/>
      <c r="AB12" s="156"/>
    </row>
    <row r="13" spans="1:28" ht="18.75" x14ac:dyDescent="0.25">
      <c r="A13" s="385"/>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11"/>
      <c r="AB13" s="11"/>
    </row>
    <row r="14" spans="1:28" ht="15.75" x14ac:dyDescent="0.25">
      <c r="A14" s="386" t="str">
        <f>'1. паспорт местоположение'!A15:C15</f>
        <v>Строительство трех ТП 15/0.4 кВ, строительство КЛ 15 кВ в г.Калининграде, ул.Карташова-Каблукова-Ижорская-Новгородская</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155"/>
      <c r="AB14" s="155"/>
    </row>
    <row r="15" spans="1:28" ht="15.75"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56"/>
      <c r="AB15" s="156"/>
    </row>
    <row r="16" spans="1:28"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164"/>
      <c r="AB16" s="164"/>
    </row>
    <row r="17" spans="1:2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164"/>
      <c r="AB17" s="164"/>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164"/>
      <c r="AB18" s="164"/>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164"/>
      <c r="AB19" s="164"/>
    </row>
    <row r="20" spans="1:28"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165"/>
      <c r="AB20" s="165"/>
    </row>
    <row r="21" spans="1:28" x14ac:dyDescent="0.25">
      <c r="A21" s="413"/>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165"/>
      <c r="AB21" s="165"/>
    </row>
    <row r="22" spans="1:28" x14ac:dyDescent="0.25">
      <c r="A22" s="414" t="s">
        <v>527</v>
      </c>
      <c r="B22" s="414"/>
      <c r="C22" s="414"/>
      <c r="D22" s="414"/>
      <c r="E22" s="414"/>
      <c r="F22" s="414"/>
      <c r="G22" s="414"/>
      <c r="H22" s="414"/>
      <c r="I22" s="414"/>
      <c r="J22" s="414"/>
      <c r="K22" s="414"/>
      <c r="L22" s="414"/>
      <c r="M22" s="414"/>
      <c r="N22" s="414"/>
      <c r="O22" s="414"/>
      <c r="P22" s="414"/>
      <c r="Q22" s="414"/>
      <c r="R22" s="414"/>
      <c r="S22" s="414"/>
      <c r="T22" s="414"/>
      <c r="U22" s="414"/>
      <c r="V22" s="414"/>
      <c r="W22" s="414"/>
      <c r="X22" s="414"/>
      <c r="Y22" s="414"/>
      <c r="Z22" s="414"/>
      <c r="AA22" s="166"/>
      <c r="AB22" s="166"/>
    </row>
    <row r="23" spans="1:28" ht="32.25" customHeight="1" x14ac:dyDescent="0.25">
      <c r="A23" s="416" t="s">
        <v>378</v>
      </c>
      <c r="B23" s="417"/>
      <c r="C23" s="417"/>
      <c r="D23" s="417"/>
      <c r="E23" s="417"/>
      <c r="F23" s="417"/>
      <c r="G23" s="417"/>
      <c r="H23" s="417"/>
      <c r="I23" s="417"/>
      <c r="J23" s="417"/>
      <c r="K23" s="417"/>
      <c r="L23" s="418"/>
      <c r="M23" s="415" t="s">
        <v>379</v>
      </c>
      <c r="N23" s="415"/>
      <c r="O23" s="415"/>
      <c r="P23" s="415"/>
      <c r="Q23" s="415"/>
      <c r="R23" s="415"/>
      <c r="S23" s="415"/>
      <c r="T23" s="415"/>
      <c r="U23" s="415"/>
      <c r="V23" s="415"/>
      <c r="W23" s="415"/>
      <c r="X23" s="415"/>
      <c r="Y23" s="415"/>
      <c r="Z23" s="415"/>
    </row>
    <row r="24" spans="1:28" ht="151.5" customHeight="1" x14ac:dyDescent="0.25">
      <c r="A24" s="104" t="s">
        <v>237</v>
      </c>
      <c r="B24" s="105" t="s">
        <v>266</v>
      </c>
      <c r="C24" s="104" t="s">
        <v>372</v>
      </c>
      <c r="D24" s="104" t="s">
        <v>238</v>
      </c>
      <c r="E24" s="104" t="s">
        <v>373</v>
      </c>
      <c r="F24" s="104" t="s">
        <v>375</v>
      </c>
      <c r="G24" s="104" t="s">
        <v>374</v>
      </c>
      <c r="H24" s="104" t="s">
        <v>239</v>
      </c>
      <c r="I24" s="104" t="s">
        <v>376</v>
      </c>
      <c r="J24" s="104" t="s">
        <v>271</v>
      </c>
      <c r="K24" s="105" t="s">
        <v>265</v>
      </c>
      <c r="L24" s="105" t="s">
        <v>240</v>
      </c>
      <c r="M24" s="106" t="s">
        <v>285</v>
      </c>
      <c r="N24" s="105" t="s">
        <v>538</v>
      </c>
      <c r="O24" s="104" t="s">
        <v>282</v>
      </c>
      <c r="P24" s="104" t="s">
        <v>283</v>
      </c>
      <c r="Q24" s="104" t="s">
        <v>281</v>
      </c>
      <c r="R24" s="104" t="s">
        <v>239</v>
      </c>
      <c r="S24" s="104" t="s">
        <v>280</v>
      </c>
      <c r="T24" s="104" t="s">
        <v>279</v>
      </c>
      <c r="U24" s="104" t="s">
        <v>371</v>
      </c>
      <c r="V24" s="104" t="s">
        <v>281</v>
      </c>
      <c r="W24" s="113" t="s">
        <v>264</v>
      </c>
      <c r="X24" s="113" t="s">
        <v>296</v>
      </c>
      <c r="Y24" s="113" t="s">
        <v>297</v>
      </c>
      <c r="Z24" s="115" t="s">
        <v>294</v>
      </c>
    </row>
    <row r="25" spans="1:28" ht="16.5" customHeight="1" x14ac:dyDescent="0.25">
      <c r="A25" s="104">
        <v>1</v>
      </c>
      <c r="B25" s="105">
        <v>2</v>
      </c>
      <c r="C25" s="104">
        <v>3</v>
      </c>
      <c r="D25" s="105">
        <v>4</v>
      </c>
      <c r="E25" s="104">
        <v>5</v>
      </c>
      <c r="F25" s="105">
        <v>6</v>
      </c>
      <c r="G25" s="104">
        <v>7</v>
      </c>
      <c r="H25" s="105">
        <v>8</v>
      </c>
      <c r="I25" s="104">
        <v>9</v>
      </c>
      <c r="J25" s="105">
        <v>10</v>
      </c>
      <c r="K25" s="167">
        <v>11</v>
      </c>
      <c r="L25" s="105">
        <v>12</v>
      </c>
      <c r="M25" s="167">
        <v>13</v>
      </c>
      <c r="N25" s="105">
        <v>14</v>
      </c>
      <c r="O25" s="167">
        <v>15</v>
      </c>
      <c r="P25" s="105">
        <v>16</v>
      </c>
      <c r="Q25" s="167">
        <v>17</v>
      </c>
      <c r="R25" s="105">
        <v>18</v>
      </c>
      <c r="S25" s="167">
        <v>19</v>
      </c>
      <c r="T25" s="105">
        <v>20</v>
      </c>
      <c r="U25" s="167">
        <v>21</v>
      </c>
      <c r="V25" s="105">
        <v>22</v>
      </c>
      <c r="W25" s="167">
        <v>23</v>
      </c>
      <c r="X25" s="105">
        <v>24</v>
      </c>
      <c r="Y25" s="167">
        <v>25</v>
      </c>
      <c r="Z25" s="105">
        <v>26</v>
      </c>
    </row>
    <row r="26" spans="1:28" ht="45.75" customHeight="1" x14ac:dyDescent="0.25">
      <c r="A26" s="97" t="s">
        <v>356</v>
      </c>
      <c r="B26" s="103"/>
      <c r="C26" s="99" t="s">
        <v>358</v>
      </c>
      <c r="D26" s="99" t="s">
        <v>359</v>
      </c>
      <c r="E26" s="99" t="s">
        <v>360</v>
      </c>
      <c r="F26" s="99" t="s">
        <v>276</v>
      </c>
      <c r="G26" s="99" t="s">
        <v>361</v>
      </c>
      <c r="H26" s="99" t="s">
        <v>239</v>
      </c>
      <c r="I26" s="99" t="s">
        <v>362</v>
      </c>
      <c r="J26" s="99" t="s">
        <v>363</v>
      </c>
      <c r="K26" s="96"/>
      <c r="L26" s="100" t="s">
        <v>262</v>
      </c>
      <c r="M26" s="102" t="s">
        <v>278</v>
      </c>
      <c r="N26" s="96"/>
      <c r="O26" s="96"/>
      <c r="P26" s="96"/>
      <c r="Q26" s="96"/>
      <c r="R26" s="96"/>
      <c r="S26" s="96"/>
      <c r="T26" s="96"/>
      <c r="U26" s="96"/>
      <c r="V26" s="96"/>
      <c r="W26" s="96"/>
      <c r="X26" s="96"/>
      <c r="Y26" s="96"/>
      <c r="Z26" s="98" t="s">
        <v>295</v>
      </c>
    </row>
    <row r="27" spans="1:28" x14ac:dyDescent="0.25">
      <c r="A27" s="96" t="s">
        <v>241</v>
      </c>
      <c r="B27" s="96" t="s">
        <v>267</v>
      </c>
      <c r="C27" s="96" t="s">
        <v>246</v>
      </c>
      <c r="D27" s="96" t="s">
        <v>247</v>
      </c>
      <c r="E27" s="96" t="s">
        <v>286</v>
      </c>
      <c r="F27" s="99" t="s">
        <v>242</v>
      </c>
      <c r="G27" s="99" t="s">
        <v>290</v>
      </c>
      <c r="H27" s="96" t="s">
        <v>239</v>
      </c>
      <c r="I27" s="99" t="s">
        <v>272</v>
      </c>
      <c r="J27" s="99" t="s">
        <v>254</v>
      </c>
      <c r="K27" s="100" t="s">
        <v>258</v>
      </c>
      <c r="L27" s="96"/>
      <c r="M27" s="100" t="s">
        <v>284</v>
      </c>
      <c r="N27" s="96"/>
      <c r="O27" s="96"/>
      <c r="P27" s="96"/>
      <c r="Q27" s="96"/>
      <c r="R27" s="96"/>
      <c r="S27" s="96"/>
      <c r="T27" s="96"/>
      <c r="U27" s="96"/>
      <c r="V27" s="96"/>
      <c r="W27" s="96"/>
      <c r="X27" s="96"/>
      <c r="Y27" s="96"/>
      <c r="Z27" s="96"/>
    </row>
    <row r="28" spans="1:28" x14ac:dyDescent="0.25">
      <c r="A28" s="96" t="s">
        <v>241</v>
      </c>
      <c r="B28" s="96" t="s">
        <v>268</v>
      </c>
      <c r="C28" s="96" t="s">
        <v>248</v>
      </c>
      <c r="D28" s="96" t="s">
        <v>249</v>
      </c>
      <c r="E28" s="96" t="s">
        <v>287</v>
      </c>
      <c r="F28" s="99" t="s">
        <v>243</v>
      </c>
      <c r="G28" s="99" t="s">
        <v>291</v>
      </c>
      <c r="H28" s="96" t="s">
        <v>239</v>
      </c>
      <c r="I28" s="99" t="s">
        <v>273</v>
      </c>
      <c r="J28" s="99" t="s">
        <v>255</v>
      </c>
      <c r="K28" s="100" t="s">
        <v>259</v>
      </c>
      <c r="L28" s="101"/>
      <c r="M28" s="100" t="s">
        <v>0</v>
      </c>
      <c r="N28" s="100"/>
      <c r="O28" s="100"/>
      <c r="P28" s="100"/>
      <c r="Q28" s="100"/>
      <c r="R28" s="100"/>
      <c r="S28" s="100"/>
      <c r="T28" s="100"/>
      <c r="U28" s="100"/>
      <c r="V28" s="100"/>
      <c r="W28" s="100"/>
      <c r="X28" s="100"/>
      <c r="Y28" s="100"/>
      <c r="Z28" s="100"/>
    </row>
    <row r="29" spans="1:28" x14ac:dyDescent="0.25">
      <c r="A29" s="96" t="s">
        <v>241</v>
      </c>
      <c r="B29" s="96" t="s">
        <v>269</v>
      </c>
      <c r="C29" s="96" t="s">
        <v>250</v>
      </c>
      <c r="D29" s="96" t="s">
        <v>251</v>
      </c>
      <c r="E29" s="96" t="s">
        <v>288</v>
      </c>
      <c r="F29" s="99" t="s">
        <v>244</v>
      </c>
      <c r="G29" s="99" t="s">
        <v>292</v>
      </c>
      <c r="H29" s="96" t="s">
        <v>239</v>
      </c>
      <c r="I29" s="99" t="s">
        <v>274</v>
      </c>
      <c r="J29" s="99" t="s">
        <v>256</v>
      </c>
      <c r="K29" s="100" t="s">
        <v>260</v>
      </c>
      <c r="L29" s="101"/>
      <c r="M29" s="96"/>
      <c r="N29" s="96"/>
      <c r="O29" s="96"/>
      <c r="P29" s="96"/>
      <c r="Q29" s="96"/>
      <c r="R29" s="96"/>
      <c r="S29" s="96"/>
      <c r="T29" s="96"/>
      <c r="U29" s="96"/>
      <c r="V29" s="96"/>
      <c r="W29" s="96"/>
      <c r="X29" s="96"/>
      <c r="Y29" s="96"/>
      <c r="Z29" s="96"/>
    </row>
    <row r="30" spans="1:28" x14ac:dyDescent="0.25">
      <c r="A30" s="96" t="s">
        <v>241</v>
      </c>
      <c r="B30" s="96" t="s">
        <v>270</v>
      </c>
      <c r="C30" s="96" t="s">
        <v>252</v>
      </c>
      <c r="D30" s="96" t="s">
        <v>253</v>
      </c>
      <c r="E30" s="96" t="s">
        <v>289</v>
      </c>
      <c r="F30" s="99" t="s">
        <v>245</v>
      </c>
      <c r="G30" s="99" t="s">
        <v>293</v>
      </c>
      <c r="H30" s="96" t="s">
        <v>239</v>
      </c>
      <c r="I30" s="99" t="s">
        <v>275</v>
      </c>
      <c r="J30" s="99" t="s">
        <v>257</v>
      </c>
      <c r="K30" s="100" t="s">
        <v>261</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357</v>
      </c>
      <c r="B32" s="103"/>
      <c r="C32" s="99" t="s">
        <v>364</v>
      </c>
      <c r="D32" s="99" t="s">
        <v>365</v>
      </c>
      <c r="E32" s="99" t="s">
        <v>366</v>
      </c>
      <c r="F32" s="99" t="s">
        <v>367</v>
      </c>
      <c r="G32" s="99" t="s">
        <v>368</v>
      </c>
      <c r="H32" s="99" t="s">
        <v>239</v>
      </c>
      <c r="I32" s="99" t="s">
        <v>369</v>
      </c>
      <c r="J32" s="99" t="s">
        <v>370</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379" t="s">
        <v>10</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1" t="str">
        <f>'1. паспорт местоположение'!A9:C9</f>
        <v xml:space="preserve">                         АО "Янтарьэнерго"                         </v>
      </c>
      <c r="B9" s="381"/>
      <c r="C9" s="381"/>
      <c r="D9" s="381"/>
      <c r="E9" s="381"/>
      <c r="F9" s="381"/>
      <c r="G9" s="381"/>
      <c r="H9" s="381"/>
      <c r="I9" s="381"/>
      <c r="J9" s="381"/>
      <c r="K9" s="381"/>
      <c r="L9" s="381"/>
      <c r="M9" s="381"/>
      <c r="N9" s="381"/>
      <c r="O9" s="381"/>
      <c r="P9" s="13"/>
      <c r="Q9" s="13"/>
      <c r="R9" s="13"/>
      <c r="S9" s="13"/>
      <c r="T9" s="13"/>
      <c r="U9" s="13"/>
      <c r="V9" s="13"/>
      <c r="W9" s="13"/>
      <c r="X9" s="13"/>
      <c r="Y9" s="13"/>
      <c r="Z9" s="13"/>
    </row>
    <row r="10" spans="1:28" s="12" customFormat="1" ht="18.75" x14ac:dyDescent="0.2">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1" t="str">
        <f>'1. паспорт местоположение'!A12:C12</f>
        <v>B_prj_111001_3348</v>
      </c>
      <c r="B12" s="381"/>
      <c r="C12" s="381"/>
      <c r="D12" s="381"/>
      <c r="E12" s="381"/>
      <c r="F12" s="381"/>
      <c r="G12" s="381"/>
      <c r="H12" s="381"/>
      <c r="I12" s="381"/>
      <c r="J12" s="381"/>
      <c r="K12" s="381"/>
      <c r="L12" s="381"/>
      <c r="M12" s="381"/>
      <c r="N12" s="381"/>
      <c r="O12" s="381"/>
      <c r="P12" s="13"/>
      <c r="Q12" s="13"/>
      <c r="R12" s="13"/>
      <c r="S12" s="13"/>
      <c r="T12" s="13"/>
      <c r="U12" s="13"/>
      <c r="V12" s="13"/>
      <c r="W12" s="13"/>
      <c r="X12" s="13"/>
      <c r="Y12" s="13"/>
      <c r="Z12" s="13"/>
    </row>
    <row r="13" spans="1:28" s="12" customFormat="1" ht="18.75" x14ac:dyDescent="0.2">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5"/>
      <c r="B14" s="385"/>
      <c r="C14" s="385"/>
      <c r="D14" s="385"/>
      <c r="E14" s="385"/>
      <c r="F14" s="385"/>
      <c r="G14" s="385"/>
      <c r="H14" s="385"/>
      <c r="I14" s="385"/>
      <c r="J14" s="385"/>
      <c r="K14" s="385"/>
      <c r="L14" s="385"/>
      <c r="M14" s="385"/>
      <c r="N14" s="385"/>
      <c r="O14" s="385"/>
      <c r="P14" s="10"/>
      <c r="Q14" s="10"/>
      <c r="R14" s="10"/>
      <c r="S14" s="10"/>
      <c r="T14" s="10"/>
      <c r="U14" s="10"/>
      <c r="V14" s="10"/>
      <c r="W14" s="10"/>
      <c r="X14" s="10"/>
      <c r="Y14" s="10"/>
      <c r="Z14" s="10"/>
    </row>
    <row r="15" spans="1:28" s="3" customFormat="1" ht="15.75" x14ac:dyDescent="0.2">
      <c r="A15" s="381" t="str">
        <f>'1. паспорт местоположение'!A15:C15</f>
        <v>Строительство трех ТП 15/0.4 кВ, строительство КЛ 15 кВ в г.Калининграде, ул.Карташова-Каблукова-Ижорская-Новгородская</v>
      </c>
      <c r="B15" s="381"/>
      <c r="C15" s="381"/>
      <c r="D15" s="381"/>
      <c r="E15" s="381"/>
      <c r="F15" s="381"/>
      <c r="G15" s="381"/>
      <c r="H15" s="381"/>
      <c r="I15" s="381"/>
      <c r="J15" s="381"/>
      <c r="K15" s="381"/>
      <c r="L15" s="381"/>
      <c r="M15" s="381"/>
      <c r="N15" s="381"/>
      <c r="O15" s="381"/>
      <c r="P15" s="8"/>
      <c r="Q15" s="8"/>
      <c r="R15" s="8"/>
      <c r="S15" s="8"/>
      <c r="T15" s="8"/>
      <c r="U15" s="8"/>
      <c r="V15" s="8"/>
      <c r="W15" s="8"/>
      <c r="X15" s="8"/>
      <c r="Y15" s="8"/>
      <c r="Z15" s="8"/>
    </row>
    <row r="16" spans="1:28" s="3" customFormat="1" ht="15" customHeight="1" x14ac:dyDescent="0.2">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7"/>
      <c r="B17" s="387"/>
      <c r="C17" s="387"/>
      <c r="D17" s="387"/>
      <c r="E17" s="387"/>
      <c r="F17" s="387"/>
      <c r="G17" s="387"/>
      <c r="H17" s="387"/>
      <c r="I17" s="387"/>
      <c r="J17" s="387"/>
      <c r="K17" s="387"/>
      <c r="L17" s="387"/>
      <c r="M17" s="387"/>
      <c r="N17" s="387"/>
      <c r="O17" s="387"/>
      <c r="P17" s="4"/>
      <c r="Q17" s="4"/>
      <c r="R17" s="4"/>
      <c r="S17" s="4"/>
      <c r="T17" s="4"/>
      <c r="U17" s="4"/>
      <c r="V17" s="4"/>
      <c r="W17" s="4"/>
    </row>
    <row r="18" spans="1:26" s="3" customFormat="1" ht="91.5" customHeight="1" x14ac:dyDescent="0.2">
      <c r="A18" s="420" t="s">
        <v>504</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0" t="s">
        <v>6</v>
      </c>
      <c r="B19" s="380" t="s">
        <v>89</v>
      </c>
      <c r="C19" s="380" t="s">
        <v>88</v>
      </c>
      <c r="D19" s="380" t="s">
        <v>77</v>
      </c>
      <c r="E19" s="421" t="s">
        <v>87</v>
      </c>
      <c r="F19" s="422"/>
      <c r="G19" s="422"/>
      <c r="H19" s="422"/>
      <c r="I19" s="423"/>
      <c r="J19" s="380" t="s">
        <v>86</v>
      </c>
      <c r="K19" s="380"/>
      <c r="L19" s="380"/>
      <c r="M19" s="380"/>
      <c r="N19" s="380"/>
      <c r="O19" s="380"/>
      <c r="P19" s="4"/>
      <c r="Q19" s="4"/>
      <c r="R19" s="4"/>
      <c r="S19" s="4"/>
      <c r="T19" s="4"/>
      <c r="U19" s="4"/>
      <c r="V19" s="4"/>
      <c r="W19" s="4"/>
    </row>
    <row r="20" spans="1:26" s="3" customFormat="1" ht="51" customHeight="1" x14ac:dyDescent="0.2">
      <c r="A20" s="380"/>
      <c r="B20" s="380"/>
      <c r="C20" s="380"/>
      <c r="D20" s="380"/>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Normal="100" workbookViewId="0">
      <selection activeCell="C25" sqref="C25"/>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37" t="str">
        <f>'[1]1. паспорт местоположение'!A5:C5</f>
        <v>Год раскрытия информации: 2016 год</v>
      </c>
      <c r="B5" s="437"/>
      <c r="C5" s="437"/>
      <c r="D5" s="437"/>
      <c r="E5" s="437"/>
      <c r="F5" s="437"/>
      <c r="G5" s="437"/>
      <c r="H5" s="437"/>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79" t="str">
        <f>'[1]1. паспорт местоположение'!A7:C7</f>
        <v xml:space="preserve">Паспорт инвестиционного проекта </v>
      </c>
      <c r="B7" s="379"/>
      <c r="C7" s="379"/>
      <c r="D7" s="379"/>
      <c r="E7" s="379"/>
      <c r="F7" s="379"/>
      <c r="G7" s="379"/>
      <c r="H7" s="379"/>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90"/>
      <c r="AR7" s="190"/>
    </row>
    <row r="8" spans="1:44" ht="18.75" x14ac:dyDescent="0.2">
      <c r="A8" s="168"/>
      <c r="B8" s="168"/>
      <c r="C8" s="168"/>
      <c r="D8" s="168"/>
      <c r="E8" s="168"/>
      <c r="F8" s="168"/>
      <c r="G8" s="168"/>
      <c r="H8" s="168"/>
      <c r="I8" s="168"/>
      <c r="J8" s="168"/>
      <c r="K8" s="168"/>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87"/>
      <c r="AR8" s="187"/>
    </row>
    <row r="9" spans="1:44" ht="18.75" x14ac:dyDescent="0.2">
      <c r="A9" s="378" t="str">
        <f>'1. паспорт местоположение'!A9:C9</f>
        <v xml:space="preserve">                         АО "Янтарьэнерго"                         </v>
      </c>
      <c r="B9" s="378"/>
      <c r="C9" s="378"/>
      <c r="D9" s="378"/>
      <c r="E9" s="378"/>
      <c r="F9" s="378"/>
      <c r="G9" s="378"/>
      <c r="H9" s="378"/>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91"/>
      <c r="AR9" s="191"/>
    </row>
    <row r="10" spans="1:44" x14ac:dyDescent="0.2">
      <c r="A10" s="376" t="s">
        <v>9</v>
      </c>
      <c r="B10" s="376"/>
      <c r="C10" s="376"/>
      <c r="D10" s="376"/>
      <c r="E10" s="376"/>
      <c r="F10" s="376"/>
      <c r="G10" s="376"/>
      <c r="H10" s="37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92"/>
      <c r="AR10" s="192"/>
    </row>
    <row r="11" spans="1:44" ht="18.75" x14ac:dyDescent="0.2">
      <c r="A11" s="168"/>
      <c r="B11" s="168"/>
      <c r="C11" s="168"/>
      <c r="D11" s="168"/>
      <c r="E11" s="168"/>
      <c r="F11" s="168"/>
      <c r="G11" s="168"/>
      <c r="H11" s="168"/>
      <c r="I11" s="168"/>
      <c r="J11" s="168"/>
      <c r="K11" s="168"/>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78" t="str">
        <f>'1. паспорт местоположение'!A12:C12</f>
        <v>B_prj_111001_3348</v>
      </c>
      <c r="B12" s="378"/>
      <c r="C12" s="378"/>
      <c r="D12" s="378"/>
      <c r="E12" s="378"/>
      <c r="F12" s="378"/>
      <c r="G12" s="378"/>
      <c r="H12" s="378"/>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91"/>
      <c r="AR12" s="191"/>
    </row>
    <row r="13" spans="1:44" x14ac:dyDescent="0.2">
      <c r="A13" s="376" t="s">
        <v>8</v>
      </c>
      <c r="B13" s="376"/>
      <c r="C13" s="376"/>
      <c r="D13" s="376"/>
      <c r="E13" s="376"/>
      <c r="F13" s="376"/>
      <c r="G13" s="376"/>
      <c r="H13" s="37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92"/>
      <c r="AR13" s="192"/>
    </row>
    <row r="14" spans="1:44" ht="18.75" x14ac:dyDescent="0.2">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9"/>
      <c r="AA14" s="9"/>
      <c r="AB14" s="9"/>
      <c r="AC14" s="9"/>
      <c r="AD14" s="9"/>
      <c r="AE14" s="9"/>
      <c r="AF14" s="9"/>
      <c r="AG14" s="9"/>
      <c r="AH14" s="9"/>
      <c r="AI14" s="9"/>
      <c r="AJ14" s="9"/>
      <c r="AK14" s="9"/>
      <c r="AL14" s="9"/>
      <c r="AM14" s="9"/>
      <c r="AN14" s="9"/>
      <c r="AO14" s="9"/>
      <c r="AP14" s="9"/>
      <c r="AQ14" s="193"/>
      <c r="AR14" s="193"/>
    </row>
    <row r="15" spans="1:44" ht="18.75" x14ac:dyDescent="0.2">
      <c r="A15" s="378" t="str">
        <f>'1. паспорт местоположение'!A15:C15</f>
        <v>Строительство трех ТП 15/0.4 кВ, строительство КЛ 15 кВ в г.Калининграде, ул.Карташова-Каблукова-Ижорская-Новгородская</v>
      </c>
      <c r="B15" s="378"/>
      <c r="C15" s="378"/>
      <c r="D15" s="378"/>
      <c r="E15" s="378"/>
      <c r="F15" s="378"/>
      <c r="G15" s="378"/>
      <c r="H15" s="378"/>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91"/>
      <c r="AR15" s="191"/>
    </row>
    <row r="16" spans="1:44" x14ac:dyDescent="0.2">
      <c r="A16" s="376" t="s">
        <v>7</v>
      </c>
      <c r="B16" s="376"/>
      <c r="C16" s="376"/>
      <c r="D16" s="376"/>
      <c r="E16" s="376"/>
      <c r="F16" s="376"/>
      <c r="G16" s="376"/>
      <c r="H16" s="37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92"/>
      <c r="AR16" s="192"/>
    </row>
    <row r="17" spans="1:44" ht="18.75" x14ac:dyDescent="0.2">
      <c r="A17" s="170"/>
      <c r="B17" s="170"/>
      <c r="C17" s="170"/>
      <c r="D17" s="170"/>
      <c r="E17" s="170"/>
      <c r="F17" s="170"/>
      <c r="G17" s="170"/>
      <c r="H17" s="170"/>
      <c r="I17" s="170"/>
      <c r="J17" s="170"/>
      <c r="K17" s="170"/>
      <c r="L17" s="170"/>
      <c r="M17" s="170"/>
      <c r="N17" s="170"/>
      <c r="O17" s="170"/>
      <c r="P17" s="170"/>
      <c r="Q17" s="170"/>
      <c r="R17" s="170"/>
      <c r="S17" s="170"/>
      <c r="T17" s="170"/>
      <c r="U17" s="170"/>
      <c r="V17" s="170"/>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78" t="s">
        <v>505</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352</v>
      </c>
      <c r="B24" s="201" t="s">
        <v>1</v>
      </c>
      <c r="D24" s="202"/>
      <c r="E24" s="203"/>
      <c r="F24" s="203"/>
      <c r="G24" s="203"/>
      <c r="H24" s="203"/>
    </row>
    <row r="25" spans="1:44" x14ac:dyDescent="0.2">
      <c r="A25" s="204" t="s">
        <v>563</v>
      </c>
      <c r="B25" s="205">
        <f>$B$126/1.18</f>
        <v>49387739.16173587</v>
      </c>
    </row>
    <row r="26" spans="1:44" x14ac:dyDescent="0.2">
      <c r="A26" s="206" t="s">
        <v>350</v>
      </c>
      <c r="B26" s="207">
        <v>0</v>
      </c>
    </row>
    <row r="27" spans="1:44" x14ac:dyDescent="0.2">
      <c r="A27" s="206" t="s">
        <v>348</v>
      </c>
      <c r="B27" s="207">
        <f>$B$123</f>
        <v>25</v>
      </c>
      <c r="D27" s="199" t="s">
        <v>351</v>
      </c>
    </row>
    <row r="28" spans="1:44" ht="16.149999999999999" customHeight="1" thickBot="1" x14ac:dyDescent="0.25">
      <c r="A28" s="208" t="s">
        <v>346</v>
      </c>
      <c r="B28" s="209">
        <v>1</v>
      </c>
      <c r="D28" s="426" t="s">
        <v>349</v>
      </c>
      <c r="E28" s="427"/>
      <c r="F28" s="428"/>
      <c r="G28" s="429">
        <f>IF(SUM(B89:L89)=0,"не окупается",SUM(B89:L89))</f>
        <v>2.1856526515863282</v>
      </c>
      <c r="H28" s="430"/>
    </row>
    <row r="29" spans="1:44" ht="15.6" customHeight="1" x14ac:dyDescent="0.2">
      <c r="A29" s="204" t="s">
        <v>344</v>
      </c>
      <c r="B29" s="205">
        <f>$B$126*$B$127</f>
        <v>582775.32210848329</v>
      </c>
      <c r="D29" s="426" t="s">
        <v>347</v>
      </c>
      <c r="E29" s="427"/>
      <c r="F29" s="428"/>
      <c r="G29" s="429">
        <f>IF(SUM(B90:L90)=0,"не окупается",SUM(B90:L90))</f>
        <v>2.3866266338200606</v>
      </c>
      <c r="H29" s="430"/>
    </row>
    <row r="30" spans="1:44" ht="27.6" customHeight="1" x14ac:dyDescent="0.2">
      <c r="A30" s="206" t="s">
        <v>564</v>
      </c>
      <c r="B30" s="207">
        <v>1</v>
      </c>
      <c r="D30" s="426" t="s">
        <v>345</v>
      </c>
      <c r="E30" s="427"/>
      <c r="F30" s="428"/>
      <c r="G30" s="431">
        <f>L87</f>
        <v>84004789.083532125</v>
      </c>
      <c r="H30" s="432"/>
    </row>
    <row r="31" spans="1:44" x14ac:dyDescent="0.2">
      <c r="A31" s="206" t="s">
        <v>343</v>
      </c>
      <c r="B31" s="207">
        <v>1</v>
      </c>
      <c r="D31" s="433"/>
      <c r="E31" s="434"/>
      <c r="F31" s="435"/>
      <c r="G31" s="433"/>
      <c r="H31" s="435"/>
    </row>
    <row r="32" spans="1:44" x14ac:dyDescent="0.2">
      <c r="A32" s="206" t="s">
        <v>321</v>
      </c>
      <c r="B32" s="207"/>
    </row>
    <row r="33" spans="1:42" x14ac:dyDescent="0.2">
      <c r="A33" s="206" t="s">
        <v>342</v>
      </c>
      <c r="B33" s="207"/>
    </row>
    <row r="34" spans="1:42" x14ac:dyDescent="0.2">
      <c r="A34" s="206" t="s">
        <v>341</v>
      </c>
      <c r="B34" s="207"/>
    </row>
    <row r="35" spans="1:42" x14ac:dyDescent="0.2">
      <c r="A35" s="210"/>
      <c r="B35" s="207"/>
    </row>
    <row r="36" spans="1:42" ht="16.5" thickBot="1" x14ac:dyDescent="0.25">
      <c r="A36" s="208" t="s">
        <v>313</v>
      </c>
      <c r="B36" s="211">
        <v>0.2</v>
      </c>
    </row>
    <row r="37" spans="1:42" x14ac:dyDescent="0.2">
      <c r="A37" s="204" t="s">
        <v>565</v>
      </c>
      <c r="B37" s="205">
        <v>0</v>
      </c>
    </row>
    <row r="38" spans="1:42" x14ac:dyDescent="0.2">
      <c r="A38" s="206" t="s">
        <v>340</v>
      </c>
      <c r="B38" s="207"/>
    </row>
    <row r="39" spans="1:42" ht="16.5" thickBot="1" x14ac:dyDescent="0.25">
      <c r="A39" s="212" t="s">
        <v>339</v>
      </c>
      <c r="B39" s="213"/>
    </row>
    <row r="40" spans="1:42" x14ac:dyDescent="0.2">
      <c r="A40" s="214" t="s">
        <v>566</v>
      </c>
      <c r="B40" s="215">
        <v>1</v>
      </c>
    </row>
    <row r="41" spans="1:42" x14ac:dyDescent="0.2">
      <c r="A41" s="216" t="s">
        <v>338</v>
      </c>
      <c r="B41" s="217"/>
    </row>
    <row r="42" spans="1:42" x14ac:dyDescent="0.2">
      <c r="A42" s="216" t="s">
        <v>337</v>
      </c>
      <c r="B42" s="218"/>
    </row>
    <row r="43" spans="1:42" x14ac:dyDescent="0.2">
      <c r="A43" s="216" t="s">
        <v>336</v>
      </c>
      <c r="B43" s="218">
        <v>0</v>
      </c>
    </row>
    <row r="44" spans="1:42" x14ac:dyDescent="0.2">
      <c r="A44" s="216" t="s">
        <v>335</v>
      </c>
      <c r="B44" s="218">
        <f>B129</f>
        <v>0.20499999999999999</v>
      </c>
    </row>
    <row r="45" spans="1:42" x14ac:dyDescent="0.2">
      <c r="A45" s="216" t="s">
        <v>334</v>
      </c>
      <c r="B45" s="218">
        <f>1-B43</f>
        <v>1</v>
      </c>
    </row>
    <row r="46" spans="1:42" ht="16.5" thickBot="1" x14ac:dyDescent="0.25">
      <c r="A46" s="219" t="s">
        <v>333</v>
      </c>
      <c r="B46" s="220">
        <f>B45*B44+B43*B42*(1-B36)</f>
        <v>0.20499999999999999</v>
      </c>
      <c r="C46" s="221"/>
    </row>
    <row r="47" spans="1:42" s="224" customFormat="1" x14ac:dyDescent="0.2">
      <c r="A47" s="222" t="s">
        <v>332</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331</v>
      </c>
      <c r="B48" s="226">
        <f>B136</f>
        <v>0</v>
      </c>
      <c r="C48" s="226">
        <f t="shared" ref="C48:AP49" si="1">C136</f>
        <v>5.8000000000000003E-2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330</v>
      </c>
      <c r="B49" s="226">
        <f>B137</f>
        <v>0</v>
      </c>
      <c r="C49" s="226">
        <f t="shared" si="1"/>
        <v>5.8000000000000052E-2</v>
      </c>
      <c r="D49" s="226">
        <f t="shared" si="1"/>
        <v>0.11619000000000002</v>
      </c>
      <c r="E49" s="226">
        <f t="shared" si="1"/>
        <v>0.17758045</v>
      </c>
      <c r="F49" s="226">
        <f t="shared" si="1"/>
        <v>0.24234737475000001</v>
      </c>
      <c r="G49" s="226">
        <f t="shared" si="1"/>
        <v>0.31067648036124984</v>
      </c>
      <c r="H49" s="226">
        <f t="shared" si="1"/>
        <v>0.38276368678111861</v>
      </c>
      <c r="I49" s="226">
        <f t="shared" si="1"/>
        <v>0.45881568955408003</v>
      </c>
      <c r="J49" s="226">
        <f t="shared" si="1"/>
        <v>0.53905055247955436</v>
      </c>
      <c r="K49" s="226">
        <f t="shared" si="1"/>
        <v>0.62369833286592979</v>
      </c>
      <c r="L49" s="226">
        <f t="shared" si="1"/>
        <v>0.71300174117355586</v>
      </c>
      <c r="M49" s="226">
        <f t="shared" si="1"/>
        <v>0.80721683693810142</v>
      </c>
      <c r="N49" s="226">
        <f t="shared" si="1"/>
        <v>0.90661376296969687</v>
      </c>
      <c r="O49" s="226">
        <f t="shared" si="1"/>
        <v>1.0114775199330301</v>
      </c>
      <c r="P49" s="226">
        <f t="shared" si="1"/>
        <v>1.1221087835293466</v>
      </c>
      <c r="Q49" s="226">
        <f t="shared" si="1"/>
        <v>1.2388247666234604</v>
      </c>
      <c r="R49" s="226">
        <f t="shared" si="1"/>
        <v>1.3619601287877505</v>
      </c>
      <c r="S49" s="226">
        <f t="shared" si="1"/>
        <v>1.4918679358710767</v>
      </c>
      <c r="T49" s="226">
        <f t="shared" si="1"/>
        <v>1.6289206723439857</v>
      </c>
      <c r="U49" s="226">
        <f t="shared" si="1"/>
        <v>1.7735113093229047</v>
      </c>
      <c r="V49" s="226">
        <f t="shared" si="1"/>
        <v>1.9260544313356642</v>
      </c>
      <c r="W49" s="226">
        <f t="shared" si="1"/>
        <v>2.0869874250591254</v>
      </c>
      <c r="X49" s="226">
        <f t="shared" si="1"/>
        <v>2.2567717334373771</v>
      </c>
      <c r="Y49" s="226">
        <f t="shared" si="1"/>
        <v>2.4358941787764326</v>
      </c>
      <c r="Z49" s="226">
        <f t="shared" si="1"/>
        <v>2.6248683586091359</v>
      </c>
      <c r="AA49" s="226">
        <f t="shared" si="1"/>
        <v>2.8242361183326383</v>
      </c>
      <c r="AB49" s="226">
        <f t="shared" si="1"/>
        <v>3.0345691048409336</v>
      </c>
      <c r="AC49" s="226">
        <f t="shared" si="1"/>
        <v>3.2564704056071845</v>
      </c>
      <c r="AD49" s="226">
        <f t="shared" si="1"/>
        <v>3.4905762779155793</v>
      </c>
      <c r="AE49" s="226">
        <f t="shared" si="1"/>
        <v>3.7375579732009356</v>
      </c>
      <c r="AF49" s="226">
        <f t="shared" si="1"/>
        <v>3.9981236617269866</v>
      </c>
      <c r="AG49" s="226">
        <f t="shared" si="1"/>
        <v>4.2730204631219708</v>
      </c>
      <c r="AH49" s="226">
        <f t="shared" si="1"/>
        <v>4.563036588593679</v>
      </c>
      <c r="AI49" s="226">
        <f t="shared" si="1"/>
        <v>4.8690036009663311</v>
      </c>
      <c r="AJ49" s="226">
        <f t="shared" si="1"/>
        <v>5.1917987990194794</v>
      </c>
      <c r="AK49" s="226">
        <f t="shared" si="1"/>
        <v>5.5323477329655502</v>
      </c>
      <c r="AL49" s="226">
        <f t="shared" si="1"/>
        <v>5.8916268582786548</v>
      </c>
      <c r="AM49" s="226">
        <f t="shared" si="1"/>
        <v>6.2706663354839804</v>
      </c>
      <c r="AN49" s="226">
        <f t="shared" si="1"/>
        <v>6.6705529839355986</v>
      </c>
      <c r="AO49" s="226">
        <f t="shared" si="1"/>
        <v>7.0924333980520569</v>
      </c>
      <c r="AP49" s="226">
        <f t="shared" si="1"/>
        <v>7.5375172349449198</v>
      </c>
    </row>
    <row r="50" spans="1:45" s="224" customFormat="1" ht="16.5" thickBot="1" x14ac:dyDescent="0.25">
      <c r="A50" s="227" t="s">
        <v>567</v>
      </c>
      <c r="B50" s="228">
        <f>IF($B$124="да",($B$126-0.05),0)</f>
        <v>58277532.160848327</v>
      </c>
      <c r="C50" s="228">
        <f>C108*(1+C49)</f>
        <v>10501882.99218432</v>
      </c>
      <c r="D50" s="228">
        <f t="shared" ref="D50:AP50" si="2">D108*(1+D49)</f>
        <v>22158973.113508917</v>
      </c>
      <c r="E50" s="228">
        <f t="shared" si="2"/>
        <v>35420782.779927127</v>
      </c>
      <c r="F50" s="228">
        <f t="shared" si="2"/>
        <v>37368925.83282312</v>
      </c>
      <c r="G50" s="228">
        <f t="shared" si="2"/>
        <v>39424216.753628388</v>
      </c>
      <c r="H50" s="228">
        <f t="shared" si="2"/>
        <v>41592548.675077952</v>
      </c>
      <c r="I50" s="228">
        <f t="shared" si="2"/>
        <v>43880138.852207236</v>
      </c>
      <c r="J50" s="228">
        <f t="shared" si="2"/>
        <v>46293546.489078633</v>
      </c>
      <c r="K50" s="228">
        <f t="shared" si="2"/>
        <v>48839691.54597795</v>
      </c>
      <c r="L50" s="228">
        <f t="shared" si="2"/>
        <v>51525874.581006736</v>
      </c>
      <c r="M50" s="228">
        <f t="shared" si="2"/>
        <v>54359797.682962112</v>
      </c>
      <c r="N50" s="228">
        <f t="shared" si="2"/>
        <v>57349586.55552502</v>
      </c>
      <c r="O50" s="228">
        <f t="shared" si="2"/>
        <v>60503813.816078894</v>
      </c>
      <c r="P50" s="228">
        <f t="shared" si="2"/>
        <v>63831523.575963229</v>
      </c>
      <c r="Q50" s="228">
        <f t="shared" si="2"/>
        <v>67342257.372641206</v>
      </c>
      <c r="R50" s="228">
        <f t="shared" si="2"/>
        <v>71046081.528136462</v>
      </c>
      <c r="S50" s="228">
        <f t="shared" si="2"/>
        <v>74953616.012183964</v>
      </c>
      <c r="T50" s="228">
        <f t="shared" si="2"/>
        <v>79076064.89285408</v>
      </c>
      <c r="U50" s="228">
        <f t="shared" si="2"/>
        <v>83425248.461961031</v>
      </c>
      <c r="V50" s="228">
        <f t="shared" si="2"/>
        <v>88013637.127368882</v>
      </c>
      <c r="W50" s="228">
        <f t="shared" si="2"/>
        <v>92854387.169374168</v>
      </c>
      <c r="X50" s="228">
        <f t="shared" si="2"/>
        <v>97961378.463689744</v>
      </c>
      <c r="Y50" s="228">
        <f t="shared" si="2"/>
        <v>103349254.27919267</v>
      </c>
      <c r="Z50" s="228">
        <f t="shared" si="2"/>
        <v>109033463.26454826</v>
      </c>
      <c r="AA50" s="228">
        <f t="shared" si="2"/>
        <v>115030303.74409841</v>
      </c>
      <c r="AB50" s="228">
        <f t="shared" si="2"/>
        <v>121356970.45002382</v>
      </c>
      <c r="AC50" s="228">
        <f t="shared" si="2"/>
        <v>128031603.82477511</v>
      </c>
      <c r="AD50" s="228">
        <f t="shared" si="2"/>
        <v>135073342.03513774</v>
      </c>
      <c r="AE50" s="228">
        <f t="shared" si="2"/>
        <v>142502375.84707031</v>
      </c>
      <c r="AF50" s="228">
        <f t="shared" si="2"/>
        <v>150340006.51865914</v>
      </c>
      <c r="AG50" s="228">
        <f t="shared" si="2"/>
        <v>158608706.8771854</v>
      </c>
      <c r="AH50" s="228">
        <f t="shared" si="2"/>
        <v>167332185.75543058</v>
      </c>
      <c r="AI50" s="228">
        <f t="shared" si="2"/>
        <v>176535455.97197926</v>
      </c>
      <c r="AJ50" s="228">
        <f t="shared" si="2"/>
        <v>186244906.05043814</v>
      </c>
      <c r="AK50" s="228">
        <f t="shared" si="2"/>
        <v>196488375.88321221</v>
      </c>
      <c r="AL50" s="228">
        <f t="shared" si="2"/>
        <v>207295236.55678886</v>
      </c>
      <c r="AM50" s="228">
        <f t="shared" si="2"/>
        <v>218696474.56741223</v>
      </c>
      <c r="AN50" s="228">
        <f t="shared" si="2"/>
        <v>230724780.6686199</v>
      </c>
      <c r="AO50" s="228">
        <f t="shared" si="2"/>
        <v>243414643.60539398</v>
      </c>
      <c r="AP50" s="228">
        <f t="shared" si="2"/>
        <v>256802449.00369066</v>
      </c>
    </row>
    <row r="51" spans="1:45" ht="16.5" thickBot="1" x14ac:dyDescent="0.25"/>
    <row r="52" spans="1:45" x14ac:dyDescent="0.2">
      <c r="A52" s="229" t="s">
        <v>329</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328</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327</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326</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325</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568</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324</v>
      </c>
      <c r="B59" s="239">
        <f t="shared" ref="B59:AP59" si="8">B50*$B$28</f>
        <v>58277532.160848327</v>
      </c>
      <c r="C59" s="239">
        <f t="shared" si="8"/>
        <v>10501882.99218432</v>
      </c>
      <c r="D59" s="239">
        <f t="shared" si="8"/>
        <v>22158973.113508917</v>
      </c>
      <c r="E59" s="239">
        <f t="shared" si="8"/>
        <v>35420782.779927127</v>
      </c>
      <c r="F59" s="239">
        <f t="shared" si="8"/>
        <v>37368925.83282312</v>
      </c>
      <c r="G59" s="239">
        <f t="shared" si="8"/>
        <v>39424216.753628388</v>
      </c>
      <c r="H59" s="239">
        <f t="shared" si="8"/>
        <v>41592548.675077952</v>
      </c>
      <c r="I59" s="239">
        <f t="shared" si="8"/>
        <v>43880138.852207236</v>
      </c>
      <c r="J59" s="239">
        <f t="shared" si="8"/>
        <v>46293546.489078633</v>
      </c>
      <c r="K59" s="239">
        <f t="shared" si="8"/>
        <v>48839691.54597795</v>
      </c>
      <c r="L59" s="239">
        <f t="shared" si="8"/>
        <v>51525874.581006736</v>
      </c>
      <c r="M59" s="239">
        <f t="shared" si="8"/>
        <v>54359797.682962112</v>
      </c>
      <c r="N59" s="239">
        <f t="shared" si="8"/>
        <v>57349586.55552502</v>
      </c>
      <c r="O59" s="239">
        <f t="shared" si="8"/>
        <v>60503813.816078894</v>
      </c>
      <c r="P59" s="239">
        <f t="shared" si="8"/>
        <v>63831523.575963229</v>
      </c>
      <c r="Q59" s="239">
        <f t="shared" si="8"/>
        <v>67342257.372641206</v>
      </c>
      <c r="R59" s="239">
        <f t="shared" si="8"/>
        <v>71046081.528136462</v>
      </c>
      <c r="S59" s="239">
        <f t="shared" si="8"/>
        <v>74953616.012183964</v>
      </c>
      <c r="T59" s="239">
        <f t="shared" si="8"/>
        <v>79076064.89285408</v>
      </c>
      <c r="U59" s="239">
        <f t="shared" si="8"/>
        <v>83425248.461961031</v>
      </c>
      <c r="V59" s="239">
        <f t="shared" si="8"/>
        <v>88013637.127368882</v>
      </c>
      <c r="W59" s="239">
        <f t="shared" si="8"/>
        <v>92854387.169374168</v>
      </c>
      <c r="X59" s="239">
        <f t="shared" si="8"/>
        <v>97961378.463689744</v>
      </c>
      <c r="Y59" s="239">
        <f t="shared" si="8"/>
        <v>103349254.27919267</v>
      </c>
      <c r="Z59" s="239">
        <f t="shared" si="8"/>
        <v>109033463.26454826</v>
      </c>
      <c r="AA59" s="239">
        <f t="shared" si="8"/>
        <v>115030303.74409841</v>
      </c>
      <c r="AB59" s="239">
        <f t="shared" si="8"/>
        <v>121356970.45002382</v>
      </c>
      <c r="AC59" s="239">
        <f t="shared" si="8"/>
        <v>128031603.82477511</v>
      </c>
      <c r="AD59" s="239">
        <f t="shared" si="8"/>
        <v>135073342.03513774</v>
      </c>
      <c r="AE59" s="239">
        <f t="shared" si="8"/>
        <v>142502375.84707031</v>
      </c>
      <c r="AF59" s="239">
        <f t="shared" si="8"/>
        <v>150340006.51865914</v>
      </c>
      <c r="AG59" s="239">
        <f t="shared" si="8"/>
        <v>158608706.8771854</v>
      </c>
      <c r="AH59" s="239">
        <f t="shared" si="8"/>
        <v>167332185.75543058</v>
      </c>
      <c r="AI59" s="239">
        <f t="shared" si="8"/>
        <v>176535455.97197926</v>
      </c>
      <c r="AJ59" s="239">
        <f t="shared" si="8"/>
        <v>186244906.05043814</v>
      </c>
      <c r="AK59" s="239">
        <f t="shared" si="8"/>
        <v>196488375.88321221</v>
      </c>
      <c r="AL59" s="239">
        <f t="shared" si="8"/>
        <v>207295236.55678886</v>
      </c>
      <c r="AM59" s="239">
        <f t="shared" si="8"/>
        <v>218696474.56741223</v>
      </c>
      <c r="AN59" s="239">
        <f t="shared" si="8"/>
        <v>230724780.6686199</v>
      </c>
      <c r="AO59" s="239">
        <f t="shared" si="8"/>
        <v>243414643.60539398</v>
      </c>
      <c r="AP59" s="239">
        <f t="shared" si="8"/>
        <v>256802449.00369066</v>
      </c>
    </row>
    <row r="60" spans="1:45" x14ac:dyDescent="0.2">
      <c r="A60" s="231" t="s">
        <v>323</v>
      </c>
      <c r="B60" s="232">
        <f t="shared" ref="B60:Z60" si="9">SUM(B61:B65)</f>
        <v>0</v>
      </c>
      <c r="C60" s="232">
        <f t="shared" si="9"/>
        <v>-616576.29079077533</v>
      </c>
      <c r="D60" s="232">
        <f>SUM(D61:D65)</f>
        <v>-650487.98678426794</v>
      </c>
      <c r="E60" s="232">
        <f t="shared" si="9"/>
        <v>-686264.82605740265</v>
      </c>
      <c r="F60" s="232">
        <f t="shared" si="9"/>
        <v>-724009.39149055991</v>
      </c>
      <c r="G60" s="232">
        <f t="shared" si="9"/>
        <v>-763829.90802254051</v>
      </c>
      <c r="H60" s="232">
        <f t="shared" si="9"/>
        <v>-805840.55296378024</v>
      </c>
      <c r="I60" s="232">
        <f t="shared" si="9"/>
        <v>-850161.78337678814</v>
      </c>
      <c r="J60" s="232">
        <f t="shared" si="9"/>
        <v>-896920.68146251142</v>
      </c>
      <c r="K60" s="232">
        <f t="shared" si="9"/>
        <v>-946251.31894294953</v>
      </c>
      <c r="L60" s="232">
        <f t="shared" si="9"/>
        <v>-998295.14148481179</v>
      </c>
      <c r="M60" s="232">
        <f t="shared" si="9"/>
        <v>-1053201.3742664764</v>
      </c>
      <c r="N60" s="232">
        <f t="shared" si="9"/>
        <v>-1111127.4498511325</v>
      </c>
      <c r="O60" s="232">
        <f t="shared" si="9"/>
        <v>-1172239.4595929447</v>
      </c>
      <c r="P60" s="232">
        <f t="shared" si="9"/>
        <v>-1236712.6298705565</v>
      </c>
      <c r="Q60" s="232">
        <f t="shared" si="9"/>
        <v>-1304731.824513437</v>
      </c>
      <c r="R60" s="232">
        <f t="shared" si="9"/>
        <v>-1376492.074861676</v>
      </c>
      <c r="S60" s="232">
        <f t="shared" si="9"/>
        <v>-1452199.138979068</v>
      </c>
      <c r="T60" s="232">
        <f t="shared" si="9"/>
        <v>-1532070.0916229167</v>
      </c>
      <c r="U60" s="232">
        <f t="shared" si="9"/>
        <v>-1616333.9466621771</v>
      </c>
      <c r="V60" s="232">
        <f t="shared" si="9"/>
        <v>-1705232.3137285965</v>
      </c>
      <c r="W60" s="232">
        <f t="shared" si="9"/>
        <v>-1799020.0909836693</v>
      </c>
      <c r="X60" s="232">
        <f t="shared" si="9"/>
        <v>-1897966.195987771</v>
      </c>
      <c r="Y60" s="232">
        <f t="shared" si="9"/>
        <v>-2002354.3367670982</v>
      </c>
      <c r="Z60" s="232">
        <f t="shared" si="9"/>
        <v>-2112483.8252892885</v>
      </c>
      <c r="AA60" s="232">
        <f t="shared" ref="AA60:AP60" si="10">SUM(AA61:AA65)</f>
        <v>-2228670.4356801989</v>
      </c>
      <c r="AB60" s="232">
        <f t="shared" si="10"/>
        <v>-2351247.3096426101</v>
      </c>
      <c r="AC60" s="232">
        <f t="shared" si="10"/>
        <v>-2480565.9116729535</v>
      </c>
      <c r="AD60" s="232">
        <f t="shared" si="10"/>
        <v>-2616997.0368149658</v>
      </c>
      <c r="AE60" s="232">
        <f t="shared" si="10"/>
        <v>-2760931.8738397886</v>
      </c>
      <c r="AF60" s="232">
        <f t="shared" si="10"/>
        <v>-2912783.1269009765</v>
      </c>
      <c r="AG60" s="232">
        <f t="shared" si="10"/>
        <v>-3072986.1988805304</v>
      </c>
      <c r="AH60" s="232">
        <f t="shared" si="10"/>
        <v>-3242000.4398189592</v>
      </c>
      <c r="AI60" s="232">
        <f t="shared" si="10"/>
        <v>-3420310.4640090019</v>
      </c>
      <c r="AJ60" s="232">
        <f t="shared" si="10"/>
        <v>-3608427.5395294973</v>
      </c>
      <c r="AK60" s="232">
        <f t="shared" si="10"/>
        <v>-3806891.0542036192</v>
      </c>
      <c r="AL60" s="232">
        <f t="shared" si="10"/>
        <v>-4016270.0621848176</v>
      </c>
      <c r="AM60" s="232">
        <f t="shared" si="10"/>
        <v>-4237164.9156049825</v>
      </c>
      <c r="AN60" s="232">
        <f t="shared" si="10"/>
        <v>-4470208.9859632561</v>
      </c>
      <c r="AO60" s="232">
        <f t="shared" si="10"/>
        <v>-4716070.4801912354</v>
      </c>
      <c r="AP60" s="232">
        <f t="shared" si="10"/>
        <v>-4975454.3566017533</v>
      </c>
    </row>
    <row r="61" spans="1:45" x14ac:dyDescent="0.2">
      <c r="A61" s="240" t="s">
        <v>322</v>
      </c>
      <c r="B61" s="232"/>
      <c r="C61" s="232">
        <f>-IF(C$47&lt;=$B$30,0,$B$29*(1+C$49)*$B$28)</f>
        <v>-616576.29079077533</v>
      </c>
      <c r="D61" s="232">
        <f>-IF(D$47&lt;=$B$30,0,$B$29*(1+D$49)*$B$28)</f>
        <v>-650487.98678426794</v>
      </c>
      <c r="E61" s="232">
        <f t="shared" ref="E61:AP61" si="11">-IF(E$47&lt;=$B$30,0,$B$29*(1+E$49)*$B$28)</f>
        <v>-686264.82605740265</v>
      </c>
      <c r="F61" s="232">
        <f t="shared" si="11"/>
        <v>-724009.39149055991</v>
      </c>
      <c r="G61" s="232">
        <f t="shared" si="11"/>
        <v>-763829.90802254051</v>
      </c>
      <c r="H61" s="232">
        <f t="shared" si="11"/>
        <v>-805840.55296378024</v>
      </c>
      <c r="I61" s="232">
        <f t="shared" si="11"/>
        <v>-850161.78337678814</v>
      </c>
      <c r="J61" s="232">
        <f t="shared" si="11"/>
        <v>-896920.68146251142</v>
      </c>
      <c r="K61" s="232">
        <f t="shared" si="11"/>
        <v>-946251.31894294953</v>
      </c>
      <c r="L61" s="232">
        <f t="shared" si="11"/>
        <v>-998295.14148481179</v>
      </c>
      <c r="M61" s="232">
        <f t="shared" si="11"/>
        <v>-1053201.3742664764</v>
      </c>
      <c r="N61" s="232">
        <f t="shared" si="11"/>
        <v>-1111127.4498511325</v>
      </c>
      <c r="O61" s="232">
        <f t="shared" si="11"/>
        <v>-1172239.4595929447</v>
      </c>
      <c r="P61" s="232">
        <f t="shared" si="11"/>
        <v>-1236712.6298705565</v>
      </c>
      <c r="Q61" s="232">
        <f t="shared" si="11"/>
        <v>-1304731.824513437</v>
      </c>
      <c r="R61" s="232">
        <f t="shared" si="11"/>
        <v>-1376492.074861676</v>
      </c>
      <c r="S61" s="232">
        <f t="shared" si="11"/>
        <v>-1452199.138979068</v>
      </c>
      <c r="T61" s="232">
        <f t="shared" si="11"/>
        <v>-1532070.0916229167</v>
      </c>
      <c r="U61" s="232">
        <f t="shared" si="11"/>
        <v>-1616333.9466621771</v>
      </c>
      <c r="V61" s="232">
        <f t="shared" si="11"/>
        <v>-1705232.3137285965</v>
      </c>
      <c r="W61" s="232">
        <f t="shared" si="11"/>
        <v>-1799020.0909836693</v>
      </c>
      <c r="X61" s="232">
        <f t="shared" si="11"/>
        <v>-1897966.195987771</v>
      </c>
      <c r="Y61" s="232">
        <f t="shared" si="11"/>
        <v>-2002354.3367670982</v>
      </c>
      <c r="Z61" s="232">
        <f t="shared" si="11"/>
        <v>-2112483.8252892885</v>
      </c>
      <c r="AA61" s="232">
        <f t="shared" si="11"/>
        <v>-2228670.4356801989</v>
      </c>
      <c r="AB61" s="232">
        <f t="shared" si="11"/>
        <v>-2351247.3096426101</v>
      </c>
      <c r="AC61" s="232">
        <f t="shared" si="11"/>
        <v>-2480565.9116729535</v>
      </c>
      <c r="AD61" s="232">
        <f t="shared" si="11"/>
        <v>-2616997.0368149658</v>
      </c>
      <c r="AE61" s="232">
        <f t="shared" si="11"/>
        <v>-2760931.8738397886</v>
      </c>
      <c r="AF61" s="232">
        <f t="shared" si="11"/>
        <v>-2912783.1269009765</v>
      </c>
      <c r="AG61" s="232">
        <f t="shared" si="11"/>
        <v>-3072986.1988805304</v>
      </c>
      <c r="AH61" s="232">
        <f t="shared" si="11"/>
        <v>-3242000.4398189592</v>
      </c>
      <c r="AI61" s="232">
        <f t="shared" si="11"/>
        <v>-3420310.4640090019</v>
      </c>
      <c r="AJ61" s="232">
        <f t="shared" si="11"/>
        <v>-3608427.5395294973</v>
      </c>
      <c r="AK61" s="232">
        <f t="shared" si="11"/>
        <v>-3806891.0542036192</v>
      </c>
      <c r="AL61" s="232">
        <f t="shared" si="11"/>
        <v>-4016270.0621848176</v>
      </c>
      <c r="AM61" s="232">
        <f t="shared" si="11"/>
        <v>-4237164.9156049825</v>
      </c>
      <c r="AN61" s="232">
        <f t="shared" si="11"/>
        <v>-4470208.9859632561</v>
      </c>
      <c r="AO61" s="232">
        <f t="shared" si="11"/>
        <v>-4716070.4801912354</v>
      </c>
      <c r="AP61" s="232">
        <f t="shared" si="11"/>
        <v>-4975454.3566017533</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565</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565</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569</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320</v>
      </c>
      <c r="B66" s="239">
        <f t="shared" ref="B66:AO66" si="12">B59+B60</f>
        <v>58277532.160848327</v>
      </c>
      <c r="C66" s="239">
        <f t="shared" si="12"/>
        <v>9885306.7013935447</v>
      </c>
      <c r="D66" s="239">
        <f t="shared" si="12"/>
        <v>21508485.126724649</v>
      </c>
      <c r="E66" s="239">
        <f t="shared" si="12"/>
        <v>34734517.953869723</v>
      </c>
      <c r="F66" s="239">
        <f t="shared" si="12"/>
        <v>36644916.441332564</v>
      </c>
      <c r="G66" s="239">
        <f t="shared" si="12"/>
        <v>38660386.84560585</v>
      </c>
      <c r="H66" s="239">
        <f t="shared" si="12"/>
        <v>40786708.122114174</v>
      </c>
      <c r="I66" s="239">
        <f t="shared" si="12"/>
        <v>43029977.068830445</v>
      </c>
      <c r="J66" s="239">
        <f t="shared" si="12"/>
        <v>45396625.807616122</v>
      </c>
      <c r="K66" s="239">
        <f t="shared" si="12"/>
        <v>47893440.227035001</v>
      </c>
      <c r="L66" s="239">
        <f t="shared" si="12"/>
        <v>50527579.439521924</v>
      </c>
      <c r="M66" s="239">
        <f t="shared" si="12"/>
        <v>53306596.308695637</v>
      </c>
      <c r="N66" s="239">
        <f t="shared" si="12"/>
        <v>56238459.105673887</v>
      </c>
      <c r="O66" s="239">
        <f t="shared" si="12"/>
        <v>59331574.356485948</v>
      </c>
      <c r="P66" s="239">
        <f t="shared" si="12"/>
        <v>62594810.946092673</v>
      </c>
      <c r="Q66" s="239">
        <f t="shared" si="12"/>
        <v>66037525.54812777</v>
      </c>
      <c r="R66" s="239">
        <f t="shared" si="12"/>
        <v>69669589.453274786</v>
      </c>
      <c r="S66" s="239">
        <f t="shared" si="12"/>
        <v>73501416.873204902</v>
      </c>
      <c r="T66" s="239">
        <f t="shared" si="12"/>
        <v>77543994.801231161</v>
      </c>
      <c r="U66" s="239">
        <f t="shared" si="12"/>
        <v>81808914.515298858</v>
      </c>
      <c r="V66" s="239">
        <f t="shared" si="12"/>
        <v>86308404.813640282</v>
      </c>
      <c r="W66" s="239">
        <f t="shared" si="12"/>
        <v>91055367.078390494</v>
      </c>
      <c r="X66" s="239">
        <f t="shared" si="12"/>
        <v>96063412.267701969</v>
      </c>
      <c r="Y66" s="239">
        <f t="shared" si="12"/>
        <v>101346899.94242558</v>
      </c>
      <c r="Z66" s="239">
        <f t="shared" si="12"/>
        <v>106920979.43925896</v>
      </c>
      <c r="AA66" s="239">
        <f t="shared" si="12"/>
        <v>112801633.30841821</v>
      </c>
      <c r="AB66" s="239">
        <f t="shared" si="12"/>
        <v>119005723.1403812</v>
      </c>
      <c r="AC66" s="239">
        <f t="shared" si="12"/>
        <v>125551037.91310216</v>
      </c>
      <c r="AD66" s="239">
        <f t="shared" si="12"/>
        <v>132456344.99832277</v>
      </c>
      <c r="AE66" s="239">
        <f t="shared" si="12"/>
        <v>139741443.97323051</v>
      </c>
      <c r="AF66" s="239">
        <f t="shared" si="12"/>
        <v>147427223.39175817</v>
      </c>
      <c r="AG66" s="239">
        <f t="shared" si="12"/>
        <v>155535720.67830488</v>
      </c>
      <c r="AH66" s="239">
        <f t="shared" si="12"/>
        <v>164090185.31561163</v>
      </c>
      <c r="AI66" s="239">
        <f t="shared" si="12"/>
        <v>173115145.50797027</v>
      </c>
      <c r="AJ66" s="239">
        <f t="shared" si="12"/>
        <v>182636478.51090863</v>
      </c>
      <c r="AK66" s="239">
        <f t="shared" si="12"/>
        <v>192681484.82900858</v>
      </c>
      <c r="AL66" s="239">
        <f t="shared" si="12"/>
        <v>203278966.49460405</v>
      </c>
      <c r="AM66" s="239">
        <f t="shared" si="12"/>
        <v>214459309.65180725</v>
      </c>
      <c r="AN66" s="239">
        <f t="shared" si="12"/>
        <v>226254571.68265665</v>
      </c>
      <c r="AO66" s="239">
        <f t="shared" si="12"/>
        <v>238698573.12520275</v>
      </c>
      <c r="AP66" s="239">
        <f>AP59+AP60</f>
        <v>251826994.64708892</v>
      </c>
    </row>
    <row r="67" spans="1:45" x14ac:dyDescent="0.2">
      <c r="A67" s="240" t="s">
        <v>315</v>
      </c>
      <c r="B67" s="242"/>
      <c r="C67" s="232">
        <f>-($B$25)*1.18*$B$28/$B$27</f>
        <v>-2331101.2884339332</v>
      </c>
      <c r="D67" s="232">
        <f>C67</f>
        <v>-2331101.2884339332</v>
      </c>
      <c r="E67" s="232">
        <f t="shared" ref="E67:AP67" si="13">D67</f>
        <v>-2331101.2884339332</v>
      </c>
      <c r="F67" s="232">
        <f t="shared" si="13"/>
        <v>-2331101.2884339332</v>
      </c>
      <c r="G67" s="232">
        <f t="shared" si="13"/>
        <v>-2331101.2884339332</v>
      </c>
      <c r="H67" s="232">
        <f t="shared" si="13"/>
        <v>-2331101.2884339332</v>
      </c>
      <c r="I67" s="232">
        <f t="shared" si="13"/>
        <v>-2331101.2884339332</v>
      </c>
      <c r="J67" s="232">
        <f t="shared" si="13"/>
        <v>-2331101.2884339332</v>
      </c>
      <c r="K67" s="232">
        <f t="shared" si="13"/>
        <v>-2331101.2884339332</v>
      </c>
      <c r="L67" s="232">
        <f t="shared" si="13"/>
        <v>-2331101.2884339332</v>
      </c>
      <c r="M67" s="232">
        <f t="shared" si="13"/>
        <v>-2331101.2884339332</v>
      </c>
      <c r="N67" s="232">
        <f t="shared" si="13"/>
        <v>-2331101.2884339332</v>
      </c>
      <c r="O67" s="232">
        <f t="shared" si="13"/>
        <v>-2331101.2884339332</v>
      </c>
      <c r="P67" s="232">
        <f t="shared" si="13"/>
        <v>-2331101.2884339332</v>
      </c>
      <c r="Q67" s="232">
        <f t="shared" si="13"/>
        <v>-2331101.2884339332</v>
      </c>
      <c r="R67" s="232">
        <f t="shared" si="13"/>
        <v>-2331101.2884339332</v>
      </c>
      <c r="S67" s="232">
        <f t="shared" si="13"/>
        <v>-2331101.2884339332</v>
      </c>
      <c r="T67" s="232">
        <f t="shared" si="13"/>
        <v>-2331101.2884339332</v>
      </c>
      <c r="U67" s="232">
        <f t="shared" si="13"/>
        <v>-2331101.2884339332</v>
      </c>
      <c r="V67" s="232">
        <f t="shared" si="13"/>
        <v>-2331101.2884339332</v>
      </c>
      <c r="W67" s="232">
        <f t="shared" si="13"/>
        <v>-2331101.2884339332</v>
      </c>
      <c r="X67" s="232">
        <f t="shared" si="13"/>
        <v>-2331101.2884339332</v>
      </c>
      <c r="Y67" s="232">
        <f t="shared" si="13"/>
        <v>-2331101.2884339332</v>
      </c>
      <c r="Z67" s="232">
        <f t="shared" si="13"/>
        <v>-2331101.2884339332</v>
      </c>
      <c r="AA67" s="232">
        <f t="shared" si="13"/>
        <v>-2331101.2884339332</v>
      </c>
      <c r="AB67" s="232">
        <f t="shared" si="13"/>
        <v>-2331101.2884339332</v>
      </c>
      <c r="AC67" s="232">
        <f t="shared" si="13"/>
        <v>-2331101.2884339332</v>
      </c>
      <c r="AD67" s="232">
        <f t="shared" si="13"/>
        <v>-2331101.2884339332</v>
      </c>
      <c r="AE67" s="232">
        <f t="shared" si="13"/>
        <v>-2331101.2884339332</v>
      </c>
      <c r="AF67" s="232">
        <f t="shared" si="13"/>
        <v>-2331101.2884339332</v>
      </c>
      <c r="AG67" s="232">
        <f t="shared" si="13"/>
        <v>-2331101.2884339332</v>
      </c>
      <c r="AH67" s="232">
        <f t="shared" si="13"/>
        <v>-2331101.2884339332</v>
      </c>
      <c r="AI67" s="232">
        <f t="shared" si="13"/>
        <v>-2331101.2884339332</v>
      </c>
      <c r="AJ67" s="232">
        <f t="shared" si="13"/>
        <v>-2331101.2884339332</v>
      </c>
      <c r="AK67" s="232">
        <f t="shared" si="13"/>
        <v>-2331101.2884339332</v>
      </c>
      <c r="AL67" s="232">
        <f t="shared" si="13"/>
        <v>-2331101.2884339332</v>
      </c>
      <c r="AM67" s="232">
        <f t="shared" si="13"/>
        <v>-2331101.2884339332</v>
      </c>
      <c r="AN67" s="232">
        <f t="shared" si="13"/>
        <v>-2331101.2884339332</v>
      </c>
      <c r="AO67" s="232">
        <f t="shared" si="13"/>
        <v>-2331101.2884339332</v>
      </c>
      <c r="AP67" s="232">
        <f t="shared" si="13"/>
        <v>-2331101.2884339332</v>
      </c>
      <c r="AQ67" s="243">
        <f>SUM(B67:AA67)/1.18</f>
        <v>-49387739.161735855</v>
      </c>
      <c r="AR67" s="244">
        <f>SUM(B67:AF67)/1.18</f>
        <v>-59265286.994083039</v>
      </c>
      <c r="AS67" s="244">
        <f>SUM(B67:AP67)/1.18</f>
        <v>-79020382.658777446</v>
      </c>
    </row>
    <row r="68" spans="1:45" ht="28.5" x14ac:dyDescent="0.2">
      <c r="A68" s="241" t="s">
        <v>316</v>
      </c>
      <c r="B68" s="239">
        <f t="shared" ref="B68:J68" si="14">B66+B67</f>
        <v>58277532.160848327</v>
      </c>
      <c r="C68" s="239">
        <f>C66+C67</f>
        <v>7554205.412959611</v>
      </c>
      <c r="D68" s="239">
        <f>D66+D67</f>
        <v>19177383.838290717</v>
      </c>
      <c r="E68" s="239">
        <f t="shared" si="14"/>
        <v>32403416.665435791</v>
      </c>
      <c r="F68" s="239">
        <f>F66+C67</f>
        <v>34313815.152898632</v>
      </c>
      <c r="G68" s="239">
        <f t="shared" si="14"/>
        <v>36329285.557171918</v>
      </c>
      <c r="H68" s="239">
        <f t="shared" si="14"/>
        <v>38455606.833680242</v>
      </c>
      <c r="I68" s="239">
        <f t="shared" si="14"/>
        <v>40698875.780396514</v>
      </c>
      <c r="J68" s="239">
        <f t="shared" si="14"/>
        <v>43065524.51918219</v>
      </c>
      <c r="K68" s="239">
        <f>K66+K67</f>
        <v>45562338.938601069</v>
      </c>
      <c r="L68" s="239">
        <f>L66+L67</f>
        <v>48196478.151087992</v>
      </c>
      <c r="M68" s="239">
        <f t="shared" ref="M68:AO68" si="15">M66+M67</f>
        <v>50975495.020261705</v>
      </c>
      <c r="N68" s="239">
        <f t="shared" si="15"/>
        <v>53907357.817239955</v>
      </c>
      <c r="O68" s="239">
        <f t="shared" si="15"/>
        <v>57000473.068052016</v>
      </c>
      <c r="P68" s="239">
        <f t="shared" si="15"/>
        <v>60263709.657658741</v>
      </c>
      <c r="Q68" s="239">
        <f t="shared" si="15"/>
        <v>63706424.259693839</v>
      </c>
      <c r="R68" s="239">
        <f t="shared" si="15"/>
        <v>67338488.164840847</v>
      </c>
      <c r="S68" s="239">
        <f t="shared" si="15"/>
        <v>71170315.584770963</v>
      </c>
      <c r="T68" s="239">
        <f t="shared" si="15"/>
        <v>75212893.512797222</v>
      </c>
      <c r="U68" s="239">
        <f t="shared" si="15"/>
        <v>79477813.226864919</v>
      </c>
      <c r="V68" s="239">
        <f t="shared" si="15"/>
        <v>83977303.525206342</v>
      </c>
      <c r="W68" s="239">
        <f t="shared" si="15"/>
        <v>88724265.789956555</v>
      </c>
      <c r="X68" s="239">
        <f t="shared" si="15"/>
        <v>93732310.979268029</v>
      </c>
      <c r="Y68" s="239">
        <f t="shared" si="15"/>
        <v>99015798.65399164</v>
      </c>
      <c r="Z68" s="239">
        <f t="shared" si="15"/>
        <v>104589878.15082502</v>
      </c>
      <c r="AA68" s="239">
        <f t="shared" si="15"/>
        <v>110470532.01998428</v>
      </c>
      <c r="AB68" s="239">
        <f t="shared" si="15"/>
        <v>116674621.85194726</v>
      </c>
      <c r="AC68" s="239">
        <f t="shared" si="15"/>
        <v>123219936.62466823</v>
      </c>
      <c r="AD68" s="239">
        <f t="shared" si="15"/>
        <v>130125243.70988883</v>
      </c>
      <c r="AE68" s="239">
        <f t="shared" si="15"/>
        <v>137410342.68479657</v>
      </c>
      <c r="AF68" s="239">
        <f t="shared" si="15"/>
        <v>145096122.10332423</v>
      </c>
      <c r="AG68" s="239">
        <f t="shared" si="15"/>
        <v>153204619.38987094</v>
      </c>
      <c r="AH68" s="239">
        <f t="shared" si="15"/>
        <v>161759084.02717769</v>
      </c>
      <c r="AI68" s="239">
        <f t="shared" si="15"/>
        <v>170784044.21953633</v>
      </c>
      <c r="AJ68" s="239">
        <f t="shared" si="15"/>
        <v>180305377.22247469</v>
      </c>
      <c r="AK68" s="239">
        <f t="shared" si="15"/>
        <v>190350383.54057464</v>
      </c>
      <c r="AL68" s="239">
        <f t="shared" si="15"/>
        <v>200947865.20617011</v>
      </c>
      <c r="AM68" s="239">
        <f t="shared" si="15"/>
        <v>212128208.36337331</v>
      </c>
      <c r="AN68" s="239">
        <f t="shared" si="15"/>
        <v>223923470.39422271</v>
      </c>
      <c r="AO68" s="239">
        <f t="shared" si="15"/>
        <v>236367471.83676881</v>
      </c>
      <c r="AP68" s="239">
        <f>AP66+AP67</f>
        <v>249495893.35865498</v>
      </c>
      <c r="AQ68" s="184">
        <v>25</v>
      </c>
      <c r="AR68" s="184">
        <v>30</v>
      </c>
      <c r="AS68" s="184">
        <v>40</v>
      </c>
    </row>
    <row r="69" spans="1:45" x14ac:dyDescent="0.2">
      <c r="A69" s="240" t="s">
        <v>314</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319</v>
      </c>
      <c r="B70" s="239">
        <f t="shared" ref="B70:AO70" si="17">B68+B69</f>
        <v>58277532.160848327</v>
      </c>
      <c r="C70" s="239">
        <f t="shared" si="17"/>
        <v>7554205.412959611</v>
      </c>
      <c r="D70" s="239">
        <f t="shared" si="17"/>
        <v>19177383.838290717</v>
      </c>
      <c r="E70" s="239">
        <f t="shared" si="17"/>
        <v>32403416.665435791</v>
      </c>
      <c r="F70" s="239">
        <f t="shared" si="17"/>
        <v>34313815.152898632</v>
      </c>
      <c r="G70" s="239">
        <f t="shared" si="17"/>
        <v>36329285.557171918</v>
      </c>
      <c r="H70" s="239">
        <f t="shared" si="17"/>
        <v>38455606.833680242</v>
      </c>
      <c r="I70" s="239">
        <f t="shared" si="17"/>
        <v>40698875.780396514</v>
      </c>
      <c r="J70" s="239">
        <f t="shared" si="17"/>
        <v>43065524.51918219</v>
      </c>
      <c r="K70" s="239">
        <f t="shared" si="17"/>
        <v>45562338.938601069</v>
      </c>
      <c r="L70" s="239">
        <f t="shared" si="17"/>
        <v>48196478.151087992</v>
      </c>
      <c r="M70" s="239">
        <f t="shared" si="17"/>
        <v>50975495.020261705</v>
      </c>
      <c r="N70" s="239">
        <f t="shared" si="17"/>
        <v>53907357.817239955</v>
      </c>
      <c r="O70" s="239">
        <f t="shared" si="17"/>
        <v>57000473.068052016</v>
      </c>
      <c r="P70" s="239">
        <f t="shared" si="17"/>
        <v>60263709.657658741</v>
      </c>
      <c r="Q70" s="239">
        <f t="shared" si="17"/>
        <v>63706424.259693839</v>
      </c>
      <c r="R70" s="239">
        <f t="shared" si="17"/>
        <v>67338488.164840847</v>
      </c>
      <c r="S70" s="239">
        <f t="shared" si="17"/>
        <v>71170315.584770963</v>
      </c>
      <c r="T70" s="239">
        <f t="shared" si="17"/>
        <v>75212893.512797222</v>
      </c>
      <c r="U70" s="239">
        <f t="shared" si="17"/>
        <v>79477813.226864919</v>
      </c>
      <c r="V70" s="239">
        <f t="shared" si="17"/>
        <v>83977303.525206342</v>
      </c>
      <c r="W70" s="239">
        <f t="shared" si="17"/>
        <v>88724265.789956555</v>
      </c>
      <c r="X70" s="239">
        <f t="shared" si="17"/>
        <v>93732310.979268029</v>
      </c>
      <c r="Y70" s="239">
        <f t="shared" si="17"/>
        <v>99015798.65399164</v>
      </c>
      <c r="Z70" s="239">
        <f t="shared" si="17"/>
        <v>104589878.15082502</v>
      </c>
      <c r="AA70" s="239">
        <f t="shared" si="17"/>
        <v>110470532.01998428</v>
      </c>
      <c r="AB70" s="239">
        <f t="shared" si="17"/>
        <v>116674621.85194726</v>
      </c>
      <c r="AC70" s="239">
        <f t="shared" si="17"/>
        <v>123219936.62466823</v>
      </c>
      <c r="AD70" s="239">
        <f t="shared" si="17"/>
        <v>130125243.70988883</v>
      </c>
      <c r="AE70" s="239">
        <f t="shared" si="17"/>
        <v>137410342.68479657</v>
      </c>
      <c r="AF70" s="239">
        <f t="shared" si="17"/>
        <v>145096122.10332423</v>
      </c>
      <c r="AG70" s="239">
        <f t="shared" si="17"/>
        <v>153204619.38987094</v>
      </c>
      <c r="AH70" s="239">
        <f t="shared" si="17"/>
        <v>161759084.02717769</v>
      </c>
      <c r="AI70" s="239">
        <f t="shared" si="17"/>
        <v>170784044.21953633</v>
      </c>
      <c r="AJ70" s="239">
        <f t="shared" si="17"/>
        <v>180305377.22247469</v>
      </c>
      <c r="AK70" s="239">
        <f t="shared" si="17"/>
        <v>190350383.54057464</v>
      </c>
      <c r="AL70" s="239">
        <f t="shared" si="17"/>
        <v>200947865.20617011</v>
      </c>
      <c r="AM70" s="239">
        <f t="shared" si="17"/>
        <v>212128208.36337331</v>
      </c>
      <c r="AN70" s="239">
        <f t="shared" si="17"/>
        <v>223923470.39422271</v>
      </c>
      <c r="AO70" s="239">
        <f t="shared" si="17"/>
        <v>236367471.83676881</v>
      </c>
      <c r="AP70" s="239">
        <f>AP68+AP69</f>
        <v>249495893.35865498</v>
      </c>
    </row>
    <row r="71" spans="1:45" x14ac:dyDescent="0.2">
      <c r="A71" s="240" t="s">
        <v>313</v>
      </c>
      <c r="B71" s="232">
        <f t="shared" ref="B71:AP71" si="18">-B70*$B$36</f>
        <v>-11655506.432169667</v>
      </c>
      <c r="C71" s="232">
        <f t="shared" si="18"/>
        <v>-1510841.0825919223</v>
      </c>
      <c r="D71" s="232">
        <f t="shared" si="18"/>
        <v>-3835476.7676581438</v>
      </c>
      <c r="E71" s="232">
        <f t="shared" si="18"/>
        <v>-6480683.3330871584</v>
      </c>
      <c r="F71" s="232">
        <f t="shared" si="18"/>
        <v>-6862763.0305797271</v>
      </c>
      <c r="G71" s="232">
        <f t="shared" si="18"/>
        <v>-7265857.1114343842</v>
      </c>
      <c r="H71" s="232">
        <f t="shared" si="18"/>
        <v>-7691121.3667360488</v>
      </c>
      <c r="I71" s="232">
        <f t="shared" si="18"/>
        <v>-8139775.1560793035</v>
      </c>
      <c r="J71" s="232">
        <f t="shared" si="18"/>
        <v>-8613104.9038364384</v>
      </c>
      <c r="K71" s="232">
        <f t="shared" si="18"/>
        <v>-9112467.7877202146</v>
      </c>
      <c r="L71" s="232">
        <f t="shared" si="18"/>
        <v>-9639295.6302175988</v>
      </c>
      <c r="M71" s="232">
        <f t="shared" si="18"/>
        <v>-10195099.004052341</v>
      </c>
      <c r="N71" s="232">
        <f t="shared" si="18"/>
        <v>-10781471.563447991</v>
      </c>
      <c r="O71" s="232">
        <f t="shared" si="18"/>
        <v>-11400094.613610404</v>
      </c>
      <c r="P71" s="232">
        <f t="shared" si="18"/>
        <v>-12052741.93153175</v>
      </c>
      <c r="Q71" s="232">
        <f t="shared" si="18"/>
        <v>-12741284.851938769</v>
      </c>
      <c r="R71" s="232">
        <f t="shared" si="18"/>
        <v>-13467697.632968171</v>
      </c>
      <c r="S71" s="232">
        <f t="shared" si="18"/>
        <v>-14234063.116954193</v>
      </c>
      <c r="T71" s="232">
        <f t="shared" si="18"/>
        <v>-15042578.702559445</v>
      </c>
      <c r="U71" s="232">
        <f t="shared" si="18"/>
        <v>-15895562.645372985</v>
      </c>
      <c r="V71" s="232">
        <f t="shared" si="18"/>
        <v>-16795460.705041271</v>
      </c>
      <c r="W71" s="232">
        <f t="shared" si="18"/>
        <v>-17744853.157991312</v>
      </c>
      <c r="X71" s="232">
        <f t="shared" si="18"/>
        <v>-18746462.195853606</v>
      </c>
      <c r="Y71" s="232">
        <f t="shared" si="18"/>
        <v>-19803159.73079833</v>
      </c>
      <c r="Z71" s="232">
        <f t="shared" si="18"/>
        <v>-20917975.630165007</v>
      </c>
      <c r="AA71" s="232">
        <f t="shared" si="18"/>
        <v>-22094106.403996855</v>
      </c>
      <c r="AB71" s="232">
        <f t="shared" si="18"/>
        <v>-23334924.370389454</v>
      </c>
      <c r="AC71" s="232">
        <f t="shared" si="18"/>
        <v>-24643987.324933648</v>
      </c>
      <c r="AD71" s="232">
        <f t="shared" si="18"/>
        <v>-26025048.741977766</v>
      </c>
      <c r="AE71" s="232">
        <f t="shared" si="18"/>
        <v>-27482068.536959317</v>
      </c>
      <c r="AF71" s="232">
        <f t="shared" si="18"/>
        <v>-29019224.420664847</v>
      </c>
      <c r="AG71" s="232">
        <f t="shared" si="18"/>
        <v>-30640923.87797419</v>
      </c>
      <c r="AH71" s="232">
        <f t="shared" si="18"/>
        <v>-32351816.805435538</v>
      </c>
      <c r="AI71" s="232">
        <f t="shared" si="18"/>
        <v>-34156808.843907267</v>
      </c>
      <c r="AJ71" s="232">
        <f t="shared" si="18"/>
        <v>-36061075.44449494</v>
      </c>
      <c r="AK71" s="232">
        <f t="shared" si="18"/>
        <v>-38070076.708114929</v>
      </c>
      <c r="AL71" s="232">
        <f t="shared" si="18"/>
        <v>-40189573.041234024</v>
      </c>
      <c r="AM71" s="232">
        <f t="shared" si="18"/>
        <v>-42425641.672674663</v>
      </c>
      <c r="AN71" s="232">
        <f t="shared" si="18"/>
        <v>-44784694.078844547</v>
      </c>
      <c r="AO71" s="232">
        <f t="shared" si="18"/>
        <v>-47273494.367353767</v>
      </c>
      <c r="AP71" s="232">
        <f t="shared" si="18"/>
        <v>-49899178.671730995</v>
      </c>
    </row>
    <row r="72" spans="1:45" ht="15" thickBot="1" x14ac:dyDescent="0.25">
      <c r="A72" s="245" t="s">
        <v>318</v>
      </c>
      <c r="B72" s="246">
        <f t="shared" ref="B72:AO72" si="19">B70+B71</f>
        <v>46622025.728678659</v>
      </c>
      <c r="C72" s="246">
        <f t="shared" si="19"/>
        <v>6043364.330367689</v>
      </c>
      <c r="D72" s="246">
        <f t="shared" si="19"/>
        <v>15341907.070632573</v>
      </c>
      <c r="E72" s="246">
        <f t="shared" si="19"/>
        <v>25922733.332348634</v>
      </c>
      <c r="F72" s="246">
        <f t="shared" si="19"/>
        <v>27451052.122318905</v>
      </c>
      <c r="G72" s="246">
        <f t="shared" si="19"/>
        <v>29063428.445737533</v>
      </c>
      <c r="H72" s="246">
        <f t="shared" si="19"/>
        <v>30764485.466944195</v>
      </c>
      <c r="I72" s="246">
        <f t="shared" si="19"/>
        <v>32559100.62431721</v>
      </c>
      <c r="J72" s="246">
        <f t="shared" si="19"/>
        <v>34452419.615345754</v>
      </c>
      <c r="K72" s="246">
        <f t="shared" si="19"/>
        <v>36449871.150880858</v>
      </c>
      <c r="L72" s="246">
        <f t="shared" si="19"/>
        <v>38557182.520870395</v>
      </c>
      <c r="M72" s="246">
        <f t="shared" si="19"/>
        <v>40780396.016209364</v>
      </c>
      <c r="N72" s="246">
        <f t="shared" si="19"/>
        <v>43125886.253791966</v>
      </c>
      <c r="O72" s="246">
        <f t="shared" si="19"/>
        <v>45600378.454441614</v>
      </c>
      <c r="P72" s="246">
        <f t="shared" si="19"/>
        <v>48210967.726126991</v>
      </c>
      <c r="Q72" s="246">
        <f t="shared" si="19"/>
        <v>50965139.407755069</v>
      </c>
      <c r="R72" s="246">
        <f t="shared" si="19"/>
        <v>53870790.531872675</v>
      </c>
      <c r="S72" s="246">
        <f t="shared" si="19"/>
        <v>56936252.46781677</v>
      </c>
      <c r="T72" s="246">
        <f t="shared" si="19"/>
        <v>60170314.81023778</v>
      </c>
      <c r="U72" s="246">
        <f t="shared" si="19"/>
        <v>63582250.581491932</v>
      </c>
      <c r="V72" s="246">
        <f t="shared" si="19"/>
        <v>67181842.820165068</v>
      </c>
      <c r="W72" s="246">
        <f t="shared" si="19"/>
        <v>70979412.63196525</v>
      </c>
      <c r="X72" s="246">
        <f t="shared" si="19"/>
        <v>74985848.783414423</v>
      </c>
      <c r="Y72" s="246">
        <f t="shared" si="19"/>
        <v>79212638.923193306</v>
      </c>
      <c r="Z72" s="246">
        <f t="shared" si="19"/>
        <v>83671902.520660013</v>
      </c>
      <c r="AA72" s="246">
        <f t="shared" si="19"/>
        <v>88376425.61598742</v>
      </c>
      <c r="AB72" s="246">
        <f t="shared" si="19"/>
        <v>93339697.481557816</v>
      </c>
      <c r="AC72" s="246">
        <f t="shared" si="19"/>
        <v>98575949.299734578</v>
      </c>
      <c r="AD72" s="246">
        <f t="shared" si="19"/>
        <v>104100194.96791106</v>
      </c>
      <c r="AE72" s="246">
        <f t="shared" si="19"/>
        <v>109928274.14783725</v>
      </c>
      <c r="AF72" s="246">
        <f t="shared" si="19"/>
        <v>116076897.68265939</v>
      </c>
      <c r="AG72" s="246">
        <f t="shared" si="19"/>
        <v>122563695.51189676</v>
      </c>
      <c r="AH72" s="246">
        <f t="shared" si="19"/>
        <v>129407267.22174215</v>
      </c>
      <c r="AI72" s="246">
        <f t="shared" si="19"/>
        <v>136627235.37562907</v>
      </c>
      <c r="AJ72" s="246">
        <f t="shared" si="19"/>
        <v>144244301.77797976</v>
      </c>
      <c r="AK72" s="246">
        <f t="shared" si="19"/>
        <v>152280306.83245972</v>
      </c>
      <c r="AL72" s="246">
        <f t="shared" si="19"/>
        <v>160758292.1649361</v>
      </c>
      <c r="AM72" s="246">
        <f t="shared" si="19"/>
        <v>169702566.69069865</v>
      </c>
      <c r="AN72" s="246">
        <f t="shared" si="19"/>
        <v>179138776.31537816</v>
      </c>
      <c r="AO72" s="246">
        <f t="shared" si="19"/>
        <v>189093977.46941504</v>
      </c>
      <c r="AP72" s="246">
        <f>AP70+AP71</f>
        <v>199596714.68692398</v>
      </c>
    </row>
    <row r="73" spans="1:45" s="248" customFormat="1" ht="16.5" thickBot="1" x14ac:dyDescent="0.25">
      <c r="A73" s="235"/>
      <c r="B73" s="247">
        <f>B141</f>
        <v>0.5</v>
      </c>
      <c r="C73" s="247">
        <f t="shared" ref="C73:AP73" si="20">C141</f>
        <v>1.5</v>
      </c>
      <c r="D73" s="247">
        <f t="shared" si="20"/>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184"/>
      <c r="AR73" s="184"/>
      <c r="AS73" s="184"/>
    </row>
    <row r="74" spans="1:45" x14ac:dyDescent="0.2">
      <c r="A74" s="229" t="s">
        <v>317</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316</v>
      </c>
      <c r="B75" s="239">
        <f t="shared" ref="B75:AO75" si="22">B68</f>
        <v>58277532.160848327</v>
      </c>
      <c r="C75" s="239">
        <f t="shared" si="22"/>
        <v>7554205.412959611</v>
      </c>
      <c r="D75" s="239">
        <f>D68</f>
        <v>19177383.838290717</v>
      </c>
      <c r="E75" s="239">
        <f t="shared" si="22"/>
        <v>32403416.665435791</v>
      </c>
      <c r="F75" s="239">
        <f t="shared" si="22"/>
        <v>34313815.152898632</v>
      </c>
      <c r="G75" s="239">
        <f t="shared" si="22"/>
        <v>36329285.557171918</v>
      </c>
      <c r="H75" s="239">
        <f t="shared" si="22"/>
        <v>38455606.833680242</v>
      </c>
      <c r="I75" s="239">
        <f t="shared" si="22"/>
        <v>40698875.780396514</v>
      </c>
      <c r="J75" s="239">
        <f t="shared" si="22"/>
        <v>43065524.51918219</v>
      </c>
      <c r="K75" s="239">
        <f t="shared" si="22"/>
        <v>45562338.938601069</v>
      </c>
      <c r="L75" s="239">
        <f t="shared" si="22"/>
        <v>48196478.151087992</v>
      </c>
      <c r="M75" s="239">
        <f t="shared" si="22"/>
        <v>50975495.020261705</v>
      </c>
      <c r="N75" s="239">
        <f t="shared" si="22"/>
        <v>53907357.817239955</v>
      </c>
      <c r="O75" s="239">
        <f t="shared" si="22"/>
        <v>57000473.068052016</v>
      </c>
      <c r="P75" s="239">
        <f t="shared" si="22"/>
        <v>60263709.657658741</v>
      </c>
      <c r="Q75" s="239">
        <f t="shared" si="22"/>
        <v>63706424.259693839</v>
      </c>
      <c r="R75" s="239">
        <f t="shared" si="22"/>
        <v>67338488.164840847</v>
      </c>
      <c r="S75" s="239">
        <f t="shared" si="22"/>
        <v>71170315.584770963</v>
      </c>
      <c r="T75" s="239">
        <f t="shared" si="22"/>
        <v>75212893.512797222</v>
      </c>
      <c r="U75" s="239">
        <f t="shared" si="22"/>
        <v>79477813.226864919</v>
      </c>
      <c r="V75" s="239">
        <f t="shared" si="22"/>
        <v>83977303.525206342</v>
      </c>
      <c r="W75" s="239">
        <f t="shared" si="22"/>
        <v>88724265.789956555</v>
      </c>
      <c r="X75" s="239">
        <f t="shared" si="22"/>
        <v>93732310.979268029</v>
      </c>
      <c r="Y75" s="239">
        <f t="shared" si="22"/>
        <v>99015798.65399164</v>
      </c>
      <c r="Z75" s="239">
        <f t="shared" si="22"/>
        <v>104589878.15082502</v>
      </c>
      <c r="AA75" s="239">
        <f t="shared" si="22"/>
        <v>110470532.01998428</v>
      </c>
      <c r="AB75" s="239">
        <f t="shared" si="22"/>
        <v>116674621.85194726</v>
      </c>
      <c r="AC75" s="239">
        <f t="shared" si="22"/>
        <v>123219936.62466823</v>
      </c>
      <c r="AD75" s="239">
        <f t="shared" si="22"/>
        <v>130125243.70988883</v>
      </c>
      <c r="AE75" s="239">
        <f t="shared" si="22"/>
        <v>137410342.68479657</v>
      </c>
      <c r="AF75" s="239">
        <f t="shared" si="22"/>
        <v>145096122.10332423</v>
      </c>
      <c r="AG75" s="239">
        <f t="shared" si="22"/>
        <v>153204619.38987094</v>
      </c>
      <c r="AH75" s="239">
        <f t="shared" si="22"/>
        <v>161759084.02717769</v>
      </c>
      <c r="AI75" s="239">
        <f t="shared" si="22"/>
        <v>170784044.21953633</v>
      </c>
      <c r="AJ75" s="239">
        <f t="shared" si="22"/>
        <v>180305377.22247469</v>
      </c>
      <c r="AK75" s="239">
        <f t="shared" si="22"/>
        <v>190350383.54057464</v>
      </c>
      <c r="AL75" s="239">
        <f t="shared" si="22"/>
        <v>200947865.20617011</v>
      </c>
      <c r="AM75" s="239">
        <f t="shared" si="22"/>
        <v>212128208.36337331</v>
      </c>
      <c r="AN75" s="239">
        <f t="shared" si="22"/>
        <v>223923470.39422271</v>
      </c>
      <c r="AO75" s="239">
        <f t="shared" si="22"/>
        <v>236367471.83676881</v>
      </c>
      <c r="AP75" s="239">
        <f>AP68</f>
        <v>249495893.35865498</v>
      </c>
    </row>
    <row r="76" spans="1:45" x14ac:dyDescent="0.2">
      <c r="A76" s="240" t="s">
        <v>315</v>
      </c>
      <c r="B76" s="232">
        <f t="shared" ref="B76:AO76" si="23">-B67</f>
        <v>0</v>
      </c>
      <c r="C76" s="232">
        <f>-C67</f>
        <v>2331101.2884339332</v>
      </c>
      <c r="D76" s="232">
        <f t="shared" si="23"/>
        <v>2331101.2884339332</v>
      </c>
      <c r="E76" s="232">
        <f t="shared" si="23"/>
        <v>2331101.2884339332</v>
      </c>
      <c r="F76" s="232">
        <f>-C67</f>
        <v>2331101.2884339332</v>
      </c>
      <c r="G76" s="232">
        <f t="shared" si="23"/>
        <v>2331101.2884339332</v>
      </c>
      <c r="H76" s="232">
        <f t="shared" si="23"/>
        <v>2331101.2884339332</v>
      </c>
      <c r="I76" s="232">
        <f t="shared" si="23"/>
        <v>2331101.2884339332</v>
      </c>
      <c r="J76" s="232">
        <f t="shared" si="23"/>
        <v>2331101.2884339332</v>
      </c>
      <c r="K76" s="232">
        <f t="shared" si="23"/>
        <v>2331101.2884339332</v>
      </c>
      <c r="L76" s="232">
        <f>-L67</f>
        <v>2331101.2884339332</v>
      </c>
      <c r="M76" s="232">
        <f>-M67</f>
        <v>2331101.2884339332</v>
      </c>
      <c r="N76" s="232">
        <f t="shared" si="23"/>
        <v>2331101.2884339332</v>
      </c>
      <c r="O76" s="232">
        <f t="shared" si="23"/>
        <v>2331101.2884339332</v>
      </c>
      <c r="P76" s="232">
        <f t="shared" si="23"/>
        <v>2331101.2884339332</v>
      </c>
      <c r="Q76" s="232">
        <f t="shared" si="23"/>
        <v>2331101.2884339332</v>
      </c>
      <c r="R76" s="232">
        <f t="shared" si="23"/>
        <v>2331101.2884339332</v>
      </c>
      <c r="S76" s="232">
        <f t="shared" si="23"/>
        <v>2331101.2884339332</v>
      </c>
      <c r="T76" s="232">
        <f t="shared" si="23"/>
        <v>2331101.2884339332</v>
      </c>
      <c r="U76" s="232">
        <f t="shared" si="23"/>
        <v>2331101.2884339332</v>
      </c>
      <c r="V76" s="232">
        <f t="shared" si="23"/>
        <v>2331101.2884339332</v>
      </c>
      <c r="W76" s="232">
        <f t="shared" si="23"/>
        <v>2331101.2884339332</v>
      </c>
      <c r="X76" s="232">
        <f t="shared" si="23"/>
        <v>2331101.2884339332</v>
      </c>
      <c r="Y76" s="232">
        <f t="shared" si="23"/>
        <v>2331101.2884339332</v>
      </c>
      <c r="Z76" s="232">
        <f t="shared" si="23"/>
        <v>2331101.2884339332</v>
      </c>
      <c r="AA76" s="232">
        <f t="shared" si="23"/>
        <v>2331101.2884339332</v>
      </c>
      <c r="AB76" s="232">
        <f t="shared" si="23"/>
        <v>2331101.2884339332</v>
      </c>
      <c r="AC76" s="232">
        <f t="shared" si="23"/>
        <v>2331101.2884339332</v>
      </c>
      <c r="AD76" s="232">
        <f t="shared" si="23"/>
        <v>2331101.2884339332</v>
      </c>
      <c r="AE76" s="232">
        <f t="shared" si="23"/>
        <v>2331101.2884339332</v>
      </c>
      <c r="AF76" s="232">
        <f t="shared" si="23"/>
        <v>2331101.2884339332</v>
      </c>
      <c r="AG76" s="232">
        <f t="shared" si="23"/>
        <v>2331101.2884339332</v>
      </c>
      <c r="AH76" s="232">
        <f t="shared" si="23"/>
        <v>2331101.2884339332</v>
      </c>
      <c r="AI76" s="232">
        <f t="shared" si="23"/>
        <v>2331101.2884339332</v>
      </c>
      <c r="AJ76" s="232">
        <f t="shared" si="23"/>
        <v>2331101.2884339332</v>
      </c>
      <c r="AK76" s="232">
        <f t="shared" si="23"/>
        <v>2331101.2884339332</v>
      </c>
      <c r="AL76" s="232">
        <f t="shared" si="23"/>
        <v>2331101.2884339332</v>
      </c>
      <c r="AM76" s="232">
        <f t="shared" si="23"/>
        <v>2331101.2884339332</v>
      </c>
      <c r="AN76" s="232">
        <f t="shared" si="23"/>
        <v>2331101.2884339332</v>
      </c>
      <c r="AO76" s="232">
        <f t="shared" si="23"/>
        <v>2331101.2884339332</v>
      </c>
      <c r="AP76" s="232">
        <f>-AP67</f>
        <v>2331101.2884339332</v>
      </c>
    </row>
    <row r="77" spans="1:45" x14ac:dyDescent="0.2">
      <c r="A77" s="240" t="s">
        <v>314</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313</v>
      </c>
      <c r="B78" s="232">
        <f>IF(SUM($B$71:B71)+SUM($A$78:A78)&gt;0,0,SUM($B$71:B71)-SUM($A$78:A78))</f>
        <v>-11655506.432169667</v>
      </c>
      <c r="C78" s="232">
        <f>IF(SUM($B$71:C71)+SUM($A$78:B78)&gt;0,0,SUM($B$71:C71)-SUM($A$78:B78))</f>
        <v>-1510841.082591923</v>
      </c>
      <c r="D78" s="232">
        <f>IF(SUM($B$71:D71)+SUM($A$78:C78)&gt;0,0,SUM($B$71:D71)-SUM($A$78:C78))</f>
        <v>-3835476.7676581442</v>
      </c>
      <c r="E78" s="232">
        <f>IF(SUM($B$71:E71)+SUM($A$78:D78)&gt;0,0,SUM($B$71:E71)-SUM($A$78:D78))</f>
        <v>-6480683.3330871575</v>
      </c>
      <c r="F78" s="232">
        <f>IF(SUM($B$71:F71)+SUM($A$78:E78)&gt;0,0,SUM($B$71:F71)-SUM($A$78:E78))</f>
        <v>-6862763.0305797271</v>
      </c>
      <c r="G78" s="232">
        <f>IF(SUM($B$71:G71)+SUM($A$78:F78)&gt;0,0,SUM($B$71:G71)-SUM($A$78:F78))</f>
        <v>-7265857.1114343852</v>
      </c>
      <c r="H78" s="232">
        <f>IF(SUM($B$71:H71)+SUM($A$78:G78)&gt;0,0,SUM($B$71:H71)-SUM($A$78:G78))</f>
        <v>-7691121.366736047</v>
      </c>
      <c r="I78" s="232">
        <f>IF(SUM($B$71:I71)+SUM($A$78:H78)&gt;0,0,SUM($B$71:I71)-SUM($A$78:H78))</f>
        <v>-8139775.1560792997</v>
      </c>
      <c r="J78" s="232">
        <f>IF(SUM($B$71:J71)+SUM($A$78:I78)&gt;0,0,SUM($B$71:J71)-SUM($A$78:I78))</f>
        <v>-8613104.9038364366</v>
      </c>
      <c r="K78" s="232">
        <f>IF(SUM($B$71:K71)+SUM($A$78:J78)&gt;0,0,SUM($B$71:K71)-SUM($A$78:J78))</f>
        <v>-9112467.7877202109</v>
      </c>
      <c r="L78" s="232">
        <f>IF(SUM($B$71:L71)+SUM($A$78:K78)&gt;0,0,SUM($B$71:L71)-SUM($A$78:K78))</f>
        <v>-9639295.6302175969</v>
      </c>
      <c r="M78" s="232">
        <f>IF(SUM($B$71:M71)+SUM($A$78:L78)&gt;0,0,SUM($B$71:M71)-SUM($A$78:L78))</f>
        <v>-10195099.004052341</v>
      </c>
      <c r="N78" s="232">
        <f>IF(SUM($B$71:N71)+SUM($A$78:M78)&gt;0,0,SUM($B$71:N71)-SUM($A$78:M78))</f>
        <v>-10781471.563447997</v>
      </c>
      <c r="O78" s="232">
        <f>IF(SUM($B$71:O71)+SUM($A$78:N78)&gt;0,0,SUM($B$71:O71)-SUM($A$78:N78))</f>
        <v>-11400094.613610402</v>
      </c>
      <c r="P78" s="232">
        <f>IF(SUM($B$71:P71)+SUM($A$78:O78)&gt;0,0,SUM($B$71:P71)-SUM($A$78:O78))</f>
        <v>-12052741.931531757</v>
      </c>
      <c r="Q78" s="232">
        <f>IF(SUM($B$71:Q71)+SUM($A$78:P78)&gt;0,0,SUM($B$71:Q71)-SUM($A$78:P78))</f>
        <v>-12741284.851938784</v>
      </c>
      <c r="R78" s="232">
        <f>IF(SUM($B$71:R71)+SUM($A$78:Q78)&gt;0,0,SUM($B$71:R71)-SUM($A$78:Q78))</f>
        <v>-13467697.632968158</v>
      </c>
      <c r="S78" s="232">
        <f>IF(SUM($B$71:S71)+SUM($A$78:R78)&gt;0,0,SUM($B$71:S71)-SUM($A$78:R78))</f>
        <v>-14234063.116954178</v>
      </c>
      <c r="T78" s="232">
        <f>IF(SUM($B$71:T71)+SUM($A$78:S78)&gt;0,0,SUM($B$71:T71)-SUM($A$78:S78))</f>
        <v>-15042578.702559441</v>
      </c>
      <c r="U78" s="232">
        <f>IF(SUM($B$71:U71)+SUM($A$78:T78)&gt;0,0,SUM($B$71:U71)-SUM($A$78:T78))</f>
        <v>-15895562.645372987</v>
      </c>
      <c r="V78" s="232">
        <f>IF(SUM($B$71:V71)+SUM($A$78:U78)&gt;0,0,SUM($B$71:V71)-SUM($A$78:U78))</f>
        <v>-16795460.70504126</v>
      </c>
      <c r="W78" s="232">
        <f>IF(SUM($B$71:W71)+SUM($A$78:V78)&gt;0,0,SUM($B$71:W71)-SUM($A$78:V78))</f>
        <v>-17744853.15799132</v>
      </c>
      <c r="X78" s="232">
        <f>IF(SUM($B$71:X71)+SUM($A$78:W78)&gt;0,0,SUM($B$71:X71)-SUM($A$78:W78))</f>
        <v>-18746462.195853621</v>
      </c>
      <c r="Y78" s="232">
        <f>IF(SUM($B$71:Y71)+SUM($A$78:X78)&gt;0,0,SUM($B$71:Y71)-SUM($A$78:X78))</f>
        <v>-19803159.730798304</v>
      </c>
      <c r="Z78" s="232">
        <f>IF(SUM($B$71:Z71)+SUM($A$78:Y78)&gt;0,0,SUM($B$71:Z71)-SUM($A$78:Y78))</f>
        <v>-20917975.630164981</v>
      </c>
      <c r="AA78" s="232">
        <f>IF(SUM($B$71:AA71)+SUM($A$78:Z78)&gt;0,0,SUM($B$71:AA71)-SUM($A$78:Z78))</f>
        <v>-22094106.403996825</v>
      </c>
      <c r="AB78" s="232">
        <f>IF(SUM($B$71:AB71)+SUM($A$78:AA78)&gt;0,0,SUM($B$71:AB71)-SUM($A$78:AA78))</f>
        <v>-23334924.370389462</v>
      </c>
      <c r="AC78" s="232">
        <f>IF(SUM($B$71:AC71)+SUM($A$78:AB78)&gt;0,0,SUM($B$71:AC71)-SUM($A$78:AB78))</f>
        <v>-24643987.324933648</v>
      </c>
      <c r="AD78" s="232">
        <f>IF(SUM($B$71:AD71)+SUM($A$78:AC78)&gt;0,0,SUM($B$71:AD71)-SUM($A$78:AC78))</f>
        <v>-26025048.741977751</v>
      </c>
      <c r="AE78" s="232">
        <f>IF(SUM($B$71:AE71)+SUM($A$78:AD78)&gt;0,0,SUM($B$71:AE71)-SUM($A$78:AD78))</f>
        <v>-27482068.536959291</v>
      </c>
      <c r="AF78" s="232">
        <f>IF(SUM($B$71:AF71)+SUM($A$78:AE78)&gt;0,0,SUM($B$71:AF71)-SUM($A$78:AE78))</f>
        <v>-29019224.420664847</v>
      </c>
      <c r="AG78" s="232">
        <f>IF(SUM($B$71:AG71)+SUM($A$78:AF78)&gt;0,0,SUM($B$71:AG71)-SUM($A$78:AF78))</f>
        <v>-30640923.877974212</v>
      </c>
      <c r="AH78" s="232">
        <f>IF(SUM($B$71:AH71)+SUM($A$78:AG78)&gt;0,0,SUM($B$71:AH71)-SUM($A$78:AG78))</f>
        <v>-32351816.805435538</v>
      </c>
      <c r="AI78" s="232">
        <f>IF(SUM($B$71:AI71)+SUM($A$78:AH78)&gt;0,0,SUM($B$71:AI71)-SUM($A$78:AH78))</f>
        <v>-34156808.843907297</v>
      </c>
      <c r="AJ78" s="232">
        <f>IF(SUM($B$71:AJ71)+SUM($A$78:AI78)&gt;0,0,SUM($B$71:AJ71)-SUM($A$78:AI78))</f>
        <v>-36061075.444494963</v>
      </c>
      <c r="AK78" s="232">
        <f>IF(SUM($B$71:AK71)+SUM($A$78:AJ78)&gt;0,0,SUM($B$71:AK71)-SUM($A$78:AJ78))</f>
        <v>-38070076.708114982</v>
      </c>
      <c r="AL78" s="232">
        <f>IF(SUM($B$71:AL71)+SUM($A$78:AK78)&gt;0,0,SUM($B$71:AL71)-SUM($A$78:AK78))</f>
        <v>-40189573.041234016</v>
      </c>
      <c r="AM78" s="232">
        <f>IF(SUM($B$71:AM71)+SUM($A$78:AL78)&gt;0,0,SUM($B$71:AM71)-SUM($A$78:AL78))</f>
        <v>-42425641.672674656</v>
      </c>
      <c r="AN78" s="232">
        <f>IF(SUM($B$71:AN71)+SUM($A$78:AM78)&gt;0,0,SUM($B$71:AN71)-SUM($A$78:AM78))</f>
        <v>-44784694.078844547</v>
      </c>
      <c r="AO78" s="232">
        <f>IF(SUM($B$71:AO71)+SUM($A$78:AN78)&gt;0,0,SUM($B$71:AO71)-SUM($A$78:AN78))</f>
        <v>-47273494.367353797</v>
      </c>
      <c r="AP78" s="232">
        <f>IF(SUM($B$71:AP71)+SUM($A$78:AO78)&gt;0,0,SUM($B$71:AP71)-SUM($A$78:AO78))</f>
        <v>-49899178.671730995</v>
      </c>
    </row>
    <row r="79" spans="1:45" x14ac:dyDescent="0.2">
      <c r="A79" s="240" t="s">
        <v>312</v>
      </c>
      <c r="B79" s="232">
        <f>IF(((SUM($B$59:B59)+SUM($B$61:B64))+SUM($B$81:B81))&lt;0,((SUM($B$59:B59)+SUM($B$61:B64))+SUM($B$81:B81))*0.18-SUM($A$79:A79),IF(SUM(A$79:$B79)&lt;0,0-SUM(A$79:$B79),0))</f>
        <v>-8.9999994635581969E-3</v>
      </c>
      <c r="C79" s="232">
        <f>IF(((SUM($B$59:C59)+SUM($B$61:C64))+SUM($B$81:C81))&lt;0,((SUM($B$59:C59)+SUM($B$61:C64))+SUM($B$81:C81))*0.18-SUM($A$79:B79),IF(SUM($B$79:B79)&lt;0,0-SUM($B$79:B79),0))</f>
        <v>8.9999994635581969E-3</v>
      </c>
      <c r="D79" s="232">
        <f>IF(((SUM($B$59:D59)+SUM($B$61:D64))+SUM($B$81:D81))&lt;0,((SUM($B$59:D59)+SUM($B$61:D64))+SUM($B$81:D81))*0.18-SUM($A$79:C79),IF(SUM($B$79:C79)&lt;0,0-SUM($B$79:C79),0))</f>
        <v>0</v>
      </c>
      <c r="E79" s="232">
        <f>IF(((SUM($B$59:E59)+SUM($B$61:E64))+SUM($B$81:E81))&lt;0,((SUM($B$59:E59)+SUM($B$61:E64))+SUM($B$81:E81))*0.18-SUM($A$79:D79),IF(SUM($B$79:D79)&lt;0,0-SUM($B$79:D79),0))</f>
        <v>0</v>
      </c>
      <c r="F79" s="232">
        <f>IF(((SUM($B$59:F59)+SUM($B$61:F64))+SUM($B$81:F81))&lt;0,((SUM($B$59:F59)+SUM($B$61:F64))+SUM($B$81:F81))*0.18-SUM($A$79:E79),IF(SUM($B$79:E79)&lt;0,0-SUM($B$79:E79),0))</f>
        <v>0</v>
      </c>
      <c r="G79" s="232">
        <f>IF(((SUM($B$59:G59)+SUM($B$61:G64))+SUM($B$81:G81))&lt;0,((SUM($B$59:G59)+SUM($B$61:G64))+SUM($B$81:G81))*0.18-SUM($A$79:F79),IF(SUM($B$79:F79)&lt;0,0-SUM($B$79:F79),0))</f>
        <v>0</v>
      </c>
      <c r="H79" s="232">
        <f>IF(((SUM($B$59:H59)+SUM($B$61:H64))+SUM($B$81:H81))&lt;0,((SUM($B$59:H59)+SUM($B$61:H64))+SUM($B$81:H81))*0.18-SUM($A$79:G79),IF(SUM($B$79:G79)&lt;0,0-SUM($B$79:G79),0))</f>
        <v>0</v>
      </c>
      <c r="I79" s="232">
        <f>IF(((SUM($B$59:I59)+SUM($B$61:I64))+SUM($B$81:I81))&lt;0,((SUM($B$59:I59)+SUM($B$61:I64))+SUM($B$81:I81))*0.18-SUM($A$79:H79),IF(SUM($B$79:H79)&lt;0,0-SUM($B$79:H79),0))</f>
        <v>0</v>
      </c>
      <c r="J79" s="232">
        <f>IF(((SUM($B$59:J59)+SUM($B$61:J64))+SUM($B$81:J81))&lt;0,((SUM($B$59:J59)+SUM($B$61:J64))+SUM($B$81:J81))*0.18-SUM($A$79:I79),IF(SUM($B$79:I79)&lt;0,0-SUM($B$79:I79),0))</f>
        <v>0</v>
      </c>
      <c r="K79" s="232">
        <f>IF(((SUM($B$59:K59)+SUM($B$61:K64))+SUM($B$81:K81))&lt;0,((SUM($B$59:K59)+SUM($B$61:K64))+SUM($B$81:K81))*0.18-SUM($A$79:J79),IF(SUM($B$79:J79)&lt;0,0-SUM($B$79:J79),0))</f>
        <v>0</v>
      </c>
      <c r="L79" s="232">
        <f>IF(((SUM($B$59:L59)+SUM($B$61:L64))+SUM($B$81:L81))&lt;0,((SUM($B$59:L59)+SUM($B$61:L64))+SUM($B$81:L81))*0.18-SUM($A$79:K79),IF(SUM($B$79:K79)&lt;0,0-SUM($B$79:K79),0))</f>
        <v>0</v>
      </c>
      <c r="M79" s="232">
        <f>IF(((SUM($B$59:M59)+SUM($B$61:M64))+SUM($B$81:M81))&lt;0,((SUM($B$59:M59)+SUM($B$61:M64))+SUM($B$81:M81))*0.18-SUM($A$79:L79),IF(SUM($B$79:L79)&lt;0,0-SUM($B$79:L79),0))</f>
        <v>0</v>
      </c>
      <c r="N79" s="232">
        <f>IF(((SUM($B$59:N59)+SUM($B$61:N64))+SUM($B$81:N81))&lt;0,((SUM($B$59:N59)+SUM($B$61:N64))+SUM($B$81:N81))*0.18-SUM($A$79:M79),IF(SUM($B$79:M79)&lt;0,0-SUM($B$79:M79),0))</f>
        <v>0</v>
      </c>
      <c r="O79" s="232">
        <f>IF(((SUM($B$59:O59)+SUM($B$61:O64))+SUM($B$81:O81))&lt;0,((SUM($B$59:O59)+SUM($B$61:O64))+SUM($B$81:O81))*0.18-SUM($A$79:N79),IF(SUM($B$79:N79)&lt;0,0-SUM($B$79:N79),0))</f>
        <v>0</v>
      </c>
      <c r="P79" s="232">
        <f>IF(((SUM($B$59:P59)+SUM($B$61:P64))+SUM($B$81:P81))&lt;0,((SUM($B$59:P59)+SUM($B$61:P64))+SUM($B$81:P81))*0.18-SUM($A$79:O79),IF(SUM($B$79:O79)&lt;0,0-SUM($B$79:O79),0))</f>
        <v>0</v>
      </c>
      <c r="Q79" s="232">
        <f>IF(((SUM($B$59:Q59)+SUM($B$61:Q64))+SUM($B$81:Q81))&lt;0,((SUM($B$59:Q59)+SUM($B$61:Q64))+SUM($B$81:Q81))*0.18-SUM($A$79:P79),IF(SUM($B$79:P79)&lt;0,0-SUM($B$79:P79),0))</f>
        <v>0</v>
      </c>
      <c r="R79" s="232">
        <f>IF(((SUM($B$59:R59)+SUM($B$61:R64))+SUM($B$81:R81))&lt;0,((SUM($B$59:R59)+SUM($B$61:R64))+SUM($B$81:R81))*0.18-SUM($A$79:Q79),IF(SUM($B$79:Q79)&lt;0,0-SUM($B$79:Q79),0))</f>
        <v>0</v>
      </c>
      <c r="S79" s="232">
        <f>IF(((SUM($B$59:S59)+SUM($B$61:S64))+SUM($B$81:S81))&lt;0,((SUM($B$59:S59)+SUM($B$61:S64))+SUM($B$81:S81))*0.18-SUM($A$79:R79),IF(SUM($B$79:R79)&lt;0,0-SUM($B$79:R79),0))</f>
        <v>0</v>
      </c>
      <c r="T79" s="232">
        <f>IF(((SUM($B$59:T59)+SUM($B$61:T64))+SUM($B$81:T81))&lt;0,((SUM($B$59:T59)+SUM($B$61:T64))+SUM($B$81:T81))*0.18-SUM($A$79:S79),IF(SUM($B$79:S79)&lt;0,0-SUM($B$79:S79),0))</f>
        <v>0</v>
      </c>
      <c r="U79" s="232">
        <f>IF(((SUM($B$59:U59)+SUM($B$61:U64))+SUM($B$81:U81))&lt;0,((SUM($B$59:U59)+SUM($B$61:U64))+SUM($B$81:U81))*0.18-SUM($A$79:T79),IF(SUM($B$79:T79)&lt;0,0-SUM($B$79:T79),0))</f>
        <v>0</v>
      </c>
      <c r="V79" s="232">
        <f>IF(((SUM($B$59:V59)+SUM($B$61:V64))+SUM($B$81:V81))&lt;0,((SUM($B$59:V59)+SUM($B$61:V64))+SUM($B$81:V81))*0.18-SUM($A$79:U79),IF(SUM($B$79:U79)&lt;0,0-SUM($B$79:U79),0))</f>
        <v>0</v>
      </c>
      <c r="W79" s="232">
        <f>IF(((SUM($B$59:W59)+SUM($B$61:W64))+SUM($B$81:W81))&lt;0,((SUM($B$59:W59)+SUM($B$61:W64))+SUM($B$81:W81))*0.18-SUM($A$79:V79),IF(SUM($B$79:V79)&lt;0,0-SUM($B$79:V79),0))</f>
        <v>0</v>
      </c>
      <c r="X79" s="232">
        <f>IF(((SUM($B$59:X59)+SUM($B$61:X64))+SUM($B$81:X81))&lt;0,((SUM($B$59:X59)+SUM($B$61:X64))+SUM($B$81:X81))*0.18-SUM($A$79:W79),IF(SUM($B$79:W79)&lt;0,0-SUM($B$79:W79),0))</f>
        <v>0</v>
      </c>
      <c r="Y79" s="232">
        <f>IF(((SUM($B$59:Y59)+SUM($B$61:Y64))+SUM($B$81:Y81))&lt;0,((SUM($B$59:Y59)+SUM($B$61:Y64))+SUM($B$81:Y81))*0.18-SUM($A$79:X79),IF(SUM($B$79:X79)&lt;0,0-SUM($B$79:X79),0))</f>
        <v>0</v>
      </c>
      <c r="Z79" s="232">
        <f>IF(((SUM($B$59:Z59)+SUM($B$61:Z64))+SUM($B$81:Z81))&lt;0,((SUM($B$59:Z59)+SUM($B$61:Z64))+SUM($B$81:Z81))*0.18-SUM($A$79:Y79),IF(SUM($B$79:Y79)&lt;0,0-SUM($B$79:Y79),0))</f>
        <v>0</v>
      </c>
      <c r="AA79" s="232">
        <f>IF(((SUM($B$59:AA59)+SUM($B$61:AA64))+SUM($B$81:AA81))&lt;0,((SUM($B$59:AA59)+SUM($B$61:AA64))+SUM($B$81:AA81))*0.18-SUM($A$79:Z79),IF(SUM($B$79:Z79)&lt;0,0-SUM($B$79:Z79),0))</f>
        <v>0</v>
      </c>
      <c r="AB79" s="232">
        <f>IF(((SUM($B$59:AB59)+SUM($B$61:AB64))+SUM($B$81:AB81))&lt;0,((SUM($B$59:AB59)+SUM($B$61:AB64))+SUM($B$81:AB81))*0.18-SUM($A$79:AA79),IF(SUM($B$79:AA79)&lt;0,0-SUM($B$79:AA79),0))</f>
        <v>0</v>
      </c>
      <c r="AC79" s="232">
        <f>IF(((SUM($B$59:AC59)+SUM($B$61:AC64))+SUM($B$81:AC81))&lt;0,((SUM($B$59:AC59)+SUM($B$61:AC64))+SUM($B$81:AC81))*0.18-SUM($A$79:AB79),IF(SUM($B$79:AB79)&lt;0,0-SUM($B$79:AB79),0))</f>
        <v>0</v>
      </c>
      <c r="AD79" s="232">
        <f>IF(((SUM($B$59:AD59)+SUM($B$61:AD64))+SUM($B$81:AD81))&lt;0,((SUM($B$59:AD59)+SUM($B$61:AD64))+SUM($B$81:AD81))*0.18-SUM($A$79:AC79),IF(SUM($B$79:AC79)&lt;0,0-SUM($B$79:AC79),0))</f>
        <v>0</v>
      </c>
      <c r="AE79" s="232">
        <f>IF(((SUM($B$59:AE59)+SUM($B$61:AE64))+SUM($B$81:AE81))&lt;0,((SUM($B$59:AE59)+SUM($B$61:AE64))+SUM($B$81:AE81))*0.18-SUM($A$79:AD79),IF(SUM($B$79:AD79)&lt;0,0-SUM($B$79:AD79),0))</f>
        <v>0</v>
      </c>
      <c r="AF79" s="232">
        <f>IF(((SUM($B$59:AF59)+SUM($B$61:AF64))+SUM($B$81:AF81))&lt;0,((SUM($B$59:AF59)+SUM($B$61:AF64))+SUM($B$81:AF81))*0.18-SUM($A$79:AE79),IF(SUM($B$79:AE79)&lt;0,0-SUM($B$79:AE79),0))</f>
        <v>0</v>
      </c>
      <c r="AG79" s="232">
        <f>IF(((SUM($B$59:AG59)+SUM($B$61:AG64))+SUM($B$81:AG81))&lt;0,((SUM($B$59:AG59)+SUM($B$61:AG64))+SUM($B$81:AG81))*0.18-SUM($A$79:AF79),IF(SUM($B$79:AF79)&lt;0,0-SUM($B$79:AF79),0))</f>
        <v>0</v>
      </c>
      <c r="AH79" s="232">
        <f>IF(((SUM($B$59:AH59)+SUM($B$61:AH64))+SUM($B$81:AH81))&lt;0,((SUM($B$59:AH59)+SUM($B$61:AH64))+SUM($B$81:AH81))*0.18-SUM($A$79:AG79),IF(SUM($B$79:AG79)&lt;0,0-SUM($B$79:AG79),0))</f>
        <v>0</v>
      </c>
      <c r="AI79" s="232">
        <f>IF(((SUM($B$59:AI59)+SUM($B$61:AI64))+SUM($B$81:AI81))&lt;0,((SUM($B$59:AI59)+SUM($B$61:AI64))+SUM($B$81:AI81))*0.18-SUM($A$79:AH79),IF(SUM($B$79:AH79)&lt;0,0-SUM($B$79:AH79),0))</f>
        <v>0</v>
      </c>
      <c r="AJ79" s="232">
        <f>IF(((SUM($B$59:AJ59)+SUM($B$61:AJ64))+SUM($B$81:AJ81))&lt;0,((SUM($B$59:AJ59)+SUM($B$61:AJ64))+SUM($B$81:AJ81))*0.18-SUM($A$79:AI79),IF(SUM($B$79:AI79)&lt;0,0-SUM($B$79:AI79),0))</f>
        <v>0</v>
      </c>
      <c r="AK79" s="232">
        <f>IF(((SUM($B$59:AK59)+SUM($B$61:AK64))+SUM($B$81:AK81))&lt;0,((SUM($B$59:AK59)+SUM($B$61:AK64))+SUM($B$81:AK81))*0.18-SUM($A$79:AJ79),IF(SUM($B$79:AJ79)&lt;0,0-SUM($B$79:AJ79),0))</f>
        <v>0</v>
      </c>
      <c r="AL79" s="232">
        <f>IF(((SUM($B$59:AL59)+SUM($B$61:AL64))+SUM($B$81:AL81))&lt;0,((SUM($B$59:AL59)+SUM($B$61:AL64))+SUM($B$81:AL81))*0.18-SUM($A$79:AK79),IF(SUM($B$79:AK79)&lt;0,0-SUM($B$79:AK79),0))</f>
        <v>0</v>
      </c>
      <c r="AM79" s="232">
        <f>IF(((SUM($B$59:AM59)+SUM($B$61:AM64))+SUM($B$81:AM81))&lt;0,((SUM($B$59:AM59)+SUM($B$61:AM64))+SUM($B$81:AM81))*0.18-SUM($A$79:AL79),IF(SUM($B$79:AL79)&lt;0,0-SUM($B$79:AL79),0))</f>
        <v>0</v>
      </c>
      <c r="AN79" s="232">
        <f>IF(((SUM($B$59:AN59)+SUM($B$61:AN64))+SUM($B$81:AN81))&lt;0,((SUM($B$59:AN59)+SUM($B$61:AN64))+SUM($B$81:AN81))*0.18-SUM($A$79:AM79),IF(SUM($B$79:AM79)&lt;0,0-SUM($B$79:AM79),0))</f>
        <v>0</v>
      </c>
      <c r="AO79" s="232">
        <f>IF(((SUM($B$59:AO59)+SUM($B$61:AO64))+SUM($B$81:AO81))&lt;0,((SUM($B$59:AO59)+SUM($B$61:AO64))+SUM($B$81:AO81))*0.18-SUM($A$79:AN79),IF(SUM($B$79:AN79)&lt;0,0-SUM($B$79:AN79),0))</f>
        <v>0</v>
      </c>
      <c r="AP79" s="232">
        <f>IF(((SUM($B$59:AP59)+SUM($B$61:AP64))+SUM($B$81:AP81))&lt;0,((SUM($B$59:AP59)+SUM($B$61:AP64))+SUM($B$81:AP81))*0.18-SUM($A$79:AO79),IF(SUM($B$79:AO79)&lt;0,0-SUM($B$79:AO79),0))</f>
        <v>0</v>
      </c>
    </row>
    <row r="80" spans="1:45" x14ac:dyDescent="0.2">
      <c r="A80" s="240" t="s">
        <v>311</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570</v>
      </c>
      <c r="B81" s="232">
        <f>-$B$126</f>
        <v>-58277532.210848324</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-58277532.210848324</v>
      </c>
      <c r="AR81" s="244"/>
    </row>
    <row r="82" spans="1:45" x14ac:dyDescent="0.2">
      <c r="A82" s="240" t="s">
        <v>310</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309</v>
      </c>
      <c r="B83" s="239">
        <f>SUM(B75:B82)</f>
        <v>-11655506.491169661</v>
      </c>
      <c r="C83" s="239">
        <f t="shared" ref="C83:V83" si="27">SUM(C75:C82)</f>
        <v>8374465.6278016213</v>
      </c>
      <c r="D83" s="239">
        <f t="shared" si="27"/>
        <v>17673008.359066505</v>
      </c>
      <c r="E83" s="239">
        <f t="shared" si="27"/>
        <v>28253834.620782565</v>
      </c>
      <c r="F83" s="239">
        <f t="shared" si="27"/>
        <v>29782153.410752837</v>
      </c>
      <c r="G83" s="239">
        <f t="shared" si="27"/>
        <v>31394529.734171465</v>
      </c>
      <c r="H83" s="239">
        <f t="shared" si="27"/>
        <v>33095586.755378127</v>
      </c>
      <c r="I83" s="239">
        <f t="shared" si="27"/>
        <v>34890201.912751146</v>
      </c>
      <c r="J83" s="239">
        <f t="shared" si="27"/>
        <v>36783520.903779685</v>
      </c>
      <c r="K83" s="239">
        <f t="shared" si="27"/>
        <v>38780972.43931479</v>
      </c>
      <c r="L83" s="239">
        <f t="shared" si="27"/>
        <v>40888283.809304327</v>
      </c>
      <c r="M83" s="239">
        <f t="shared" si="27"/>
        <v>43111497.304643296</v>
      </c>
      <c r="N83" s="239">
        <f t="shared" si="27"/>
        <v>45456987.54222589</v>
      </c>
      <c r="O83" s="239">
        <f t="shared" si="27"/>
        <v>47931479.742875546</v>
      </c>
      <c r="P83" s="239">
        <f t="shared" si="27"/>
        <v>50542069.014560916</v>
      </c>
      <c r="Q83" s="239">
        <f t="shared" si="27"/>
        <v>53296240.696188986</v>
      </c>
      <c r="R83" s="239">
        <f t="shared" si="27"/>
        <v>56201891.820306629</v>
      </c>
      <c r="S83" s="239">
        <f t="shared" si="27"/>
        <v>59267353.756250724</v>
      </c>
      <c r="T83" s="239">
        <f t="shared" si="27"/>
        <v>62501416.098671719</v>
      </c>
      <c r="U83" s="239">
        <f t="shared" si="27"/>
        <v>65913351.869925871</v>
      </c>
      <c r="V83" s="239">
        <f t="shared" si="27"/>
        <v>69512944.108599022</v>
      </c>
      <c r="W83" s="239">
        <f>SUM(W75:W82)</f>
        <v>73310513.920399174</v>
      </c>
      <c r="X83" s="239">
        <f>SUM(X75:X82)</f>
        <v>77316950.071848348</v>
      </c>
      <c r="Y83" s="239">
        <f>SUM(Y75:Y82)</f>
        <v>81543740.211627275</v>
      </c>
      <c r="Z83" s="239">
        <f>SUM(Z75:Z82)</f>
        <v>86003003.809093982</v>
      </c>
      <c r="AA83" s="239">
        <f t="shared" ref="AA83:AP83" si="28">SUM(AA75:AA82)</f>
        <v>90707526.904421389</v>
      </c>
      <c r="AB83" s="239">
        <f t="shared" si="28"/>
        <v>95670798.769991741</v>
      </c>
      <c r="AC83" s="239">
        <f t="shared" si="28"/>
        <v>100907050.58816852</v>
      </c>
      <c r="AD83" s="239">
        <f t="shared" si="28"/>
        <v>106431296.25634502</v>
      </c>
      <c r="AE83" s="239">
        <f t="shared" si="28"/>
        <v>112259375.43627122</v>
      </c>
      <c r="AF83" s="239">
        <f t="shared" si="28"/>
        <v>118407998.97109333</v>
      </c>
      <c r="AG83" s="239">
        <f t="shared" si="28"/>
        <v>124894796.80033067</v>
      </c>
      <c r="AH83" s="239">
        <f t="shared" si="28"/>
        <v>131738368.51017609</v>
      </c>
      <c r="AI83" s="239">
        <f t="shared" si="28"/>
        <v>138958336.66406298</v>
      </c>
      <c r="AJ83" s="239">
        <f t="shared" si="28"/>
        <v>146575403.06641367</v>
      </c>
      <c r="AK83" s="239">
        <f t="shared" si="28"/>
        <v>154611408.1208936</v>
      </c>
      <c r="AL83" s="239">
        <f t="shared" si="28"/>
        <v>163089393.45337003</v>
      </c>
      <c r="AM83" s="239">
        <f t="shared" si="28"/>
        <v>172033667.97913259</v>
      </c>
      <c r="AN83" s="239">
        <f t="shared" si="28"/>
        <v>181469877.6038121</v>
      </c>
      <c r="AO83" s="239">
        <f t="shared" si="28"/>
        <v>191425078.75784895</v>
      </c>
      <c r="AP83" s="239">
        <f t="shared" si="28"/>
        <v>201927815.97535792</v>
      </c>
    </row>
    <row r="84" spans="1:45" ht="14.25" x14ac:dyDescent="0.2">
      <c r="A84" s="241" t="s">
        <v>308</v>
      </c>
      <c r="B84" s="239">
        <f>SUM($B$83:B83)</f>
        <v>-11655506.491169661</v>
      </c>
      <c r="C84" s="239">
        <f>SUM($B$83:C83)</f>
        <v>-3281040.86336804</v>
      </c>
      <c r="D84" s="239">
        <f>SUM($B$83:D83)</f>
        <v>14391967.495698465</v>
      </c>
      <c r="E84" s="239">
        <f>SUM($B$83:E83)</f>
        <v>42645802.116481028</v>
      </c>
      <c r="F84" s="239">
        <f>SUM($B$83:F83)</f>
        <v>72427955.527233869</v>
      </c>
      <c r="G84" s="239">
        <f>SUM($B$83:G83)</f>
        <v>103822485.26140533</v>
      </c>
      <c r="H84" s="239">
        <f>SUM($B$83:H83)</f>
        <v>136918072.01678348</v>
      </c>
      <c r="I84" s="239">
        <f>SUM($B$83:I83)</f>
        <v>171808273.92953461</v>
      </c>
      <c r="J84" s="239">
        <f>SUM($B$83:J83)</f>
        <v>208591794.8333143</v>
      </c>
      <c r="K84" s="239">
        <f>SUM($B$83:K83)</f>
        <v>247372767.27262908</v>
      </c>
      <c r="L84" s="239">
        <f>SUM($B$83:L83)</f>
        <v>288261051.08193338</v>
      </c>
      <c r="M84" s="239">
        <f>SUM($B$83:M83)</f>
        <v>331372548.38657665</v>
      </c>
      <c r="N84" s="239">
        <f>SUM($B$83:N83)</f>
        <v>376829535.92880255</v>
      </c>
      <c r="O84" s="239">
        <f>SUM($B$83:O83)</f>
        <v>424761015.67167807</v>
      </c>
      <c r="P84" s="239">
        <f>SUM($B$83:P83)</f>
        <v>475303084.686239</v>
      </c>
      <c r="Q84" s="239">
        <f>SUM($B$83:Q83)</f>
        <v>528599325.38242799</v>
      </c>
      <c r="R84" s="239">
        <f>SUM($B$83:R83)</f>
        <v>584801217.20273459</v>
      </c>
      <c r="S84" s="239">
        <f>SUM($B$83:S83)</f>
        <v>644068570.95898533</v>
      </c>
      <c r="T84" s="239">
        <f>SUM($B$83:T83)</f>
        <v>706569987.057657</v>
      </c>
      <c r="U84" s="239">
        <f>SUM($B$83:U83)</f>
        <v>772483338.92758286</v>
      </c>
      <c r="V84" s="239">
        <f>SUM($B$83:V83)</f>
        <v>841996283.03618193</v>
      </c>
      <c r="W84" s="239">
        <f>SUM($B$83:W83)</f>
        <v>915306796.95658112</v>
      </c>
      <c r="X84" s="239">
        <f>SUM($B$83:X83)</f>
        <v>992623747.02842951</v>
      </c>
      <c r="Y84" s="239">
        <f>SUM($B$83:Y83)</f>
        <v>1074167487.2400568</v>
      </c>
      <c r="Z84" s="239">
        <f>SUM($B$83:Z83)</f>
        <v>1160170491.0491507</v>
      </c>
      <c r="AA84" s="239">
        <f>SUM($B$83:AA83)</f>
        <v>1250878017.953572</v>
      </c>
      <c r="AB84" s="239">
        <f>SUM($B$83:AB83)</f>
        <v>1346548816.7235637</v>
      </c>
      <c r="AC84" s="239">
        <f>SUM($B$83:AC83)</f>
        <v>1447455867.3117323</v>
      </c>
      <c r="AD84" s="239">
        <f>SUM($B$83:AD83)</f>
        <v>1553887163.5680773</v>
      </c>
      <c r="AE84" s="239">
        <f>SUM($B$83:AE83)</f>
        <v>1666146539.0043485</v>
      </c>
      <c r="AF84" s="239">
        <f>SUM($B$83:AF83)</f>
        <v>1784554537.9754419</v>
      </c>
      <c r="AG84" s="239">
        <f>SUM($B$83:AG83)</f>
        <v>1909449334.7757726</v>
      </c>
      <c r="AH84" s="239">
        <f>SUM($B$83:AH83)</f>
        <v>2041187703.2859488</v>
      </c>
      <c r="AI84" s="239">
        <f>SUM($B$83:AI83)</f>
        <v>2180146039.9500117</v>
      </c>
      <c r="AJ84" s="239">
        <f>SUM($B$83:AJ83)</f>
        <v>2326721443.0164256</v>
      </c>
      <c r="AK84" s="239">
        <f>SUM($B$83:AK83)</f>
        <v>2481332851.1373191</v>
      </c>
      <c r="AL84" s="239">
        <f>SUM($B$83:AL83)</f>
        <v>2644422244.5906892</v>
      </c>
      <c r="AM84" s="239">
        <f>SUM($B$83:AM83)</f>
        <v>2816455912.5698218</v>
      </c>
      <c r="AN84" s="239">
        <f>SUM($B$83:AN83)</f>
        <v>2997925790.1736341</v>
      </c>
      <c r="AO84" s="239">
        <f>SUM($B$83:AO83)</f>
        <v>3189350868.9314828</v>
      </c>
      <c r="AP84" s="239">
        <f>SUM($B$83:AP83)</f>
        <v>3391278684.9068408</v>
      </c>
    </row>
    <row r="85" spans="1:45" x14ac:dyDescent="0.2">
      <c r="A85" s="240" t="s">
        <v>571</v>
      </c>
      <c r="B85" s="249">
        <f t="shared" ref="B85:AP85" si="29">1/POWER((1+$B$44),B73)</f>
        <v>0.9109750373485539</v>
      </c>
      <c r="C85" s="249">
        <f t="shared" si="29"/>
        <v>0.75599588161705711</v>
      </c>
      <c r="D85" s="249">
        <f t="shared" si="29"/>
        <v>0.6273824743710017</v>
      </c>
      <c r="E85" s="249">
        <f t="shared" si="29"/>
        <v>0.52064935632448273</v>
      </c>
      <c r="F85" s="249">
        <f t="shared" si="29"/>
        <v>0.43207415462612664</v>
      </c>
      <c r="G85" s="249">
        <f t="shared" si="29"/>
        <v>0.35856776317520883</v>
      </c>
      <c r="H85" s="249">
        <f t="shared" si="29"/>
        <v>0.29756660844415667</v>
      </c>
      <c r="I85" s="249">
        <f t="shared" si="29"/>
        <v>0.24694324352212174</v>
      </c>
      <c r="J85" s="249">
        <f t="shared" si="29"/>
        <v>0.20493215230051592</v>
      </c>
      <c r="K85" s="249">
        <f t="shared" si="29"/>
        <v>0.1700681761830008</v>
      </c>
      <c r="L85" s="249">
        <f t="shared" si="29"/>
        <v>0.14113541591950271</v>
      </c>
      <c r="M85" s="249">
        <f t="shared" si="29"/>
        <v>0.11712482648921385</v>
      </c>
      <c r="N85" s="249">
        <f t="shared" si="29"/>
        <v>9.719902613212765E-2</v>
      </c>
      <c r="O85" s="249">
        <f t="shared" si="29"/>
        <v>8.0663092225832109E-2</v>
      </c>
      <c r="P85" s="249">
        <f t="shared" si="29"/>
        <v>6.6940325498615838E-2</v>
      </c>
      <c r="Q85" s="249">
        <f t="shared" si="29"/>
        <v>5.5552137343249659E-2</v>
      </c>
      <c r="R85" s="249">
        <f t="shared" si="29"/>
        <v>4.6101358791078552E-2</v>
      </c>
      <c r="S85" s="249">
        <f t="shared" si="29"/>
        <v>3.825838903823945E-2</v>
      </c>
      <c r="T85" s="249">
        <f t="shared" si="29"/>
        <v>3.174970044667174E-2</v>
      </c>
      <c r="U85" s="249">
        <f t="shared" si="29"/>
        <v>2.6348299125868668E-2</v>
      </c>
      <c r="V85" s="249">
        <f t="shared" si="29"/>
        <v>2.1865808403210511E-2</v>
      </c>
      <c r="W85" s="249">
        <f t="shared" si="29"/>
        <v>1.814589908980126E-2</v>
      </c>
      <c r="X85" s="249">
        <f t="shared" si="29"/>
        <v>1.5058837418922204E-2</v>
      </c>
      <c r="Y85" s="249">
        <f t="shared" si="29"/>
        <v>1.2496960513628384E-2</v>
      </c>
      <c r="Z85" s="249">
        <f t="shared" si="29"/>
        <v>1.0370921588073345E-2</v>
      </c>
      <c r="AA85" s="249">
        <f t="shared" si="29"/>
        <v>8.6065739320110735E-3</v>
      </c>
      <c r="AB85" s="249">
        <f t="shared" si="29"/>
        <v>7.1423850058183183E-3</v>
      </c>
      <c r="AC85" s="249">
        <f t="shared" si="29"/>
        <v>5.9272904612600145E-3</v>
      </c>
      <c r="AD85" s="249">
        <f t="shared" si="29"/>
        <v>4.9189132458589318E-3</v>
      </c>
      <c r="AE85" s="249">
        <f t="shared" si="29"/>
        <v>4.082085681210732E-3</v>
      </c>
      <c r="AF85" s="249">
        <f t="shared" si="29"/>
        <v>3.3876229719591129E-3</v>
      </c>
      <c r="AG85" s="249">
        <f t="shared" si="29"/>
        <v>2.8113053709204251E-3</v>
      </c>
      <c r="AH85" s="249">
        <f t="shared" si="29"/>
        <v>2.3330335028385286E-3</v>
      </c>
      <c r="AI85" s="249">
        <f t="shared" si="29"/>
        <v>1.9361273882477412E-3</v>
      </c>
      <c r="AJ85" s="249">
        <f t="shared" si="29"/>
        <v>1.6067447205375444E-3</v>
      </c>
      <c r="AK85" s="249">
        <f t="shared" si="29"/>
        <v>1.3333981083299121E-3</v>
      </c>
      <c r="AL85" s="249">
        <f t="shared" si="29"/>
        <v>1.1065544467468149E-3</v>
      </c>
      <c r="AM85" s="249">
        <f t="shared" si="29"/>
        <v>9.1830244543304122E-4</v>
      </c>
      <c r="AN85" s="249">
        <f t="shared" si="29"/>
        <v>7.6207671820169396E-4</v>
      </c>
      <c r="AO85" s="249">
        <f t="shared" si="29"/>
        <v>6.3242881178563804E-4</v>
      </c>
      <c r="AP85" s="249">
        <f t="shared" si="29"/>
        <v>5.2483718820384888E-4</v>
      </c>
    </row>
    <row r="86" spans="1:45" ht="28.5" x14ac:dyDescent="0.2">
      <c r="A86" s="238" t="s">
        <v>307</v>
      </c>
      <c r="B86" s="239">
        <f>B83*B85</f>
        <v>-10617875.461109595</v>
      </c>
      <c r="C86" s="239">
        <f>C83*C85</f>
        <v>6331061.5253616283</v>
      </c>
      <c r="D86" s="239">
        <f t="shared" ref="D86:AO86" si="30">D83*D85</f>
        <v>11087735.713890539</v>
      </c>
      <c r="E86" s="239">
        <f t="shared" si="30"/>
        <v>14710340.809008827</v>
      </c>
      <c r="F86" s="239">
        <f t="shared" si="30"/>
        <v>12868098.757896647</v>
      </c>
      <c r="G86" s="239">
        <f t="shared" si="30"/>
        <v>11257066.302719446</v>
      </c>
      <c r="H86" s="239">
        <f t="shared" si="30"/>
        <v>9848141.5052672196</v>
      </c>
      <c r="I86" s="239">
        <f t="shared" si="30"/>
        <v>8615899.6274765041</v>
      </c>
      <c r="J86" s="239">
        <f t="shared" si="30"/>
        <v>7538126.10800259</v>
      </c>
      <c r="K86" s="239">
        <f t="shared" si="30"/>
        <v>6595409.2533574859</v>
      </c>
      <c r="L86" s="239">
        <f t="shared" si="30"/>
        <v>5770784.9416608345</v>
      </c>
      <c r="M86" s="239">
        <f t="shared" si="30"/>
        <v>5049426.6414965568</v>
      </c>
      <c r="N86" s="239">
        <f t="shared" si="30"/>
        <v>4418374.9200046156</v>
      </c>
      <c r="O86" s="239">
        <f t="shared" si="30"/>
        <v>3866301.3710201737</v>
      </c>
      <c r="P86" s="239">
        <f t="shared" si="30"/>
        <v>3383302.5512082134</v>
      </c>
      <c r="Q86" s="239">
        <f t="shared" si="30"/>
        <v>2960720.0830335822</v>
      </c>
      <c r="R86" s="239">
        <f t="shared" si="30"/>
        <v>2590983.5795453386</v>
      </c>
      <c r="S86" s="239">
        <f t="shared" si="30"/>
        <v>2267473.4772736025</v>
      </c>
      <c r="T86" s="239">
        <f t="shared" si="30"/>
        <v>1984401.2386256137</v>
      </c>
      <c r="U86" s="239">
        <f t="shared" si="30"/>
        <v>1736704.7114574418</v>
      </c>
      <c r="V86" s="239">
        <f t="shared" si="30"/>
        <v>1519956.717421707</v>
      </c>
      <c r="W86" s="239">
        <f t="shared" si="30"/>
        <v>1330285.1878210339</v>
      </c>
      <c r="X86" s="239">
        <f t="shared" si="30"/>
        <v>1164303.3808588898</v>
      </c>
      <c r="Y86" s="239">
        <f t="shared" si="30"/>
        <v>1019048.9015582771</v>
      </c>
      <c r="Z86" s="239">
        <f t="shared" si="30"/>
        <v>891930.40884288691</v>
      </c>
      <c r="AA86" s="239">
        <f t="shared" si="30"/>
        <v>780681.03649278625</v>
      </c>
      <c r="AB86" s="239">
        <f t="shared" si="30"/>
        <v>683317.67862945062</v>
      </c>
      <c r="AC86" s="239">
        <f t="shared" si="30"/>
        <v>598105.39842513297</v>
      </c>
      <c r="AD86" s="239">
        <f t="shared" si="30"/>
        <v>523526.31292927166</v>
      </c>
      <c r="AE86" s="239">
        <f t="shared" si="30"/>
        <v>458252.38905006251</v>
      </c>
      <c r="AF86" s="239">
        <f t="shared" si="30"/>
        <v>401121.65737818676</v>
      </c>
      <c r="AG86" s="239">
        <f t="shared" si="30"/>
        <v>351117.41304478474</v>
      </c>
      <c r="AH86" s="239">
        <f t="shared" si="30"/>
        <v>307350.02734352904</v>
      </c>
      <c r="AI86" s="239">
        <f t="shared" si="30"/>
        <v>269041.04144064261</v>
      </c>
      <c r="AJ86" s="239">
        <f t="shared" si="30"/>
        <v>235509.25503762276</v>
      </c>
      <c r="AK86" s="239">
        <f t="shared" si="30"/>
        <v>206158.55911462352</v>
      </c>
      <c r="AL86" s="239">
        <f t="shared" si="30"/>
        <v>180467.2935430675</v>
      </c>
      <c r="AM86" s="239">
        <f t="shared" si="30"/>
        <v>157978.93800205333</v>
      </c>
      <c r="AN86" s="239">
        <f t="shared" si="30"/>
        <v>138293.96877677619</v>
      </c>
      <c r="AO86" s="239">
        <f t="shared" si="30"/>
        <v>121062.73510479859</v>
      </c>
      <c r="AP86" s="239">
        <f>AP83*AP85</f>
        <v>105979.22715665109</v>
      </c>
    </row>
    <row r="87" spans="1:45" ht="14.25" x14ac:dyDescent="0.2">
      <c r="A87" s="238" t="s">
        <v>306</v>
      </c>
      <c r="B87" s="239">
        <f>SUM($B$86:B86)</f>
        <v>-10617875.461109595</v>
      </c>
      <c r="C87" s="239">
        <f>SUM($B$86:C86)</f>
        <v>-4286813.9357479671</v>
      </c>
      <c r="D87" s="239">
        <f>SUM($B$86:D86)</f>
        <v>6800921.7781425724</v>
      </c>
      <c r="E87" s="239">
        <f>SUM($B$86:E86)</f>
        <v>21511262.587151401</v>
      </c>
      <c r="F87" s="239">
        <f>SUM($B$86:F86)</f>
        <v>34379361.345048048</v>
      </c>
      <c r="G87" s="239">
        <f>SUM($B$86:G86)</f>
        <v>45636427.647767492</v>
      </c>
      <c r="H87" s="239">
        <f>SUM($B$86:H86)</f>
        <v>55484569.153034709</v>
      </c>
      <c r="I87" s="239">
        <f>SUM($B$86:I86)</f>
        <v>64100468.780511215</v>
      </c>
      <c r="J87" s="239">
        <f>SUM($B$86:J86)</f>
        <v>71638594.888513803</v>
      </c>
      <c r="K87" s="239">
        <f>SUM($B$86:K86)</f>
        <v>78234004.141871288</v>
      </c>
      <c r="L87" s="239">
        <f>SUM($B$86:L86)</f>
        <v>84004789.083532125</v>
      </c>
      <c r="M87" s="239">
        <f>SUM($B$86:M86)</f>
        <v>89054215.725028679</v>
      </c>
      <c r="N87" s="239">
        <f>SUM($B$86:N86)</f>
        <v>93472590.6450333</v>
      </c>
      <c r="O87" s="239">
        <f>SUM($B$86:O86)</f>
        <v>97338892.016053468</v>
      </c>
      <c r="P87" s="239">
        <f>SUM($B$86:P86)</f>
        <v>100722194.56726168</v>
      </c>
      <c r="Q87" s="239">
        <f>SUM($B$86:Q86)</f>
        <v>103682914.65029526</v>
      </c>
      <c r="R87" s="239">
        <f>SUM($B$86:R86)</f>
        <v>106273898.22984059</v>
      </c>
      <c r="S87" s="239">
        <f>SUM($B$86:S86)</f>
        <v>108541371.70711419</v>
      </c>
      <c r="T87" s="239">
        <f>SUM($B$86:T86)</f>
        <v>110525772.94573981</v>
      </c>
      <c r="U87" s="239">
        <f>SUM($B$86:U86)</f>
        <v>112262477.65719725</v>
      </c>
      <c r="V87" s="239">
        <f>SUM($B$86:V86)</f>
        <v>113782434.37461896</v>
      </c>
      <c r="W87" s="239">
        <f>SUM($B$86:W86)</f>
        <v>115112719.56243999</v>
      </c>
      <c r="X87" s="239">
        <f>SUM($B$86:X86)</f>
        <v>116277022.94329888</v>
      </c>
      <c r="Y87" s="239">
        <f>SUM($B$86:Y86)</f>
        <v>117296071.84485716</v>
      </c>
      <c r="Z87" s="239">
        <f>SUM($B$86:Z86)</f>
        <v>118188002.25370005</v>
      </c>
      <c r="AA87" s="239">
        <f>SUM($B$86:AA86)</f>
        <v>118968683.29019283</v>
      </c>
      <c r="AB87" s="239">
        <f>SUM($B$86:AB86)</f>
        <v>119652000.96882229</v>
      </c>
      <c r="AC87" s="239">
        <f>SUM($B$86:AC86)</f>
        <v>120250106.36724742</v>
      </c>
      <c r="AD87" s="239">
        <f>SUM($B$86:AD86)</f>
        <v>120773632.68017669</v>
      </c>
      <c r="AE87" s="239">
        <f>SUM($B$86:AE86)</f>
        <v>121231885.06922676</v>
      </c>
      <c r="AF87" s="239">
        <f>SUM($B$86:AF86)</f>
        <v>121633006.72660494</v>
      </c>
      <c r="AG87" s="239">
        <f>SUM($B$86:AG86)</f>
        <v>121984124.13964972</v>
      </c>
      <c r="AH87" s="239">
        <f>SUM($B$86:AH86)</f>
        <v>122291474.16699325</v>
      </c>
      <c r="AI87" s="239">
        <f>SUM($B$86:AI86)</f>
        <v>122560515.20843388</v>
      </c>
      <c r="AJ87" s="239">
        <f>SUM($B$86:AJ86)</f>
        <v>122796024.4634715</v>
      </c>
      <c r="AK87" s="239">
        <f>SUM($B$86:AK86)</f>
        <v>123002183.02258612</v>
      </c>
      <c r="AL87" s="239">
        <f>SUM($B$86:AL86)</f>
        <v>123182650.31612919</v>
      </c>
      <c r="AM87" s="239">
        <f>SUM($B$86:AM86)</f>
        <v>123340629.25413124</v>
      </c>
      <c r="AN87" s="239">
        <f>SUM($B$86:AN86)</f>
        <v>123478923.22290802</v>
      </c>
      <c r="AO87" s="239">
        <f>SUM($B$86:AO86)</f>
        <v>123599985.95801282</v>
      </c>
      <c r="AP87" s="239">
        <f>SUM($B$86:AP86)</f>
        <v>123705965.18516947</v>
      </c>
    </row>
    <row r="88" spans="1:45" ht="14.25" x14ac:dyDescent="0.2">
      <c r="A88" s="238" t="s">
        <v>305</v>
      </c>
      <c r="B88" s="250">
        <f>IF((ISERR(IRR($B$83:B83))),0,IF(IRR($B$83:B83)&lt;0,0,IRR($B$83:B83)))</f>
        <v>0</v>
      </c>
      <c r="C88" s="250">
        <f>IF((ISERR(IRR($B$83:C83))),0,IF(IRR($B$83:C83)&lt;0,0,IRR($B$83:C83)))</f>
        <v>0</v>
      </c>
      <c r="D88" s="250">
        <f>IF((ISERR(IRR($B$83:D83))),0,IF(IRR($B$83:D83)&lt;0,0,IRR($B$83:D83)))</f>
        <v>0.64195732408271966</v>
      </c>
      <c r="E88" s="250">
        <f>IF((ISERR(IRR($B$83:E83))),0,IF(IRR($B$83:E83)&lt;0,0,IRR($B$83:E83)))</f>
        <v>1.0422023659282953</v>
      </c>
      <c r="F88" s="250">
        <f>IF((ISERR(IRR($B$83:F83))),0,IF(IRR($B$83:F83)&lt;0,0,IRR($B$83:F83)))</f>
        <v>1.175656586859811</v>
      </c>
      <c r="G88" s="250">
        <f>IF((ISERR(IRR($B$83:G83))),0,IF(IRR($B$83:G83)&lt;0,0,IRR($B$83:G83)))</f>
        <v>1.2278819626361486</v>
      </c>
      <c r="H88" s="250">
        <f>IF((ISERR(IRR($B$83:H83))),0,IF(IRR($B$83:H83)&lt;0,0,IRR($B$83:H83)))</f>
        <v>1.2499543134497073</v>
      </c>
      <c r="I88" s="250">
        <f>IF((ISERR(IRR($B$83:I83))),0,IF(IRR($B$83:I83)&lt;0,0,IRR($B$83:I83)))</f>
        <v>1.2596854283164172</v>
      </c>
      <c r="J88" s="250">
        <f>IF((ISERR(IRR($B$83:J83))),0,IF(IRR($B$83:J83)&lt;0,0,IRR($B$83:J83)))</f>
        <v>1.2640788083830725</v>
      </c>
      <c r="K88" s="250">
        <f>IF((ISERR(IRR($B$83:K83))),0,IF(IRR($B$83:K83)&lt;0,0,IRR($B$83:K83)))</f>
        <v>1.2660889708645464</v>
      </c>
      <c r="L88" s="250">
        <f>IF((ISERR(IRR($B$83:L83))),0,IF(IRR($B$83:L83)&lt;0,0,IRR($B$83:L83)))</f>
        <v>1.267015549254896</v>
      </c>
      <c r="M88" s="250">
        <f>IF((ISERR(IRR($B$83:M83))),0,IF(IRR($B$83:M83)&lt;0,0,IRR($B$83:M83)))</f>
        <v>1.2674443900351435</v>
      </c>
      <c r="N88" s="250">
        <f>IF((ISERR(IRR($B$83:N83))),0,IF(IRR($B$83:N83)&lt;0,0,IRR($B$83:N83)))</f>
        <v>1.2676433030865701</v>
      </c>
      <c r="O88" s="250">
        <f>IF((ISERR(IRR($B$83:O83))),0,IF(IRR($B$83:O83)&lt;0,0,IRR($B$83:O83)))</f>
        <v>1.2677356752458997</v>
      </c>
      <c r="P88" s="250">
        <f>IF((ISERR(IRR($B$83:P83))),0,IF(IRR($B$83:P83)&lt;0,0,IRR($B$83:P83)))</f>
        <v>1.2677785983733099</v>
      </c>
      <c r="Q88" s="250">
        <f>IF((ISERR(IRR($B$83:Q83))),0,IF(IRR($B$83:Q83)&lt;0,0,IRR($B$83:Q83)))</f>
        <v>1.2677985504319111</v>
      </c>
      <c r="R88" s="250">
        <f>IF((ISERR(IRR($B$83:R83))),0,IF(IRR($B$83:R83)&lt;0,0,IRR($B$83:R83)))</f>
        <v>1.2678078264989101</v>
      </c>
      <c r="S88" s="250">
        <f>IF((ISERR(IRR($B$83:S83))),0,IF(IRR($B$83:S83)&lt;0,0,IRR($B$83:S83)))</f>
        <v>1.2678121395574586</v>
      </c>
      <c r="T88" s="250">
        <f>IF((ISERR(IRR($B$83:T83))),0,IF(IRR($B$83:T83)&lt;0,0,IRR($B$83:T83)))</f>
        <v>1.2678141451109148</v>
      </c>
      <c r="U88" s="250">
        <f>IF((ISERR(IRR($B$83:U83))),0,IF(IRR($B$83:U83)&lt;0,0,IRR($B$83:U83)))</f>
        <v>1.2678150777233972</v>
      </c>
      <c r="V88" s="250">
        <f>IF((ISERR(IRR($B$83:V83))),0,IF(IRR($B$83:V83)&lt;0,0,IRR($B$83:V83)))</f>
        <v>1.2678155114153649</v>
      </c>
      <c r="W88" s="250">
        <f>IF((ISERR(IRR($B$83:W83))),0,IF(IRR($B$83:W83)&lt;0,0,IRR($B$83:W83)))</f>
        <v>1.267815713099635</v>
      </c>
      <c r="X88" s="250">
        <f>IF((ISERR(IRR($B$83:X83))),0,IF(IRR($B$83:X83)&lt;0,0,IRR($B$83:X83)))</f>
        <v>1.2678158068928957</v>
      </c>
      <c r="Y88" s="250">
        <f>IF((ISERR(IRR($B$83:Y83))),0,IF(IRR($B$83:Y83)&lt;0,0,IRR($B$83:Y83)))</f>
        <v>1.2678158505122501</v>
      </c>
      <c r="Z88" s="250">
        <f>IF((ISERR(IRR($B$83:Z83))),0,IF(IRR($B$83:Z83)&lt;0,0,IRR($B$83:Z83)))</f>
        <v>1.2678158707981457</v>
      </c>
      <c r="AA88" s="250">
        <f>IF((ISERR(IRR($B$83:AA83))),0,IF(IRR($B$83:AA83)&lt;0,0,IRR($B$83:AA83)))</f>
        <v>1.2678158802325821</v>
      </c>
      <c r="AB88" s="250">
        <f>IF((ISERR(IRR($B$83:AB83))),0,IF(IRR($B$83:AB83)&lt;0,0,IRR($B$83:AB83)))</f>
        <v>1.2678158846203562</v>
      </c>
      <c r="AC88" s="250">
        <f>IF((ISERR(IRR($B$83:AC83))),0,IF(IRR($B$83:AC83)&lt;0,0,IRR($B$83:AC83)))</f>
        <v>1.2678158866610523</v>
      </c>
      <c r="AD88" s="250">
        <f>IF((ISERR(IRR($B$83:AD83))),0,IF(IRR($B$83:AD83)&lt;0,0,IRR($B$83:AD83)))</f>
        <v>1.2678158876101664</v>
      </c>
      <c r="AE88" s="250">
        <f>IF((ISERR(IRR($B$83:AE83))),0,IF(IRR($B$83:AE83)&lt;0,0,IRR($B$83:AE83)))</f>
        <v>1.2678158880515991</v>
      </c>
      <c r="AF88" s="250">
        <f>IF((ISERR(IRR($B$83:AF83))),0,IF(IRR($B$83:AF83)&lt;0,0,IRR($B$83:AF83)))</f>
        <v>1.2678158882569104</v>
      </c>
      <c r="AG88" s="250">
        <f>IF((ISERR(IRR($B$83:AG83))),0,IF(IRR($B$83:AG83)&lt;0,0,IRR($B$83:AG83)))</f>
        <v>1.267815888352402</v>
      </c>
      <c r="AH88" s="250">
        <f>IF((ISERR(IRR($B$83:AH83))),0,IF(IRR($B$83:AH83)&lt;0,0,IRR($B$83:AH83)))</f>
        <v>1.2678158883968158</v>
      </c>
      <c r="AI88" s="250">
        <f>IF((ISERR(IRR($B$83:AI83))),0,IF(IRR($B$83:AI83)&lt;0,0,IRR($B$83:AI83)))</f>
        <v>1.2678158884174713</v>
      </c>
      <c r="AJ88" s="250">
        <f>IF((ISERR(IRR($B$83:AJ83))),0,IF(IRR($B$83:AJ83)&lt;0,0,IRR($B$83:AJ83)))</f>
        <v>1.2678158884270858</v>
      </c>
      <c r="AK88" s="250">
        <f>IF((ISERR(IRR($B$83:AK83))),0,IF(IRR($B$83:AK83)&lt;0,0,IRR($B$83:AK83)))</f>
        <v>1.2678158884315551</v>
      </c>
      <c r="AL88" s="250">
        <f>IF((ISERR(IRR($B$83:AL83))),0,IF(IRR($B$83:AL83)&lt;0,0,IRR($B$83:AL83)))</f>
        <v>1.2678158884336339</v>
      </c>
      <c r="AM88" s="250">
        <f>IF((ISERR(IRR($B$83:AM83))),0,IF(IRR($B$83:AM83)&lt;0,0,IRR($B$83:AM83)))</f>
        <v>1.2678158884346007</v>
      </c>
      <c r="AN88" s="250">
        <f>IF((ISERR(IRR($B$83:AN83))),0,IF(IRR($B$83:AN83)&lt;0,0,IRR($B$83:AN83)))</f>
        <v>1.2678158884350506</v>
      </c>
      <c r="AO88" s="250">
        <f>IF((ISERR(IRR($B$83:AO83))),0,IF(IRR($B$83:AO83)&lt;0,0,IRR($B$83:AO83)))</f>
        <v>1.2678158884352602</v>
      </c>
      <c r="AP88" s="250">
        <f>IF((ISERR(IRR($B$83:AP83))),0,IF(IRR($B$83:AP83)&lt;0,0,IRR($B$83:AP83)))</f>
        <v>1.2678158884353574</v>
      </c>
    </row>
    <row r="89" spans="1:45" ht="14.25" x14ac:dyDescent="0.2">
      <c r="A89" s="238" t="s">
        <v>304</v>
      </c>
      <c r="B89" s="251">
        <f>IF(AND(B84&gt;0,A84&lt;0),(B74-(B84/(B84-A84))),0)</f>
        <v>0</v>
      </c>
      <c r="C89" s="251">
        <f t="shared" ref="C89:AP89" si="31">IF(AND(C84&gt;0,B84&lt;0),(C74-(C84/(C84-B84))),0)</f>
        <v>0</v>
      </c>
      <c r="D89" s="251">
        <f t="shared" si="31"/>
        <v>2.1856526515863282</v>
      </c>
      <c r="E89" s="251">
        <f t="shared" si="31"/>
        <v>0</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303</v>
      </c>
      <c r="B90" s="253">
        <f t="shared" ref="B90:AP90" si="32">IF(AND(B87&gt;0,A87&lt;0),(B74-(B87/(B87-A87))),0)</f>
        <v>0</v>
      </c>
      <c r="C90" s="253">
        <f t="shared" si="32"/>
        <v>0</v>
      </c>
      <c r="D90" s="253">
        <f t="shared" si="32"/>
        <v>2.3866266338200606</v>
      </c>
      <c r="E90" s="253">
        <f t="shared" si="32"/>
        <v>0</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2016</v>
      </c>
      <c r="C91" s="254">
        <f>B91+1</f>
        <v>2017</v>
      </c>
      <c r="D91" s="183">
        <f t="shared" ref="D91:AP91" si="33">C91+1</f>
        <v>2018</v>
      </c>
      <c r="E91" s="183">
        <f t="shared" si="33"/>
        <v>2019</v>
      </c>
      <c r="F91" s="183">
        <f t="shared" si="33"/>
        <v>2020</v>
      </c>
      <c r="G91" s="183">
        <f t="shared" si="33"/>
        <v>2021</v>
      </c>
      <c r="H91" s="183">
        <f t="shared" si="33"/>
        <v>2022</v>
      </c>
      <c r="I91" s="183">
        <f t="shared" si="33"/>
        <v>2023</v>
      </c>
      <c r="J91" s="183">
        <f t="shared" si="33"/>
        <v>2024</v>
      </c>
      <c r="K91" s="183">
        <f t="shared" si="33"/>
        <v>2025</v>
      </c>
      <c r="L91" s="183">
        <f t="shared" si="33"/>
        <v>2026</v>
      </c>
      <c r="M91" s="183">
        <f t="shared" si="33"/>
        <v>2027</v>
      </c>
      <c r="N91" s="183">
        <f t="shared" si="33"/>
        <v>2028</v>
      </c>
      <c r="O91" s="183">
        <f t="shared" si="33"/>
        <v>2029</v>
      </c>
      <c r="P91" s="183">
        <f t="shared" si="33"/>
        <v>2030</v>
      </c>
      <c r="Q91" s="183">
        <f t="shared" si="33"/>
        <v>2031</v>
      </c>
      <c r="R91" s="183">
        <f t="shared" si="33"/>
        <v>2032</v>
      </c>
      <c r="S91" s="183">
        <f t="shared" si="33"/>
        <v>2033</v>
      </c>
      <c r="T91" s="183">
        <f t="shared" si="33"/>
        <v>2034</v>
      </c>
      <c r="U91" s="183">
        <f t="shared" si="33"/>
        <v>2035</v>
      </c>
      <c r="V91" s="183">
        <f t="shared" si="33"/>
        <v>2036</v>
      </c>
      <c r="W91" s="183">
        <f t="shared" si="33"/>
        <v>2037</v>
      </c>
      <c r="X91" s="183">
        <f t="shared" si="33"/>
        <v>2038</v>
      </c>
      <c r="Y91" s="183">
        <f t="shared" si="33"/>
        <v>2039</v>
      </c>
      <c r="Z91" s="183">
        <f t="shared" si="33"/>
        <v>2040</v>
      </c>
      <c r="AA91" s="183">
        <f t="shared" si="33"/>
        <v>2041</v>
      </c>
      <c r="AB91" s="183">
        <f t="shared" si="33"/>
        <v>2042</v>
      </c>
      <c r="AC91" s="183">
        <f t="shared" si="33"/>
        <v>2043</v>
      </c>
      <c r="AD91" s="183">
        <f t="shared" si="33"/>
        <v>2044</v>
      </c>
      <c r="AE91" s="183">
        <f t="shared" si="33"/>
        <v>2045</v>
      </c>
      <c r="AF91" s="183">
        <f t="shared" si="33"/>
        <v>2046</v>
      </c>
      <c r="AG91" s="183">
        <f t="shared" si="33"/>
        <v>2047</v>
      </c>
      <c r="AH91" s="183">
        <f t="shared" si="33"/>
        <v>2048</v>
      </c>
      <c r="AI91" s="183">
        <f t="shared" si="33"/>
        <v>2049</v>
      </c>
      <c r="AJ91" s="183">
        <f t="shared" si="33"/>
        <v>2050</v>
      </c>
      <c r="AK91" s="183">
        <f t="shared" si="33"/>
        <v>2051</v>
      </c>
      <c r="AL91" s="183">
        <f t="shared" si="33"/>
        <v>2052</v>
      </c>
      <c r="AM91" s="183">
        <f t="shared" si="33"/>
        <v>2053</v>
      </c>
      <c r="AN91" s="183">
        <f t="shared" si="33"/>
        <v>2054</v>
      </c>
      <c r="AO91" s="183">
        <f t="shared" si="33"/>
        <v>2055</v>
      </c>
      <c r="AP91" s="183">
        <f t="shared" si="33"/>
        <v>2056</v>
      </c>
      <c r="AQ91" s="184"/>
      <c r="AR91" s="184"/>
      <c r="AS91" s="184"/>
    </row>
    <row r="92" spans="1:45" ht="15.6" customHeight="1" x14ac:dyDescent="0.2">
      <c r="A92" s="255" t="s">
        <v>302</v>
      </c>
      <c r="B92" s="116"/>
      <c r="C92" s="116"/>
      <c r="D92" s="116"/>
      <c r="E92" s="116"/>
      <c r="F92" s="116"/>
      <c r="G92" s="116"/>
      <c r="H92" s="116"/>
      <c r="I92" s="116"/>
      <c r="J92" s="116"/>
      <c r="K92" s="116"/>
      <c r="L92" s="256">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301</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300</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299</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298</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36" t="s">
        <v>572</v>
      </c>
      <c r="B97" s="436"/>
      <c r="C97" s="436"/>
      <c r="D97" s="436"/>
      <c r="E97" s="436"/>
      <c r="F97" s="436"/>
      <c r="G97" s="436"/>
      <c r="H97" s="436"/>
      <c r="I97" s="436"/>
      <c r="J97" s="436"/>
      <c r="K97" s="436"/>
      <c r="L97" s="436"/>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7.25" customHeight="1" thickBot="1" x14ac:dyDescent="0.25">
      <c r="C98" s="257"/>
    </row>
    <row r="99" spans="1:71" s="263" customFormat="1" ht="16.5" thickTop="1" x14ac:dyDescent="0.2">
      <c r="A99" s="258" t="s">
        <v>573</v>
      </c>
      <c r="B99" s="259">
        <f>B81*B85</f>
        <v>-53089377.082359105</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-53089377.082359105</v>
      </c>
      <c r="AR99" s="262"/>
      <c r="AS99" s="262"/>
    </row>
    <row r="100" spans="1:71" s="266" customFormat="1" x14ac:dyDescent="0.2">
      <c r="A100" s="264">
        <f>AQ99</f>
        <v>-53089377.082359105</v>
      </c>
      <c r="B100" s="265"/>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6" customFormat="1" x14ac:dyDescent="0.2">
      <c r="A101" s="264">
        <f>AP87</f>
        <v>123705965.18516947</v>
      </c>
      <c r="B101" s="265"/>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6" customFormat="1" x14ac:dyDescent="0.2">
      <c r="A102" s="267" t="s">
        <v>574</v>
      </c>
      <c r="B102" s="268">
        <f>(A101+-A100)/-A100</f>
        <v>3.3301453507970304</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6" customFormat="1" x14ac:dyDescent="0.2">
      <c r="A103" s="269"/>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70" t="s">
        <v>575</v>
      </c>
      <c r="B104" s="270" t="s">
        <v>576</v>
      </c>
      <c r="C104" s="270" t="s">
        <v>577</v>
      </c>
      <c r="D104" s="270" t="s">
        <v>578</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2.75" x14ac:dyDescent="0.2">
      <c r="A105" s="273">
        <f>G30/1000/1000</f>
        <v>84.004789083532131</v>
      </c>
      <c r="B105" s="274">
        <f>L88</f>
        <v>1.267015549254896</v>
      </c>
      <c r="C105" s="275">
        <f>G28</f>
        <v>2.1856526515863282</v>
      </c>
      <c r="D105" s="275">
        <f>G29</f>
        <v>2.3866266338200606</v>
      </c>
      <c r="E105" s="276" t="s">
        <v>579</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2.75" x14ac:dyDescent="0.2">
      <c r="A106" s="277"/>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2.75" x14ac:dyDescent="0.2">
      <c r="A107" s="278"/>
      <c r="B107" s="279">
        <v>2016</v>
      </c>
      <c r="C107" s="279">
        <v>2017</v>
      </c>
      <c r="D107" s="280">
        <f t="shared" ref="D107:AP107" si="35">C107+1</f>
        <v>2018</v>
      </c>
      <c r="E107" s="280">
        <f t="shared" si="35"/>
        <v>2019</v>
      </c>
      <c r="F107" s="280">
        <f t="shared" si="35"/>
        <v>2020</v>
      </c>
      <c r="G107" s="280">
        <f t="shared" si="35"/>
        <v>2021</v>
      </c>
      <c r="H107" s="280">
        <f t="shared" si="35"/>
        <v>2022</v>
      </c>
      <c r="I107" s="280">
        <f t="shared" si="35"/>
        <v>2023</v>
      </c>
      <c r="J107" s="280">
        <f t="shared" si="35"/>
        <v>2024</v>
      </c>
      <c r="K107" s="280">
        <f t="shared" si="35"/>
        <v>2025</v>
      </c>
      <c r="L107" s="280">
        <f t="shared" si="35"/>
        <v>2026</v>
      </c>
      <c r="M107" s="280">
        <f t="shared" si="35"/>
        <v>2027</v>
      </c>
      <c r="N107" s="280">
        <f t="shared" si="35"/>
        <v>2028</v>
      </c>
      <c r="O107" s="280">
        <f t="shared" si="35"/>
        <v>2029</v>
      </c>
      <c r="P107" s="280">
        <f t="shared" si="35"/>
        <v>2030</v>
      </c>
      <c r="Q107" s="280">
        <f t="shared" si="35"/>
        <v>2031</v>
      </c>
      <c r="R107" s="280">
        <f t="shared" si="35"/>
        <v>2032</v>
      </c>
      <c r="S107" s="280">
        <f t="shared" si="35"/>
        <v>2033</v>
      </c>
      <c r="T107" s="280">
        <f t="shared" si="35"/>
        <v>2034</v>
      </c>
      <c r="U107" s="280">
        <f t="shared" si="35"/>
        <v>2035</v>
      </c>
      <c r="V107" s="280">
        <f t="shared" si="35"/>
        <v>2036</v>
      </c>
      <c r="W107" s="280">
        <f t="shared" si="35"/>
        <v>2037</v>
      </c>
      <c r="X107" s="280">
        <f t="shared" si="35"/>
        <v>2038</v>
      </c>
      <c r="Y107" s="280">
        <f t="shared" si="35"/>
        <v>2039</v>
      </c>
      <c r="Z107" s="280">
        <f t="shared" si="35"/>
        <v>2040</v>
      </c>
      <c r="AA107" s="280">
        <f t="shared" si="35"/>
        <v>2041</v>
      </c>
      <c r="AB107" s="280">
        <f t="shared" si="35"/>
        <v>2042</v>
      </c>
      <c r="AC107" s="280">
        <f t="shared" si="35"/>
        <v>2043</v>
      </c>
      <c r="AD107" s="280">
        <f t="shared" si="35"/>
        <v>2044</v>
      </c>
      <c r="AE107" s="280">
        <f t="shared" si="35"/>
        <v>2045</v>
      </c>
      <c r="AF107" s="280">
        <f t="shared" si="35"/>
        <v>2046</v>
      </c>
      <c r="AG107" s="280">
        <f t="shared" si="35"/>
        <v>2047</v>
      </c>
      <c r="AH107" s="280">
        <f t="shared" si="35"/>
        <v>2048</v>
      </c>
      <c r="AI107" s="280">
        <f t="shared" si="35"/>
        <v>2049</v>
      </c>
      <c r="AJ107" s="280">
        <f t="shared" si="35"/>
        <v>2050</v>
      </c>
      <c r="AK107" s="280">
        <f t="shared" si="35"/>
        <v>2051</v>
      </c>
      <c r="AL107" s="280">
        <f t="shared" si="35"/>
        <v>2052</v>
      </c>
      <c r="AM107" s="280">
        <f t="shared" si="35"/>
        <v>2053</v>
      </c>
      <c r="AN107" s="280">
        <f t="shared" si="35"/>
        <v>2054</v>
      </c>
      <c r="AO107" s="280">
        <f t="shared" si="35"/>
        <v>2055</v>
      </c>
      <c r="AP107" s="280">
        <f t="shared" si="35"/>
        <v>2056</v>
      </c>
      <c r="AT107" s="266"/>
      <c r="AU107" s="266"/>
      <c r="AV107" s="266"/>
      <c r="AW107" s="266"/>
      <c r="AX107" s="266"/>
      <c r="AY107" s="266"/>
      <c r="AZ107" s="266"/>
      <c r="BA107" s="266"/>
      <c r="BB107" s="266"/>
      <c r="BC107" s="266"/>
      <c r="BD107" s="266"/>
      <c r="BE107" s="266"/>
      <c r="BF107" s="266"/>
      <c r="BG107" s="266"/>
    </row>
    <row r="108" spans="1:71" ht="12.75" x14ac:dyDescent="0.2">
      <c r="A108" s="281" t="s">
        <v>580</v>
      </c>
      <c r="B108" s="282"/>
      <c r="C108" s="282">
        <f>C109*$B$111*$B$112*1000</f>
        <v>9926165.3990400005</v>
      </c>
      <c r="D108" s="282">
        <f t="shared" ref="D108:AP108" si="36">D109*$B$111*$B$112*1000</f>
        <v>19852330.798080001</v>
      </c>
      <c r="E108" s="282">
        <f>E109*$B$111*$B$112*1000</f>
        <v>30079289.088</v>
      </c>
      <c r="F108" s="282">
        <f t="shared" si="36"/>
        <v>30079289.088</v>
      </c>
      <c r="G108" s="282">
        <f t="shared" si="36"/>
        <v>30079289.088</v>
      </c>
      <c r="H108" s="282">
        <f t="shared" si="36"/>
        <v>30079289.088</v>
      </c>
      <c r="I108" s="282">
        <f t="shared" si="36"/>
        <v>30079289.088</v>
      </c>
      <c r="J108" s="282">
        <f t="shared" si="36"/>
        <v>30079289.088</v>
      </c>
      <c r="K108" s="282">
        <f t="shared" si="36"/>
        <v>30079289.088</v>
      </c>
      <c r="L108" s="282">
        <f t="shared" si="36"/>
        <v>30079289.088</v>
      </c>
      <c r="M108" s="282">
        <f t="shared" si="36"/>
        <v>30079289.088</v>
      </c>
      <c r="N108" s="282">
        <f t="shared" si="36"/>
        <v>30079289.088</v>
      </c>
      <c r="O108" s="282">
        <f t="shared" si="36"/>
        <v>30079289.088</v>
      </c>
      <c r="P108" s="282">
        <f t="shared" si="36"/>
        <v>30079289.088</v>
      </c>
      <c r="Q108" s="282">
        <f t="shared" si="36"/>
        <v>30079289.088</v>
      </c>
      <c r="R108" s="282">
        <f t="shared" si="36"/>
        <v>30079289.088</v>
      </c>
      <c r="S108" s="282">
        <f t="shared" si="36"/>
        <v>30079289.088</v>
      </c>
      <c r="T108" s="282">
        <f t="shared" si="36"/>
        <v>30079289.088</v>
      </c>
      <c r="U108" s="282">
        <f t="shared" si="36"/>
        <v>30079289.088</v>
      </c>
      <c r="V108" s="282">
        <f t="shared" si="36"/>
        <v>30079289.088</v>
      </c>
      <c r="W108" s="282">
        <f t="shared" si="36"/>
        <v>30079289.088</v>
      </c>
      <c r="X108" s="282">
        <f t="shared" si="36"/>
        <v>30079289.088</v>
      </c>
      <c r="Y108" s="282">
        <f t="shared" si="36"/>
        <v>30079289.088</v>
      </c>
      <c r="Z108" s="282">
        <f t="shared" si="36"/>
        <v>30079289.088</v>
      </c>
      <c r="AA108" s="282">
        <f t="shared" si="36"/>
        <v>30079289.088</v>
      </c>
      <c r="AB108" s="282">
        <f t="shared" si="36"/>
        <v>30079289.088</v>
      </c>
      <c r="AC108" s="282">
        <f t="shared" si="36"/>
        <v>30079289.088</v>
      </c>
      <c r="AD108" s="282">
        <f t="shared" si="36"/>
        <v>30079289.088</v>
      </c>
      <c r="AE108" s="282">
        <f t="shared" si="36"/>
        <v>30079289.088</v>
      </c>
      <c r="AF108" s="282">
        <f t="shared" si="36"/>
        <v>30079289.088</v>
      </c>
      <c r="AG108" s="282">
        <f t="shared" si="36"/>
        <v>30079289.088</v>
      </c>
      <c r="AH108" s="282">
        <f t="shared" si="36"/>
        <v>30079289.088</v>
      </c>
      <c r="AI108" s="282">
        <f t="shared" si="36"/>
        <v>30079289.088</v>
      </c>
      <c r="AJ108" s="282">
        <f t="shared" si="36"/>
        <v>30079289.088</v>
      </c>
      <c r="AK108" s="282">
        <f t="shared" si="36"/>
        <v>30079289.088</v>
      </c>
      <c r="AL108" s="282">
        <f t="shared" si="36"/>
        <v>30079289.088</v>
      </c>
      <c r="AM108" s="282">
        <f t="shared" si="36"/>
        <v>30079289.088</v>
      </c>
      <c r="AN108" s="282">
        <f t="shared" si="36"/>
        <v>30079289.088</v>
      </c>
      <c r="AO108" s="282">
        <f t="shared" si="36"/>
        <v>30079289.088</v>
      </c>
      <c r="AP108" s="282">
        <f t="shared" si="36"/>
        <v>30079289.088</v>
      </c>
      <c r="AT108" s="266"/>
      <c r="AU108" s="266"/>
      <c r="AV108" s="266"/>
      <c r="AW108" s="266"/>
      <c r="AX108" s="266"/>
      <c r="AY108" s="266"/>
      <c r="AZ108" s="266"/>
      <c r="BA108" s="266"/>
      <c r="BB108" s="266"/>
      <c r="BC108" s="266"/>
      <c r="BD108" s="266"/>
      <c r="BE108" s="266"/>
      <c r="BF108" s="266"/>
      <c r="BG108" s="266"/>
    </row>
    <row r="109" spans="1:71" ht="12.75" x14ac:dyDescent="0.2">
      <c r="A109" s="281" t="s">
        <v>581</v>
      </c>
      <c r="B109" s="280"/>
      <c r="C109" s="280">
        <f>B109+$I$120*C113</f>
        <v>1.8414000000000001</v>
      </c>
      <c r="D109" s="280">
        <f>C109+$I$120*D113</f>
        <v>3.6828000000000003</v>
      </c>
      <c r="E109" s="280">
        <f t="shared" ref="E109:AP109" si="37">D109+$I$120*E113</f>
        <v>5.58</v>
      </c>
      <c r="F109" s="280">
        <f t="shared" si="37"/>
        <v>5.58</v>
      </c>
      <c r="G109" s="280">
        <f t="shared" si="37"/>
        <v>5.58</v>
      </c>
      <c r="H109" s="280">
        <f t="shared" si="37"/>
        <v>5.58</v>
      </c>
      <c r="I109" s="280">
        <f t="shared" si="37"/>
        <v>5.58</v>
      </c>
      <c r="J109" s="280">
        <f t="shared" si="37"/>
        <v>5.58</v>
      </c>
      <c r="K109" s="280">
        <f t="shared" si="37"/>
        <v>5.58</v>
      </c>
      <c r="L109" s="280">
        <f t="shared" si="37"/>
        <v>5.58</v>
      </c>
      <c r="M109" s="280">
        <f t="shared" si="37"/>
        <v>5.58</v>
      </c>
      <c r="N109" s="280">
        <f t="shared" si="37"/>
        <v>5.58</v>
      </c>
      <c r="O109" s="280">
        <f t="shared" si="37"/>
        <v>5.58</v>
      </c>
      <c r="P109" s="280">
        <f t="shared" si="37"/>
        <v>5.58</v>
      </c>
      <c r="Q109" s="280">
        <f t="shared" si="37"/>
        <v>5.58</v>
      </c>
      <c r="R109" s="280">
        <f t="shared" si="37"/>
        <v>5.58</v>
      </c>
      <c r="S109" s="280">
        <f t="shared" si="37"/>
        <v>5.58</v>
      </c>
      <c r="T109" s="280">
        <f t="shared" si="37"/>
        <v>5.58</v>
      </c>
      <c r="U109" s="280">
        <f t="shared" si="37"/>
        <v>5.58</v>
      </c>
      <c r="V109" s="280">
        <f t="shared" si="37"/>
        <v>5.58</v>
      </c>
      <c r="W109" s="280">
        <f t="shared" si="37"/>
        <v>5.58</v>
      </c>
      <c r="X109" s="280">
        <f t="shared" si="37"/>
        <v>5.58</v>
      </c>
      <c r="Y109" s="280">
        <f t="shared" si="37"/>
        <v>5.58</v>
      </c>
      <c r="Z109" s="280">
        <f t="shared" si="37"/>
        <v>5.58</v>
      </c>
      <c r="AA109" s="280">
        <f t="shared" si="37"/>
        <v>5.58</v>
      </c>
      <c r="AB109" s="280">
        <f t="shared" si="37"/>
        <v>5.58</v>
      </c>
      <c r="AC109" s="280">
        <f t="shared" si="37"/>
        <v>5.58</v>
      </c>
      <c r="AD109" s="280">
        <f t="shared" si="37"/>
        <v>5.58</v>
      </c>
      <c r="AE109" s="280">
        <f t="shared" si="37"/>
        <v>5.58</v>
      </c>
      <c r="AF109" s="280">
        <f t="shared" si="37"/>
        <v>5.58</v>
      </c>
      <c r="AG109" s="280">
        <f t="shared" si="37"/>
        <v>5.58</v>
      </c>
      <c r="AH109" s="280">
        <f t="shared" si="37"/>
        <v>5.58</v>
      </c>
      <c r="AI109" s="280">
        <f t="shared" si="37"/>
        <v>5.58</v>
      </c>
      <c r="AJ109" s="280">
        <f t="shared" si="37"/>
        <v>5.58</v>
      </c>
      <c r="AK109" s="280">
        <f t="shared" si="37"/>
        <v>5.58</v>
      </c>
      <c r="AL109" s="280">
        <f t="shared" si="37"/>
        <v>5.58</v>
      </c>
      <c r="AM109" s="280">
        <f t="shared" si="37"/>
        <v>5.58</v>
      </c>
      <c r="AN109" s="280">
        <f t="shared" si="37"/>
        <v>5.58</v>
      </c>
      <c r="AO109" s="280">
        <f t="shared" si="37"/>
        <v>5.58</v>
      </c>
      <c r="AP109" s="280">
        <f t="shared" si="37"/>
        <v>5.58</v>
      </c>
      <c r="AT109" s="266"/>
      <c r="AU109" s="266"/>
      <c r="AV109" s="266"/>
      <c r="AW109" s="266"/>
      <c r="AX109" s="266"/>
      <c r="AY109" s="266"/>
      <c r="AZ109" s="266"/>
      <c r="BA109" s="266"/>
      <c r="BB109" s="266"/>
      <c r="BC109" s="266"/>
      <c r="BD109" s="266"/>
      <c r="BE109" s="266"/>
      <c r="BF109" s="266"/>
      <c r="BG109" s="266"/>
    </row>
    <row r="110" spans="1:71" ht="12.75" x14ac:dyDescent="0.2">
      <c r="A110" s="281" t="s">
        <v>582</v>
      </c>
      <c r="B110" s="283">
        <v>0.93</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T110" s="266"/>
      <c r="AU110" s="266"/>
      <c r="AV110" s="266"/>
      <c r="AW110" s="266"/>
      <c r="AX110" s="266"/>
      <c r="AY110" s="266"/>
      <c r="AZ110" s="266"/>
      <c r="BA110" s="266"/>
      <c r="BB110" s="266"/>
      <c r="BC110" s="266"/>
      <c r="BD110" s="266"/>
      <c r="BE110" s="266"/>
      <c r="BF110" s="266"/>
      <c r="BG110" s="266"/>
    </row>
    <row r="111" spans="1:71" ht="12.75" x14ac:dyDescent="0.2">
      <c r="A111" s="281" t="s">
        <v>583</v>
      </c>
      <c r="B111" s="283">
        <v>4380</v>
      </c>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0"/>
      <c r="AP111" s="280"/>
      <c r="AT111" s="266"/>
      <c r="AU111" s="266"/>
      <c r="AV111" s="266"/>
      <c r="AW111" s="266"/>
      <c r="AX111" s="266"/>
      <c r="AY111" s="266"/>
      <c r="AZ111" s="266"/>
      <c r="BA111" s="266"/>
      <c r="BB111" s="266"/>
      <c r="BC111" s="266"/>
      <c r="BD111" s="266"/>
      <c r="BE111" s="266"/>
      <c r="BF111" s="266"/>
      <c r="BG111" s="266"/>
    </row>
    <row r="112" spans="1:71" ht="12.75" x14ac:dyDescent="0.2">
      <c r="A112" s="281" t="s">
        <v>584</v>
      </c>
      <c r="B112" s="279">
        <f>$B$131</f>
        <v>1.23072</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266"/>
      <c r="AU112" s="266"/>
      <c r="AV112" s="266"/>
      <c r="AW112" s="266"/>
      <c r="AX112" s="266"/>
      <c r="AY112" s="266"/>
      <c r="AZ112" s="266"/>
      <c r="BA112" s="266"/>
      <c r="BB112" s="266"/>
      <c r="BC112" s="266"/>
      <c r="BD112" s="266"/>
      <c r="BE112" s="266"/>
      <c r="BF112" s="266"/>
      <c r="BG112" s="266"/>
    </row>
    <row r="113" spans="1:71" ht="15" x14ac:dyDescent="0.2">
      <c r="A113" s="284" t="s">
        <v>585</v>
      </c>
      <c r="B113" s="285">
        <v>0</v>
      </c>
      <c r="C113" s="286">
        <v>0.33</v>
      </c>
      <c r="D113" s="286">
        <v>0.33</v>
      </c>
      <c r="E113" s="286">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c r="AT113" s="266"/>
      <c r="AU113" s="266"/>
      <c r="AV113" s="266"/>
      <c r="AW113" s="266"/>
      <c r="AX113" s="266"/>
      <c r="AY113" s="266"/>
      <c r="AZ113" s="266"/>
      <c r="BA113" s="266"/>
      <c r="BB113" s="266"/>
      <c r="BC113" s="266"/>
      <c r="BD113" s="266"/>
      <c r="BE113" s="266"/>
      <c r="BF113" s="266"/>
      <c r="BG113" s="266"/>
    </row>
    <row r="114" spans="1:71" ht="12.75" x14ac:dyDescent="0.2">
      <c r="A114" s="277"/>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2.75" x14ac:dyDescent="0.2">
      <c r="A115" s="277"/>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2.75" x14ac:dyDescent="0.2">
      <c r="A116" s="278"/>
      <c r="B116" s="424" t="s">
        <v>586</v>
      </c>
      <c r="C116" s="425"/>
      <c r="D116" s="424" t="s">
        <v>587</v>
      </c>
      <c r="E116" s="425"/>
      <c r="F116" s="278"/>
      <c r="G116" s="278"/>
      <c r="H116" s="278"/>
      <c r="I116" s="278"/>
      <c r="J116" s="278"/>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2.75" x14ac:dyDescent="0.2">
      <c r="A117" s="281" t="s">
        <v>588</v>
      </c>
      <c r="B117" s="287"/>
      <c r="C117" s="278" t="s">
        <v>589</v>
      </c>
      <c r="D117" s="287">
        <v>6</v>
      </c>
      <c r="E117" s="278" t="s">
        <v>589</v>
      </c>
      <c r="F117" s="278"/>
      <c r="G117" s="278"/>
      <c r="H117" s="278"/>
      <c r="I117" s="278"/>
      <c r="J117" s="278"/>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5.5" x14ac:dyDescent="0.2">
      <c r="A118" s="281" t="s">
        <v>588</v>
      </c>
      <c r="B118" s="278">
        <f>$B$110*B117</f>
        <v>0</v>
      </c>
      <c r="C118" s="278" t="s">
        <v>132</v>
      </c>
      <c r="D118" s="278">
        <f>$B$110*D117</f>
        <v>5.58</v>
      </c>
      <c r="E118" s="278" t="s">
        <v>132</v>
      </c>
      <c r="F118" s="281" t="s">
        <v>590</v>
      </c>
      <c r="G118" s="278">
        <f>D117-B117</f>
        <v>6</v>
      </c>
      <c r="H118" s="278" t="s">
        <v>589</v>
      </c>
      <c r="I118" s="288">
        <f>$B$110*G118</f>
        <v>5.58</v>
      </c>
      <c r="J118" s="278" t="s">
        <v>132</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5.5" x14ac:dyDescent="0.2">
      <c r="A119" s="278"/>
      <c r="B119" s="278"/>
      <c r="C119" s="278"/>
      <c r="D119" s="278"/>
      <c r="E119" s="278"/>
      <c r="F119" s="281" t="s">
        <v>591</v>
      </c>
      <c r="G119" s="278">
        <f>I119/$B$110</f>
        <v>0</v>
      </c>
      <c r="H119" s="278" t="s">
        <v>589</v>
      </c>
      <c r="I119" s="287"/>
      <c r="J119" s="278" t="s">
        <v>132</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8.25" x14ac:dyDescent="0.2">
      <c r="A120" s="289"/>
      <c r="B120" s="290"/>
      <c r="C120" s="290"/>
      <c r="D120" s="290"/>
      <c r="E120" s="290"/>
      <c r="F120" s="291" t="s">
        <v>592</v>
      </c>
      <c r="G120" s="288">
        <f>G118</f>
        <v>6</v>
      </c>
      <c r="H120" s="278" t="s">
        <v>589</v>
      </c>
      <c r="I120" s="283">
        <f>I118</f>
        <v>5.58</v>
      </c>
      <c r="J120" s="278" t="s">
        <v>132</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2.75" x14ac:dyDescent="0.2">
      <c r="A121" s="292"/>
      <c r="B121" s="276"/>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2.75" x14ac:dyDescent="0.2">
      <c r="A122" s="293" t="s">
        <v>593</v>
      </c>
      <c r="B122" s="294">
        <v>58.277532210848321</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2.75" x14ac:dyDescent="0.2">
      <c r="A123" s="293" t="s">
        <v>348</v>
      </c>
      <c r="B123" s="295">
        <v>25</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2.75" x14ac:dyDescent="0.2">
      <c r="A124" s="293" t="s">
        <v>594</v>
      </c>
      <c r="B124" s="295" t="s">
        <v>606</v>
      </c>
      <c r="C124" s="296" t="s">
        <v>595</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24" customFormat="1" ht="12.75" x14ac:dyDescent="0.2">
      <c r="A125" s="297"/>
      <c r="B125" s="298"/>
      <c r="C125" s="299"/>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2.75" x14ac:dyDescent="0.2">
      <c r="A126" s="293" t="s">
        <v>596</v>
      </c>
      <c r="B126" s="301">
        <f>$B$122*1000*1000</f>
        <v>58277532.210848324</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2.75" x14ac:dyDescent="0.2">
      <c r="A127" s="293" t="s">
        <v>597</v>
      </c>
      <c r="B127" s="302">
        <v>0.01</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2.75" x14ac:dyDescent="0.2">
      <c r="A128" s="292"/>
      <c r="B128" s="303"/>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2.75" x14ac:dyDescent="0.2">
      <c r="A129" s="293" t="s">
        <v>598</v>
      </c>
      <c r="B129" s="304">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x14ac:dyDescent="0.2">
      <c r="A130" s="305"/>
      <c r="B130" s="30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5.5" x14ac:dyDescent="0.2">
      <c r="A131" s="307" t="s">
        <v>599</v>
      </c>
      <c r="B131" s="308">
        <v>1.23072</v>
      </c>
      <c r="C131" s="276" t="s">
        <v>600</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5.5" x14ac:dyDescent="0.2">
      <c r="A132" s="307" t="s">
        <v>601</v>
      </c>
      <c r="B132" s="308">
        <v>1.20268</v>
      </c>
      <c r="C132" s="276" t="s">
        <v>600</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2.75" x14ac:dyDescent="0.2">
      <c r="A133" s="292"/>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24"/>
      <c r="AR133" s="224"/>
      <c r="AS133" s="224"/>
      <c r="BH133" s="276"/>
      <c r="BI133" s="276"/>
      <c r="BJ133" s="276"/>
      <c r="BK133" s="276"/>
      <c r="BL133" s="276"/>
      <c r="BM133" s="276"/>
      <c r="BN133" s="276"/>
      <c r="BO133" s="276"/>
      <c r="BP133" s="276"/>
      <c r="BQ133" s="276"/>
      <c r="BR133" s="276"/>
      <c r="BS133" s="276"/>
    </row>
    <row r="134" spans="1:71" x14ac:dyDescent="0.2">
      <c r="A134" s="293" t="s">
        <v>602</v>
      </c>
      <c r="C134" s="300" t="s">
        <v>603</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24"/>
      <c r="AR134" s="224"/>
      <c r="AS134" s="224"/>
      <c r="BH134" s="300"/>
      <c r="BI134" s="300"/>
      <c r="BJ134" s="300"/>
      <c r="BK134" s="300"/>
      <c r="BL134" s="300"/>
      <c r="BM134" s="300"/>
      <c r="BN134" s="300"/>
      <c r="BO134" s="300"/>
      <c r="BP134" s="300"/>
      <c r="BQ134" s="300"/>
      <c r="BR134" s="300"/>
      <c r="BS134" s="300"/>
    </row>
    <row r="135" spans="1:71" ht="12.75" x14ac:dyDescent="0.2">
      <c r="A135" s="293"/>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x14ac:dyDescent="0.2">
      <c r="A136" s="293" t="s">
        <v>604</v>
      </c>
      <c r="B136" s="309"/>
      <c r="C136" s="310">
        <v>5.8000000000000003E-2</v>
      </c>
      <c r="D136" s="310">
        <v>5.5E-2</v>
      </c>
      <c r="E136" s="311">
        <f t="shared" ref="E136:AY136" si="39">D136</f>
        <v>5.5E-2</v>
      </c>
      <c r="F136" s="311">
        <f t="shared" si="39"/>
        <v>5.5E-2</v>
      </c>
      <c r="G136" s="311">
        <f t="shared" si="39"/>
        <v>5.5E-2</v>
      </c>
      <c r="H136" s="311">
        <f t="shared" si="39"/>
        <v>5.5E-2</v>
      </c>
      <c r="I136" s="311">
        <f t="shared" si="39"/>
        <v>5.5E-2</v>
      </c>
      <c r="J136" s="311">
        <f t="shared" si="39"/>
        <v>5.5E-2</v>
      </c>
      <c r="K136" s="311">
        <f t="shared" si="39"/>
        <v>5.5E-2</v>
      </c>
      <c r="L136" s="311">
        <f t="shared" si="39"/>
        <v>5.5E-2</v>
      </c>
      <c r="M136" s="311">
        <f t="shared" si="39"/>
        <v>5.5E-2</v>
      </c>
      <c r="N136" s="311">
        <f t="shared" si="39"/>
        <v>5.5E-2</v>
      </c>
      <c r="O136" s="311">
        <f t="shared" si="39"/>
        <v>5.5E-2</v>
      </c>
      <c r="P136" s="311">
        <f t="shared" si="39"/>
        <v>5.5E-2</v>
      </c>
      <c r="Q136" s="311">
        <f t="shared" si="39"/>
        <v>5.5E-2</v>
      </c>
      <c r="R136" s="311">
        <f t="shared" si="39"/>
        <v>5.5E-2</v>
      </c>
      <c r="S136" s="311">
        <f t="shared" si="39"/>
        <v>5.5E-2</v>
      </c>
      <c r="T136" s="311">
        <f t="shared" si="39"/>
        <v>5.5E-2</v>
      </c>
      <c r="U136" s="311">
        <f t="shared" si="39"/>
        <v>5.5E-2</v>
      </c>
      <c r="V136" s="311">
        <f t="shared" si="39"/>
        <v>5.5E-2</v>
      </c>
      <c r="W136" s="311">
        <f t="shared" si="39"/>
        <v>5.5E-2</v>
      </c>
      <c r="X136" s="311">
        <f t="shared" si="39"/>
        <v>5.5E-2</v>
      </c>
      <c r="Y136" s="311">
        <f t="shared" si="39"/>
        <v>5.5E-2</v>
      </c>
      <c r="Z136" s="311">
        <f t="shared" si="39"/>
        <v>5.5E-2</v>
      </c>
      <c r="AA136" s="311">
        <f t="shared" si="39"/>
        <v>5.5E-2</v>
      </c>
      <c r="AB136" s="311">
        <f t="shared" si="39"/>
        <v>5.5E-2</v>
      </c>
      <c r="AC136" s="311">
        <f t="shared" si="39"/>
        <v>5.5E-2</v>
      </c>
      <c r="AD136" s="311">
        <f t="shared" si="39"/>
        <v>5.5E-2</v>
      </c>
      <c r="AE136" s="311">
        <f t="shared" si="39"/>
        <v>5.5E-2</v>
      </c>
      <c r="AF136" s="311">
        <f t="shared" si="39"/>
        <v>5.5E-2</v>
      </c>
      <c r="AG136" s="311">
        <f t="shared" si="39"/>
        <v>5.5E-2</v>
      </c>
      <c r="AH136" s="311">
        <f t="shared" si="39"/>
        <v>5.5E-2</v>
      </c>
      <c r="AI136" s="311">
        <f t="shared" si="39"/>
        <v>5.5E-2</v>
      </c>
      <c r="AJ136" s="311">
        <f t="shared" si="39"/>
        <v>5.5E-2</v>
      </c>
      <c r="AK136" s="311">
        <f t="shared" si="39"/>
        <v>5.5E-2</v>
      </c>
      <c r="AL136" s="311">
        <f t="shared" si="39"/>
        <v>5.5E-2</v>
      </c>
      <c r="AM136" s="311">
        <f t="shared" si="39"/>
        <v>5.5E-2</v>
      </c>
      <c r="AN136" s="311">
        <f t="shared" si="39"/>
        <v>5.5E-2</v>
      </c>
      <c r="AO136" s="311">
        <f t="shared" si="39"/>
        <v>5.5E-2</v>
      </c>
      <c r="AP136" s="311">
        <f t="shared" si="39"/>
        <v>5.5E-2</v>
      </c>
      <c r="AQ136" s="311">
        <f t="shared" si="39"/>
        <v>5.5E-2</v>
      </c>
      <c r="AR136" s="311">
        <f t="shared" si="39"/>
        <v>5.5E-2</v>
      </c>
      <c r="AS136" s="311">
        <f t="shared" si="39"/>
        <v>5.5E-2</v>
      </c>
      <c r="AT136" s="311">
        <f t="shared" si="39"/>
        <v>5.5E-2</v>
      </c>
      <c r="AU136" s="311">
        <f t="shared" si="39"/>
        <v>5.5E-2</v>
      </c>
      <c r="AV136" s="311">
        <f t="shared" si="39"/>
        <v>5.5E-2</v>
      </c>
      <c r="AW136" s="311">
        <f t="shared" si="39"/>
        <v>5.5E-2</v>
      </c>
      <c r="AX136" s="311">
        <f t="shared" si="39"/>
        <v>5.5E-2</v>
      </c>
      <c r="AY136" s="311">
        <f t="shared" si="39"/>
        <v>5.5E-2</v>
      </c>
    </row>
    <row r="137" spans="1:71" s="224" customFormat="1" ht="15" x14ac:dyDescent="0.2">
      <c r="A137" s="293" t="s">
        <v>605</v>
      </c>
      <c r="B137" s="312"/>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x14ac:dyDescent="0.2">
      <c r="A138" s="313"/>
      <c r="B138" s="312"/>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84"/>
    </row>
    <row r="139" spans="1:71" ht="12.75" x14ac:dyDescent="0.2">
      <c r="A139" s="292"/>
      <c r="B139" s="309">
        <v>2016</v>
      </c>
      <c r="C139" s="309">
        <f>B139+1</f>
        <v>2017</v>
      </c>
      <c r="D139" s="309">
        <f t="shared" ref="D139:AY140" si="41">C139+1</f>
        <v>2018</v>
      </c>
      <c r="E139" s="309">
        <f t="shared" si="41"/>
        <v>2019</v>
      </c>
      <c r="F139" s="309">
        <f t="shared" si="41"/>
        <v>2020</v>
      </c>
      <c r="G139" s="309">
        <f t="shared" si="41"/>
        <v>2021</v>
      </c>
      <c r="H139" s="309">
        <f t="shared" si="41"/>
        <v>2022</v>
      </c>
      <c r="I139" s="309">
        <f t="shared" si="41"/>
        <v>2023</v>
      </c>
      <c r="J139" s="309">
        <f t="shared" si="41"/>
        <v>2024</v>
      </c>
      <c r="K139" s="309">
        <f t="shared" si="41"/>
        <v>2025</v>
      </c>
      <c r="L139" s="309">
        <f t="shared" si="41"/>
        <v>2026</v>
      </c>
      <c r="M139" s="309">
        <f t="shared" si="41"/>
        <v>2027</v>
      </c>
      <c r="N139" s="309">
        <f t="shared" si="41"/>
        <v>2028</v>
      </c>
      <c r="O139" s="309">
        <f t="shared" si="41"/>
        <v>2029</v>
      </c>
      <c r="P139" s="309">
        <f t="shared" si="41"/>
        <v>2030</v>
      </c>
      <c r="Q139" s="309">
        <f t="shared" si="41"/>
        <v>2031</v>
      </c>
      <c r="R139" s="309">
        <f t="shared" si="41"/>
        <v>2032</v>
      </c>
      <c r="S139" s="309">
        <f t="shared" si="41"/>
        <v>2033</v>
      </c>
      <c r="T139" s="309">
        <f t="shared" si="41"/>
        <v>2034</v>
      </c>
      <c r="U139" s="309">
        <f t="shared" si="41"/>
        <v>2035</v>
      </c>
      <c r="V139" s="309">
        <f t="shared" si="41"/>
        <v>2036</v>
      </c>
      <c r="W139" s="309">
        <f t="shared" si="41"/>
        <v>2037</v>
      </c>
      <c r="X139" s="309">
        <f t="shared" si="41"/>
        <v>2038</v>
      </c>
      <c r="Y139" s="309">
        <f t="shared" si="41"/>
        <v>2039</v>
      </c>
      <c r="Z139" s="309">
        <f t="shared" si="41"/>
        <v>2040</v>
      </c>
      <c r="AA139" s="309">
        <f t="shared" si="41"/>
        <v>2041</v>
      </c>
      <c r="AB139" s="309">
        <f t="shared" si="41"/>
        <v>2042</v>
      </c>
      <c r="AC139" s="309">
        <f t="shared" si="41"/>
        <v>2043</v>
      </c>
      <c r="AD139" s="309">
        <f t="shared" si="41"/>
        <v>2044</v>
      </c>
      <c r="AE139" s="309">
        <f t="shared" si="41"/>
        <v>2045</v>
      </c>
      <c r="AF139" s="309">
        <f t="shared" si="41"/>
        <v>2046</v>
      </c>
      <c r="AG139" s="309">
        <f t="shared" si="41"/>
        <v>2047</v>
      </c>
      <c r="AH139" s="309">
        <f t="shared" si="41"/>
        <v>2048</v>
      </c>
      <c r="AI139" s="309">
        <f t="shared" si="41"/>
        <v>2049</v>
      </c>
      <c r="AJ139" s="309">
        <f t="shared" si="41"/>
        <v>2050</v>
      </c>
      <c r="AK139" s="309">
        <f t="shared" si="41"/>
        <v>2051</v>
      </c>
      <c r="AL139" s="309">
        <f t="shared" si="41"/>
        <v>2052</v>
      </c>
      <c r="AM139" s="309">
        <f t="shared" si="41"/>
        <v>2053</v>
      </c>
      <c r="AN139" s="309">
        <f t="shared" si="41"/>
        <v>2054</v>
      </c>
      <c r="AO139" s="309">
        <f t="shared" si="41"/>
        <v>2055</v>
      </c>
      <c r="AP139" s="309">
        <f t="shared" si="41"/>
        <v>2056</v>
      </c>
      <c r="AQ139" s="309">
        <f t="shared" si="41"/>
        <v>2057</v>
      </c>
      <c r="AR139" s="309">
        <f t="shared" si="41"/>
        <v>2058</v>
      </c>
      <c r="AS139" s="309">
        <f t="shared" si="41"/>
        <v>2059</v>
      </c>
      <c r="AT139" s="309">
        <f t="shared" si="41"/>
        <v>2060</v>
      </c>
      <c r="AU139" s="309">
        <f t="shared" si="41"/>
        <v>2061</v>
      </c>
      <c r="AV139" s="309">
        <f t="shared" si="41"/>
        <v>2062</v>
      </c>
      <c r="AW139" s="309">
        <f t="shared" si="41"/>
        <v>2063</v>
      </c>
      <c r="AX139" s="309">
        <f t="shared" si="41"/>
        <v>2064</v>
      </c>
      <c r="AY139" s="309">
        <f t="shared" si="41"/>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x14ac:dyDescent="0.2">
      <c r="A140" s="292"/>
      <c r="B140" s="315">
        <f>1</f>
        <v>1</v>
      </c>
      <c r="C140" s="315">
        <f t="shared" ref="C140" si="42">B140+1</f>
        <v>2</v>
      </c>
      <c r="D140" s="315">
        <f t="shared" si="41"/>
        <v>3</v>
      </c>
      <c r="E140" s="315">
        <f>D140+1</f>
        <v>4</v>
      </c>
      <c r="F140" s="315">
        <f t="shared" si="41"/>
        <v>5</v>
      </c>
      <c r="G140" s="315">
        <f t="shared" si="41"/>
        <v>6</v>
      </c>
      <c r="H140" s="315">
        <f t="shared" si="41"/>
        <v>7</v>
      </c>
      <c r="I140" s="315">
        <f t="shared" si="41"/>
        <v>8</v>
      </c>
      <c r="J140" s="315">
        <f t="shared" si="41"/>
        <v>9</v>
      </c>
      <c r="K140" s="315">
        <f t="shared" si="41"/>
        <v>10</v>
      </c>
      <c r="L140" s="315">
        <f t="shared" si="41"/>
        <v>11</v>
      </c>
      <c r="M140" s="315">
        <f t="shared" si="41"/>
        <v>12</v>
      </c>
      <c r="N140" s="315">
        <f t="shared" si="41"/>
        <v>13</v>
      </c>
      <c r="O140" s="315">
        <f t="shared" si="41"/>
        <v>14</v>
      </c>
      <c r="P140" s="315">
        <f t="shared" si="41"/>
        <v>15</v>
      </c>
      <c r="Q140" s="315">
        <f t="shared" si="41"/>
        <v>16</v>
      </c>
      <c r="R140" s="315">
        <f t="shared" si="41"/>
        <v>17</v>
      </c>
      <c r="S140" s="315">
        <f t="shared" si="41"/>
        <v>18</v>
      </c>
      <c r="T140" s="315">
        <f t="shared" si="41"/>
        <v>19</v>
      </c>
      <c r="U140" s="315">
        <f t="shared" si="41"/>
        <v>20</v>
      </c>
      <c r="V140" s="315">
        <f t="shared" si="41"/>
        <v>21</v>
      </c>
      <c r="W140" s="315">
        <f t="shared" si="41"/>
        <v>22</v>
      </c>
      <c r="X140" s="315">
        <f t="shared" si="41"/>
        <v>23</v>
      </c>
      <c r="Y140" s="315">
        <f t="shared" si="41"/>
        <v>24</v>
      </c>
      <c r="Z140" s="315">
        <f t="shared" si="41"/>
        <v>25</v>
      </c>
      <c r="AA140" s="315">
        <f t="shared" si="41"/>
        <v>26</v>
      </c>
      <c r="AB140" s="315">
        <f t="shared" si="41"/>
        <v>27</v>
      </c>
      <c r="AC140" s="315">
        <f t="shared" si="41"/>
        <v>28</v>
      </c>
      <c r="AD140" s="315">
        <f t="shared" si="41"/>
        <v>29</v>
      </c>
      <c r="AE140" s="315">
        <f t="shared" si="41"/>
        <v>30</v>
      </c>
      <c r="AF140" s="315">
        <f t="shared" si="41"/>
        <v>31</v>
      </c>
      <c r="AG140" s="315">
        <f t="shared" si="41"/>
        <v>32</v>
      </c>
      <c r="AH140" s="315">
        <f t="shared" si="41"/>
        <v>33</v>
      </c>
      <c r="AI140" s="315">
        <f t="shared" si="41"/>
        <v>34</v>
      </c>
      <c r="AJ140" s="315">
        <f t="shared" si="41"/>
        <v>35</v>
      </c>
      <c r="AK140" s="315">
        <f t="shared" si="41"/>
        <v>36</v>
      </c>
      <c r="AL140" s="315">
        <f t="shared" si="41"/>
        <v>37</v>
      </c>
      <c r="AM140" s="315">
        <f t="shared" si="41"/>
        <v>38</v>
      </c>
      <c r="AN140" s="315">
        <f t="shared" si="41"/>
        <v>39</v>
      </c>
      <c r="AO140" s="315">
        <f t="shared" si="41"/>
        <v>40</v>
      </c>
      <c r="AP140" s="315">
        <f>AO140+1</f>
        <v>41</v>
      </c>
      <c r="AQ140" s="315">
        <f t="shared" si="41"/>
        <v>42</v>
      </c>
      <c r="AR140" s="315">
        <f t="shared" si="41"/>
        <v>43</v>
      </c>
      <c r="AS140" s="315">
        <f t="shared" si="41"/>
        <v>44</v>
      </c>
      <c r="AT140" s="315">
        <f t="shared" si="41"/>
        <v>45</v>
      </c>
      <c r="AU140" s="315">
        <f t="shared" si="41"/>
        <v>46</v>
      </c>
      <c r="AV140" s="315">
        <f t="shared" si="41"/>
        <v>47</v>
      </c>
      <c r="AW140" s="315">
        <f t="shared" si="41"/>
        <v>48</v>
      </c>
      <c r="AX140" s="315">
        <f t="shared" si="41"/>
        <v>49</v>
      </c>
      <c r="AY140" s="315">
        <f t="shared" si="41"/>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5" x14ac:dyDescent="0.2">
      <c r="A141" s="292"/>
      <c r="B141" s="316">
        <v>0.5</v>
      </c>
      <c r="C141" s="316">
        <f>AVERAGE(B140:C140)</f>
        <v>1.5</v>
      </c>
      <c r="D141" s="316">
        <f>AVERAGE(C140:D140)</f>
        <v>2.5</v>
      </c>
      <c r="E141" s="316">
        <f>AVERAGE(D140:E140)</f>
        <v>3.5</v>
      </c>
      <c r="F141" s="316">
        <f t="shared" ref="F141:AO141" si="43">AVERAGE(E140:F140)</f>
        <v>4.5</v>
      </c>
      <c r="G141" s="316">
        <f t="shared" si="43"/>
        <v>5.5</v>
      </c>
      <c r="H141" s="316">
        <f t="shared" si="43"/>
        <v>6.5</v>
      </c>
      <c r="I141" s="316">
        <f t="shared" si="43"/>
        <v>7.5</v>
      </c>
      <c r="J141" s="316">
        <f t="shared" si="43"/>
        <v>8.5</v>
      </c>
      <c r="K141" s="316">
        <f t="shared" si="43"/>
        <v>9.5</v>
      </c>
      <c r="L141" s="316">
        <f t="shared" si="43"/>
        <v>10.5</v>
      </c>
      <c r="M141" s="316">
        <f t="shared" si="43"/>
        <v>11.5</v>
      </c>
      <c r="N141" s="316">
        <f t="shared" si="43"/>
        <v>12.5</v>
      </c>
      <c r="O141" s="316">
        <f t="shared" si="43"/>
        <v>13.5</v>
      </c>
      <c r="P141" s="316">
        <f t="shared" si="43"/>
        <v>14.5</v>
      </c>
      <c r="Q141" s="316">
        <f t="shared" si="43"/>
        <v>15.5</v>
      </c>
      <c r="R141" s="316">
        <f t="shared" si="43"/>
        <v>16.5</v>
      </c>
      <c r="S141" s="316">
        <f t="shared" si="43"/>
        <v>17.5</v>
      </c>
      <c r="T141" s="316">
        <f t="shared" si="43"/>
        <v>18.5</v>
      </c>
      <c r="U141" s="316">
        <f t="shared" si="43"/>
        <v>19.5</v>
      </c>
      <c r="V141" s="316">
        <f t="shared" si="43"/>
        <v>20.5</v>
      </c>
      <c r="W141" s="316">
        <f t="shared" si="43"/>
        <v>21.5</v>
      </c>
      <c r="X141" s="316">
        <f t="shared" si="43"/>
        <v>22.5</v>
      </c>
      <c r="Y141" s="316">
        <f t="shared" si="43"/>
        <v>23.5</v>
      </c>
      <c r="Z141" s="316">
        <f t="shared" si="43"/>
        <v>24.5</v>
      </c>
      <c r="AA141" s="316">
        <f t="shared" si="43"/>
        <v>25.5</v>
      </c>
      <c r="AB141" s="316">
        <f t="shared" si="43"/>
        <v>26.5</v>
      </c>
      <c r="AC141" s="316">
        <f t="shared" si="43"/>
        <v>27.5</v>
      </c>
      <c r="AD141" s="316">
        <f t="shared" si="43"/>
        <v>28.5</v>
      </c>
      <c r="AE141" s="316">
        <f t="shared" si="43"/>
        <v>29.5</v>
      </c>
      <c r="AF141" s="316">
        <f t="shared" si="43"/>
        <v>30.5</v>
      </c>
      <c r="AG141" s="316">
        <f t="shared" si="43"/>
        <v>31.5</v>
      </c>
      <c r="AH141" s="316">
        <f t="shared" si="43"/>
        <v>32.5</v>
      </c>
      <c r="AI141" s="316">
        <f t="shared" si="43"/>
        <v>33.5</v>
      </c>
      <c r="AJ141" s="316">
        <f t="shared" si="43"/>
        <v>34.5</v>
      </c>
      <c r="AK141" s="316">
        <f t="shared" si="43"/>
        <v>35.5</v>
      </c>
      <c r="AL141" s="316">
        <f t="shared" si="43"/>
        <v>36.5</v>
      </c>
      <c r="AM141" s="316">
        <f t="shared" si="43"/>
        <v>37.5</v>
      </c>
      <c r="AN141" s="316">
        <f t="shared" si="43"/>
        <v>38.5</v>
      </c>
      <c r="AO141" s="316">
        <f t="shared" si="43"/>
        <v>39.5</v>
      </c>
      <c r="AP141" s="316">
        <f>AVERAGE(AO140:AP140)</f>
        <v>40.5</v>
      </c>
      <c r="AQ141" s="316">
        <f t="shared" ref="AQ141:AY141" si="44">AVERAGE(AP140:AQ140)</f>
        <v>41.5</v>
      </c>
      <c r="AR141" s="316">
        <f t="shared" si="44"/>
        <v>42.5</v>
      </c>
      <c r="AS141" s="316">
        <f t="shared" si="44"/>
        <v>43.5</v>
      </c>
      <c r="AT141" s="316">
        <f t="shared" si="44"/>
        <v>44.5</v>
      </c>
      <c r="AU141" s="316">
        <f t="shared" si="44"/>
        <v>45.5</v>
      </c>
      <c r="AV141" s="316">
        <f t="shared" si="44"/>
        <v>46.5</v>
      </c>
      <c r="AW141" s="316">
        <f t="shared" si="44"/>
        <v>47.5</v>
      </c>
      <c r="AX141" s="316">
        <f t="shared" si="44"/>
        <v>48.5</v>
      </c>
      <c r="AY141" s="316">
        <f t="shared" si="44"/>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2.75" x14ac:dyDescent="0.2">
      <c r="A142" s="292"/>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2.75" x14ac:dyDescent="0.2">
      <c r="A143" s="292"/>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2.75" x14ac:dyDescent="0.2">
      <c r="A144" s="292"/>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2.75" x14ac:dyDescent="0.2">
      <c r="A145" s="292"/>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2.75" x14ac:dyDescent="0.2">
      <c r="A146" s="292"/>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2.75" x14ac:dyDescent="0.2">
      <c r="A147" s="292"/>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2.75" x14ac:dyDescent="0.2">
      <c r="A148" s="292"/>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2.75" x14ac:dyDescent="0.2">
      <c r="A149" s="292"/>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2.75" x14ac:dyDescent="0.2">
      <c r="A150" s="292"/>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2.75" x14ac:dyDescent="0.2">
      <c r="A151" s="292"/>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2.75" x14ac:dyDescent="0.2">
      <c r="A152" s="292"/>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2.75" x14ac:dyDescent="0.2">
      <c r="A153" s="292"/>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2.75" x14ac:dyDescent="0.2">
      <c r="A154" s="292"/>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2.75" x14ac:dyDescent="0.2">
      <c r="A155" s="292"/>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2.75" x14ac:dyDescent="0.2">
      <c r="A156" s="277"/>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2.75" x14ac:dyDescent="0.2">
      <c r="A157" s="277"/>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2.75" x14ac:dyDescent="0.2">
      <c r="A158" s="277"/>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2.75" x14ac:dyDescent="0.2">
      <c r="A159" s="277"/>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2.75" x14ac:dyDescent="0.2">
      <c r="A160" s="277"/>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2.75" x14ac:dyDescent="0.2">
      <c r="A161" s="277"/>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2.75" x14ac:dyDescent="0.2">
      <c r="A162" s="277"/>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2.75" x14ac:dyDescent="0.2">
      <c r="A163" s="277"/>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2.75" x14ac:dyDescent="0.2">
      <c r="A164" s="277"/>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2.75" x14ac:dyDescent="0.2">
      <c r="A165" s="277"/>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2.75" x14ac:dyDescent="0.2">
      <c r="A166" s="277"/>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2.75" x14ac:dyDescent="0.2">
      <c r="A167" s="277"/>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2.75" x14ac:dyDescent="0.2">
      <c r="A168" s="277"/>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2.75" x14ac:dyDescent="0.2">
      <c r="A169" s="277"/>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2.75" x14ac:dyDescent="0.2">
      <c r="A170" s="277"/>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2.75" x14ac:dyDescent="0.2">
      <c r="A171" s="277"/>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2.75" x14ac:dyDescent="0.2">
      <c r="A172" s="277"/>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2.75" x14ac:dyDescent="0.2">
      <c r="A173" s="277"/>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row r="174" spans="1:71" ht="12.75" x14ac:dyDescent="0.2">
      <c r="A174" s="277"/>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2"/>
      <c r="AR174" s="272"/>
      <c r="AS174" s="272"/>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c r="BQ174" s="271"/>
      <c r="BR174" s="271"/>
      <c r="BS174" s="271"/>
    </row>
    <row r="175" spans="1:71" ht="12.75" x14ac:dyDescent="0.2">
      <c r="A175" s="277"/>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2"/>
      <c r="AR175" s="272"/>
      <c r="AS175" s="272"/>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c r="BQ175" s="271"/>
      <c r="BR175" s="271"/>
      <c r="BS175" s="271"/>
    </row>
    <row r="176" spans="1:71" ht="12.75" x14ac:dyDescent="0.2">
      <c r="A176" s="277"/>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2"/>
      <c r="AR176" s="272"/>
      <c r="AS176" s="272"/>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c r="BQ176" s="271"/>
      <c r="BR176" s="271"/>
      <c r="BS176" s="271"/>
    </row>
    <row r="177" spans="1:71" ht="12.75" x14ac:dyDescent="0.2">
      <c r="A177" s="277"/>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2"/>
      <c r="AR177" s="272"/>
      <c r="AS177" s="272"/>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c r="BQ177" s="271"/>
      <c r="BR177" s="271"/>
      <c r="BS177" s="271"/>
    </row>
    <row r="178" spans="1:71" ht="12.75" x14ac:dyDescent="0.2">
      <c r="A178" s="277"/>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2"/>
      <c r="AR178" s="272"/>
      <c r="AS178" s="272"/>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c r="BQ178" s="271"/>
      <c r="BR178" s="271"/>
      <c r="BS178" s="271"/>
    </row>
    <row r="179" spans="1:71" ht="12.75" x14ac:dyDescent="0.2">
      <c r="A179" s="277"/>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2"/>
      <c r="AR179" s="272"/>
      <c r="AS179" s="272"/>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c r="BQ179" s="271"/>
      <c r="BR179" s="271"/>
      <c r="BS179" s="271"/>
    </row>
    <row r="180" spans="1:71" ht="12.75" x14ac:dyDescent="0.2">
      <c r="A180" s="277"/>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2"/>
      <c r="AR180" s="272"/>
      <c r="AS180" s="272"/>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c r="BQ180" s="271"/>
      <c r="BR180" s="271"/>
      <c r="BS180" s="271"/>
    </row>
    <row r="181" spans="1:71" ht="12.75" x14ac:dyDescent="0.2">
      <c r="A181" s="277"/>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2"/>
      <c r="AR181" s="272"/>
      <c r="AS181" s="272"/>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c r="BQ181" s="271"/>
      <c r="BR181" s="271"/>
      <c r="BS181" s="271"/>
    </row>
    <row r="182" spans="1:71" ht="12.75" x14ac:dyDescent="0.2">
      <c r="A182" s="277"/>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2"/>
      <c r="AR182" s="272"/>
      <c r="AS182" s="272"/>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c r="BQ182" s="271"/>
      <c r="BR182" s="271"/>
      <c r="BS182" s="271"/>
    </row>
    <row r="183" spans="1:71" ht="12.75" x14ac:dyDescent="0.2">
      <c r="A183" s="277"/>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2"/>
      <c r="AR183" s="272"/>
      <c r="AS183" s="272"/>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c r="BQ183" s="271"/>
      <c r="BR183" s="271"/>
      <c r="BS183" s="271"/>
    </row>
    <row r="184" spans="1:71" ht="12.75" x14ac:dyDescent="0.2">
      <c r="A184" s="277"/>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2"/>
      <c r="AR184" s="272"/>
      <c r="AS184" s="272"/>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c r="BQ184" s="271"/>
      <c r="BR184" s="271"/>
      <c r="BS184" s="271"/>
    </row>
    <row r="185" spans="1:71" ht="12.75" x14ac:dyDescent="0.2">
      <c r="A185" s="277"/>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2"/>
      <c r="AR185" s="272"/>
      <c r="AS185" s="272"/>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c r="BQ185" s="271"/>
      <c r="BR185" s="271"/>
      <c r="BS185" s="271"/>
    </row>
    <row r="186" spans="1:71" ht="12.75" x14ac:dyDescent="0.2">
      <c r="A186" s="277"/>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2"/>
      <c r="AR186" s="272"/>
      <c r="AS186" s="272"/>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c r="BQ186" s="271"/>
      <c r="BR186" s="271"/>
      <c r="BS186" s="271"/>
    </row>
    <row r="187" spans="1:71" ht="12.75" x14ac:dyDescent="0.2">
      <c r="A187" s="277"/>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2"/>
      <c r="AR187" s="272"/>
      <c r="AS187" s="272"/>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c r="BQ187" s="271"/>
      <c r="BR187" s="271"/>
      <c r="BS187" s="271"/>
    </row>
    <row r="188" spans="1:71" ht="12.75" x14ac:dyDescent="0.2">
      <c r="A188" s="277"/>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2"/>
      <c r="AR188" s="272"/>
      <c r="AS188" s="272"/>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c r="BQ188" s="271"/>
      <c r="BR188" s="271"/>
      <c r="BS188" s="271"/>
    </row>
    <row r="189" spans="1:71" ht="12.75" x14ac:dyDescent="0.2">
      <c r="A189" s="277"/>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2"/>
      <c r="AR189" s="272"/>
      <c r="AS189" s="272"/>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c r="BQ189" s="271"/>
      <c r="BR189" s="271"/>
      <c r="BS189" s="271"/>
    </row>
    <row r="190" spans="1:71" ht="12.75" x14ac:dyDescent="0.2">
      <c r="A190" s="277"/>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2"/>
      <c r="AR190" s="272"/>
      <c r="AS190" s="272"/>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c r="BQ190" s="271"/>
      <c r="BR190" s="271"/>
      <c r="BS190" s="271"/>
    </row>
    <row r="191" spans="1:71" ht="12.75" x14ac:dyDescent="0.2">
      <c r="A191" s="277"/>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2"/>
      <c r="AR191" s="272"/>
      <c r="AS191" s="272"/>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c r="BQ191" s="271"/>
      <c r="BR191" s="271"/>
      <c r="BS191" s="271"/>
    </row>
    <row r="192" spans="1:71" ht="12.75" x14ac:dyDescent="0.2">
      <c r="A192" s="277"/>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2"/>
      <c r="AR192" s="272"/>
      <c r="AS192" s="272"/>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c r="BQ192" s="271"/>
      <c r="BR192" s="271"/>
      <c r="BS192" s="271"/>
    </row>
    <row r="193" spans="1:71" ht="12.75" x14ac:dyDescent="0.2">
      <c r="A193" s="277"/>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2"/>
      <c r="AR193" s="272"/>
      <c r="AS193" s="272"/>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c r="BQ193" s="271"/>
      <c r="BR193" s="271"/>
      <c r="BS193" s="271"/>
    </row>
    <row r="194" spans="1:71" ht="12.75" x14ac:dyDescent="0.2">
      <c r="A194" s="277"/>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2"/>
      <c r="AR194" s="272"/>
      <c r="AS194" s="272"/>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c r="BQ194" s="271"/>
      <c r="BR194" s="271"/>
      <c r="BS194" s="271"/>
    </row>
    <row r="195" spans="1:71" ht="12.75" x14ac:dyDescent="0.2">
      <c r="A195" s="277"/>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2"/>
      <c r="AR195" s="272"/>
      <c r="AS195" s="272"/>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c r="BQ195" s="271"/>
      <c r="BR195" s="271"/>
      <c r="BS195" s="271"/>
    </row>
    <row r="196" spans="1:71" ht="12.75" x14ac:dyDescent="0.2">
      <c r="A196" s="277"/>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2"/>
      <c r="AR196" s="272"/>
      <c r="AS196" s="272"/>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c r="BQ196" s="271"/>
      <c r="BR196" s="271"/>
      <c r="BS196" s="271"/>
    </row>
    <row r="197" spans="1:71" ht="12.75" x14ac:dyDescent="0.2">
      <c r="A197" s="277"/>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2"/>
      <c r="AR197" s="272"/>
      <c r="AS197" s="272"/>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c r="BQ197" s="271"/>
      <c r="BR197" s="271"/>
      <c r="BS197" s="271"/>
    </row>
    <row r="198" spans="1:71" ht="12.75" x14ac:dyDescent="0.2">
      <c r="A198" s="277"/>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c r="AA198" s="271"/>
      <c r="AB198" s="271"/>
      <c r="AC198" s="271"/>
      <c r="AD198" s="271"/>
      <c r="AE198" s="271"/>
      <c r="AF198" s="271"/>
      <c r="AG198" s="271"/>
      <c r="AH198" s="271"/>
      <c r="AI198" s="271"/>
      <c r="AJ198" s="271"/>
      <c r="AK198" s="271"/>
      <c r="AL198" s="271"/>
      <c r="AM198" s="271"/>
      <c r="AN198" s="271"/>
      <c r="AO198" s="271"/>
      <c r="AP198" s="271"/>
      <c r="AQ198" s="272"/>
      <c r="AR198" s="272"/>
      <c r="AS198" s="272"/>
      <c r="AT198" s="271"/>
      <c r="AU198" s="271"/>
      <c r="AV198" s="271"/>
      <c r="AW198" s="271"/>
      <c r="AX198" s="271"/>
      <c r="AY198" s="271"/>
      <c r="AZ198" s="271"/>
      <c r="BA198" s="271"/>
      <c r="BB198" s="271"/>
      <c r="BC198" s="271"/>
      <c r="BD198" s="271"/>
      <c r="BE198" s="271"/>
      <c r="BF198" s="271"/>
      <c r="BG198" s="271"/>
      <c r="BH198" s="271"/>
      <c r="BI198" s="271"/>
      <c r="BJ198" s="271"/>
      <c r="BK198" s="271"/>
      <c r="BL198" s="271"/>
      <c r="BM198" s="271"/>
      <c r="BN198" s="271"/>
      <c r="BO198" s="271"/>
      <c r="BP198" s="271"/>
      <c r="BQ198" s="271"/>
      <c r="BR198" s="271"/>
      <c r="BS198" s="271"/>
    </row>
    <row r="199" spans="1:71" ht="12.75" x14ac:dyDescent="0.2">
      <c r="A199" s="277"/>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c r="AA199" s="271"/>
      <c r="AB199" s="271"/>
      <c r="AC199" s="271"/>
      <c r="AD199" s="271"/>
      <c r="AE199" s="271"/>
      <c r="AF199" s="271"/>
      <c r="AG199" s="271"/>
      <c r="AH199" s="271"/>
      <c r="AI199" s="271"/>
      <c r="AJ199" s="271"/>
      <c r="AK199" s="271"/>
      <c r="AL199" s="271"/>
      <c r="AM199" s="271"/>
      <c r="AN199" s="271"/>
      <c r="AO199" s="271"/>
      <c r="AP199" s="271"/>
      <c r="AQ199" s="272"/>
      <c r="AR199" s="272"/>
      <c r="AS199" s="272"/>
      <c r="AT199" s="271"/>
      <c r="AU199" s="271"/>
      <c r="AV199" s="271"/>
      <c r="AW199" s="271"/>
      <c r="AX199" s="271"/>
      <c r="AY199" s="271"/>
      <c r="AZ199" s="271"/>
      <c r="BA199" s="271"/>
      <c r="BB199" s="271"/>
      <c r="BC199" s="271"/>
      <c r="BD199" s="271"/>
      <c r="BE199" s="271"/>
      <c r="BF199" s="271"/>
      <c r="BG199" s="271"/>
      <c r="BH199" s="271"/>
      <c r="BI199" s="271"/>
      <c r="BJ199" s="271"/>
      <c r="BK199" s="271"/>
      <c r="BL199" s="271"/>
      <c r="BM199" s="271"/>
      <c r="BN199" s="271"/>
      <c r="BO199" s="271"/>
      <c r="BP199" s="271"/>
      <c r="BQ199" s="271"/>
      <c r="BR199" s="271"/>
      <c r="BS199" s="271"/>
    </row>
    <row r="200" spans="1:71" ht="12.75" x14ac:dyDescent="0.2">
      <c r="A200" s="277"/>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c r="AA200" s="271"/>
      <c r="AB200" s="271"/>
      <c r="AC200" s="271"/>
      <c r="AD200" s="271"/>
      <c r="AE200" s="271"/>
      <c r="AF200" s="271"/>
      <c r="AG200" s="271"/>
      <c r="AH200" s="271"/>
      <c r="AI200" s="271"/>
      <c r="AJ200" s="271"/>
      <c r="AK200" s="271"/>
      <c r="AL200" s="271"/>
      <c r="AM200" s="271"/>
      <c r="AN200" s="271"/>
      <c r="AO200" s="271"/>
      <c r="AP200" s="271"/>
      <c r="AQ200" s="272"/>
      <c r="AR200" s="272"/>
      <c r="AS200" s="272"/>
      <c r="AT200" s="271"/>
      <c r="AU200" s="271"/>
      <c r="AV200" s="271"/>
      <c r="AW200" s="271"/>
      <c r="AX200" s="271"/>
      <c r="AY200" s="271"/>
      <c r="AZ200" s="271"/>
      <c r="BA200" s="271"/>
      <c r="BB200" s="271"/>
      <c r="BC200" s="271"/>
      <c r="BD200" s="271"/>
      <c r="BE200" s="271"/>
      <c r="BF200" s="271"/>
      <c r="BG200" s="271"/>
      <c r="BH200" s="271"/>
      <c r="BI200" s="271"/>
      <c r="BJ200" s="271"/>
      <c r="BK200" s="271"/>
      <c r="BL200" s="271"/>
      <c r="BM200" s="271"/>
      <c r="BN200" s="271"/>
      <c r="BO200" s="271"/>
      <c r="BP200" s="271"/>
      <c r="BQ200" s="271"/>
      <c r="BR200" s="271"/>
      <c r="BS200" s="271"/>
    </row>
    <row r="201" spans="1:71" ht="12.75" x14ac:dyDescent="0.2">
      <c r="A201" s="277"/>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c r="AA201" s="271"/>
      <c r="AB201" s="271"/>
      <c r="AC201" s="271"/>
      <c r="AD201" s="271"/>
      <c r="AE201" s="271"/>
      <c r="AF201" s="271"/>
      <c r="AG201" s="271"/>
      <c r="AH201" s="271"/>
      <c r="AI201" s="271"/>
      <c r="AJ201" s="271"/>
      <c r="AK201" s="271"/>
      <c r="AL201" s="271"/>
      <c r="AM201" s="271"/>
      <c r="AN201" s="271"/>
      <c r="AO201" s="271"/>
      <c r="AP201" s="271"/>
      <c r="AQ201" s="272"/>
      <c r="AR201" s="272"/>
      <c r="AS201" s="272"/>
      <c r="AT201" s="271"/>
      <c r="AU201" s="271"/>
      <c r="AV201" s="271"/>
      <c r="AW201" s="271"/>
      <c r="AX201" s="271"/>
      <c r="AY201" s="271"/>
      <c r="AZ201" s="271"/>
      <c r="BA201" s="271"/>
      <c r="BB201" s="271"/>
      <c r="BC201" s="271"/>
      <c r="BD201" s="271"/>
      <c r="BE201" s="271"/>
      <c r="BF201" s="271"/>
      <c r="BG201" s="271"/>
      <c r="BH201" s="271"/>
      <c r="BI201" s="271"/>
      <c r="BJ201" s="271"/>
      <c r="BK201" s="271"/>
      <c r="BL201" s="271"/>
      <c r="BM201" s="271"/>
      <c r="BN201" s="271"/>
      <c r="BO201" s="271"/>
      <c r="BP201" s="271"/>
      <c r="BQ201" s="271"/>
      <c r="BR201" s="271"/>
      <c r="BS201" s="271"/>
    </row>
    <row r="202" spans="1:71" ht="12.75" x14ac:dyDescent="0.2">
      <c r="A202" s="277"/>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c r="AA202" s="271"/>
      <c r="AB202" s="271"/>
      <c r="AC202" s="271"/>
      <c r="AD202" s="271"/>
      <c r="AE202" s="271"/>
      <c r="AF202" s="271"/>
      <c r="AG202" s="271"/>
      <c r="AH202" s="271"/>
      <c r="AI202" s="271"/>
      <c r="AJ202" s="271"/>
      <c r="AK202" s="271"/>
      <c r="AL202" s="271"/>
      <c r="AM202" s="271"/>
      <c r="AN202" s="271"/>
      <c r="AO202" s="271"/>
      <c r="AP202" s="271"/>
      <c r="AQ202" s="272"/>
      <c r="AR202" s="272"/>
      <c r="AS202" s="272"/>
      <c r="AT202" s="271"/>
      <c r="AU202" s="271"/>
      <c r="AV202" s="271"/>
      <c r="AW202" s="271"/>
      <c r="AX202" s="271"/>
      <c r="AY202" s="271"/>
      <c r="AZ202" s="271"/>
      <c r="BA202" s="271"/>
      <c r="BB202" s="271"/>
      <c r="BC202" s="271"/>
      <c r="BD202" s="271"/>
      <c r="BE202" s="271"/>
      <c r="BF202" s="271"/>
      <c r="BG202" s="271"/>
      <c r="BH202" s="271"/>
      <c r="BI202" s="271"/>
      <c r="BJ202" s="271"/>
      <c r="BK202" s="271"/>
      <c r="BL202" s="271"/>
      <c r="BM202" s="271"/>
      <c r="BN202" s="271"/>
      <c r="BO202" s="271"/>
      <c r="BP202" s="271"/>
      <c r="BQ202" s="271"/>
      <c r="BR202" s="271"/>
      <c r="BS202" s="271"/>
    </row>
    <row r="203" spans="1:71" ht="12.75" x14ac:dyDescent="0.2">
      <c r="A203" s="277"/>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c r="AA203" s="271"/>
      <c r="AB203" s="271"/>
      <c r="AC203" s="271"/>
      <c r="AD203" s="271"/>
      <c r="AE203" s="271"/>
      <c r="AF203" s="271"/>
      <c r="AG203" s="271"/>
      <c r="AH203" s="271"/>
      <c r="AI203" s="271"/>
      <c r="AJ203" s="271"/>
      <c r="AK203" s="271"/>
      <c r="AL203" s="271"/>
      <c r="AM203" s="271"/>
      <c r="AN203" s="271"/>
      <c r="AO203" s="271"/>
      <c r="AP203" s="271"/>
      <c r="AQ203" s="272"/>
      <c r="AR203" s="272"/>
      <c r="AS203" s="272"/>
      <c r="AT203" s="271"/>
      <c r="AU203" s="271"/>
      <c r="AV203" s="271"/>
      <c r="AW203" s="271"/>
      <c r="AX203" s="271"/>
      <c r="AY203" s="271"/>
      <c r="AZ203" s="271"/>
      <c r="BA203" s="271"/>
      <c r="BB203" s="271"/>
      <c r="BC203" s="271"/>
      <c r="BD203" s="271"/>
      <c r="BE203" s="271"/>
      <c r="BF203" s="271"/>
      <c r="BG203" s="271"/>
      <c r="BH203" s="271"/>
      <c r="BI203" s="271"/>
      <c r="BJ203" s="271"/>
      <c r="BK203" s="271"/>
      <c r="BL203" s="271"/>
      <c r="BM203" s="271"/>
      <c r="BN203" s="271"/>
      <c r="BO203" s="271"/>
      <c r="BP203" s="271"/>
      <c r="BQ203" s="271"/>
      <c r="BR203" s="271"/>
      <c r="BS203" s="271"/>
    </row>
    <row r="204" spans="1:71" ht="12.75" x14ac:dyDescent="0.2">
      <c r="A204" s="277"/>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1"/>
      <c r="AK204" s="271"/>
      <c r="AL204" s="271"/>
      <c r="AM204" s="271"/>
      <c r="AN204" s="271"/>
      <c r="AO204" s="271"/>
      <c r="AP204" s="271"/>
      <c r="AQ204" s="272"/>
      <c r="AR204" s="272"/>
      <c r="AS204" s="272"/>
      <c r="AT204" s="271"/>
      <c r="AU204" s="271"/>
      <c r="AV204" s="271"/>
      <c r="AW204" s="271"/>
      <c r="AX204" s="271"/>
      <c r="AY204" s="271"/>
      <c r="AZ204" s="271"/>
      <c r="BA204" s="271"/>
      <c r="BB204" s="271"/>
      <c r="BC204" s="271"/>
      <c r="BD204" s="271"/>
      <c r="BE204" s="271"/>
      <c r="BF204" s="271"/>
      <c r="BG204" s="271"/>
      <c r="BH204" s="271"/>
      <c r="BI204" s="271"/>
      <c r="BJ204" s="271"/>
      <c r="BK204" s="271"/>
      <c r="BL204" s="271"/>
      <c r="BM204" s="271"/>
      <c r="BN204" s="271"/>
      <c r="BO204" s="271"/>
      <c r="BP204" s="271"/>
      <c r="BQ204" s="271"/>
      <c r="BR204" s="271"/>
      <c r="BS204" s="271"/>
    </row>
    <row r="205" spans="1:71" ht="12.75" x14ac:dyDescent="0.2">
      <c r="A205" s="277"/>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c r="AA205" s="271"/>
      <c r="AB205" s="271"/>
      <c r="AC205" s="271"/>
      <c r="AD205" s="271"/>
      <c r="AE205" s="271"/>
      <c r="AF205" s="271"/>
      <c r="AG205" s="271"/>
      <c r="AH205" s="271"/>
      <c r="AI205" s="271"/>
      <c r="AJ205" s="271"/>
      <c r="AK205" s="271"/>
      <c r="AL205" s="271"/>
      <c r="AM205" s="271"/>
      <c r="AN205" s="271"/>
      <c r="AO205" s="271"/>
      <c r="AP205" s="271"/>
      <c r="AQ205" s="272"/>
      <c r="AR205" s="272"/>
      <c r="AS205" s="272"/>
      <c r="AT205" s="271"/>
      <c r="AU205" s="271"/>
      <c r="AV205" s="271"/>
      <c r="AW205" s="271"/>
      <c r="AX205" s="271"/>
      <c r="AY205" s="271"/>
      <c r="AZ205" s="271"/>
      <c r="BA205" s="271"/>
      <c r="BB205" s="271"/>
      <c r="BC205" s="271"/>
      <c r="BD205" s="271"/>
      <c r="BE205" s="271"/>
      <c r="BF205" s="271"/>
      <c r="BG205" s="271"/>
      <c r="BH205" s="271"/>
      <c r="BI205" s="271"/>
      <c r="BJ205" s="271"/>
      <c r="BK205" s="271"/>
      <c r="BL205" s="271"/>
      <c r="BM205" s="271"/>
      <c r="BN205" s="271"/>
      <c r="BO205" s="271"/>
      <c r="BP205" s="271"/>
      <c r="BQ205" s="271"/>
      <c r="BR205" s="271"/>
      <c r="BS205" s="271"/>
    </row>
    <row r="206" spans="1:71" ht="12.75" x14ac:dyDescent="0.2">
      <c r="A206" s="277"/>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1"/>
      <c r="AK206" s="271"/>
      <c r="AL206" s="271"/>
      <c r="AM206" s="271"/>
      <c r="AN206" s="271"/>
      <c r="AO206" s="271"/>
      <c r="AP206" s="271"/>
      <c r="AQ206" s="272"/>
      <c r="AR206" s="272"/>
      <c r="AS206" s="272"/>
      <c r="AT206" s="271"/>
      <c r="AU206" s="271"/>
      <c r="AV206" s="271"/>
      <c r="AW206" s="271"/>
      <c r="AX206" s="271"/>
      <c r="AY206" s="271"/>
      <c r="AZ206" s="271"/>
      <c r="BA206" s="271"/>
      <c r="BB206" s="271"/>
      <c r="BC206" s="271"/>
      <c r="BD206" s="271"/>
      <c r="BE206" s="271"/>
      <c r="BF206" s="271"/>
      <c r="BG206" s="271"/>
      <c r="BH206" s="271"/>
      <c r="BI206" s="271"/>
      <c r="BJ206" s="271"/>
      <c r="BK206" s="271"/>
      <c r="BL206" s="271"/>
      <c r="BM206" s="271"/>
      <c r="BN206" s="271"/>
      <c r="BO206" s="271"/>
      <c r="BP206" s="271"/>
      <c r="BQ206" s="271"/>
      <c r="BR206" s="271"/>
      <c r="BS206" s="271"/>
    </row>
    <row r="207" spans="1:71" ht="12.75" x14ac:dyDescent="0.2">
      <c r="A207" s="277"/>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c r="AA207" s="271"/>
      <c r="AB207" s="271"/>
      <c r="AC207" s="271"/>
      <c r="AD207" s="271"/>
      <c r="AE207" s="271"/>
      <c r="AF207" s="271"/>
      <c r="AG207" s="271"/>
      <c r="AH207" s="271"/>
      <c r="AI207" s="271"/>
      <c r="AJ207" s="271"/>
      <c r="AK207" s="271"/>
      <c r="AL207" s="271"/>
      <c r="AM207" s="271"/>
      <c r="AN207" s="271"/>
      <c r="AO207" s="271"/>
      <c r="AP207" s="271"/>
      <c r="AQ207" s="272"/>
      <c r="AR207" s="272"/>
      <c r="AS207" s="272"/>
      <c r="AT207" s="271"/>
      <c r="AU207" s="271"/>
      <c r="AV207" s="271"/>
      <c r="AW207" s="271"/>
      <c r="AX207" s="271"/>
      <c r="AY207" s="271"/>
      <c r="AZ207" s="271"/>
      <c r="BA207" s="271"/>
      <c r="BB207" s="271"/>
      <c r="BC207" s="271"/>
      <c r="BD207" s="271"/>
      <c r="BE207" s="271"/>
      <c r="BF207" s="271"/>
      <c r="BG207" s="271"/>
      <c r="BH207" s="271"/>
      <c r="BI207" s="271"/>
      <c r="BJ207" s="271"/>
      <c r="BK207" s="271"/>
      <c r="BL207" s="271"/>
      <c r="BM207" s="271"/>
      <c r="BN207" s="271"/>
      <c r="BO207" s="271"/>
      <c r="BP207" s="271"/>
      <c r="BQ207" s="271"/>
      <c r="BR207" s="271"/>
      <c r="BS207" s="271"/>
    </row>
    <row r="208" spans="1:71" ht="12.75" x14ac:dyDescent="0.2">
      <c r="A208" s="277"/>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1"/>
      <c r="AK208" s="271"/>
      <c r="AL208" s="271"/>
      <c r="AM208" s="271"/>
      <c r="AN208" s="271"/>
      <c r="AO208" s="271"/>
      <c r="AP208" s="271"/>
      <c r="AQ208" s="272"/>
      <c r="AR208" s="272"/>
      <c r="AS208" s="272"/>
      <c r="AT208" s="271"/>
      <c r="AU208" s="271"/>
      <c r="AV208" s="271"/>
      <c r="AW208" s="271"/>
      <c r="AX208" s="271"/>
      <c r="AY208" s="271"/>
      <c r="AZ208" s="271"/>
      <c r="BA208" s="271"/>
      <c r="BB208" s="271"/>
      <c r="BC208" s="271"/>
      <c r="BD208" s="271"/>
      <c r="BE208" s="271"/>
      <c r="BF208" s="271"/>
      <c r="BG208" s="271"/>
      <c r="BH208" s="271"/>
      <c r="BI208" s="271"/>
      <c r="BJ208" s="271"/>
      <c r="BK208" s="271"/>
      <c r="BL208" s="271"/>
      <c r="BM208" s="271"/>
      <c r="BN208" s="271"/>
      <c r="BO208" s="271"/>
      <c r="BP208" s="271"/>
      <c r="BQ208" s="271"/>
      <c r="BR208" s="271"/>
      <c r="BS208" s="27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9" zoomScale="80" zoomScaleSheetLayoutView="80" workbookViewId="0">
      <selection activeCell="G27" sqref="G27:H27"/>
    </sheetView>
  </sheetViews>
  <sheetFormatPr defaultRowHeight="15.75" x14ac:dyDescent="0.25"/>
  <cols>
    <col min="1" max="1" width="9.140625" style="70"/>
    <col min="2" max="2" width="37.7109375" style="345" customWidth="1"/>
    <col min="3" max="4" width="18"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5" t="str">
        <f>'1. паспорт местоположение'!A5:C5</f>
        <v>Год раскрытия информации: 2016 год</v>
      </c>
      <c r="B5" s="375"/>
      <c r="C5" s="375"/>
      <c r="D5" s="375"/>
      <c r="E5" s="375"/>
      <c r="F5" s="375"/>
      <c r="G5" s="375"/>
      <c r="H5" s="375"/>
      <c r="I5" s="375"/>
      <c r="J5" s="375"/>
      <c r="K5" s="375"/>
      <c r="L5" s="375"/>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379" t="s">
        <v>10</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1" t="str">
        <f>'1. паспорт местоположение'!A9:C9</f>
        <v xml:space="preserve">                         АО "Янтарьэнерго"                         </v>
      </c>
      <c r="B9" s="381"/>
      <c r="C9" s="381"/>
      <c r="D9" s="381"/>
      <c r="E9" s="381"/>
      <c r="F9" s="381"/>
      <c r="G9" s="381"/>
      <c r="H9" s="381"/>
      <c r="I9" s="381"/>
      <c r="J9" s="381"/>
      <c r="K9" s="381"/>
      <c r="L9" s="381"/>
    </row>
    <row r="10" spans="1:44" x14ac:dyDescent="0.25">
      <c r="A10" s="376" t="s">
        <v>9</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1" t="str">
        <f>'1. паспорт местоположение'!A12:C12</f>
        <v>B_prj_111001_3348</v>
      </c>
      <c r="B12" s="381"/>
      <c r="C12" s="381"/>
      <c r="D12" s="381"/>
      <c r="E12" s="381"/>
      <c r="F12" s="381"/>
      <c r="G12" s="381"/>
      <c r="H12" s="381"/>
      <c r="I12" s="381"/>
      <c r="J12" s="381"/>
      <c r="K12" s="381"/>
      <c r="L12" s="381"/>
    </row>
    <row r="13" spans="1:44" x14ac:dyDescent="0.25">
      <c r="A13" s="376" t="s">
        <v>8</v>
      </c>
      <c r="B13" s="376"/>
      <c r="C13" s="376"/>
      <c r="D13" s="376"/>
      <c r="E13" s="376"/>
      <c r="F13" s="376"/>
      <c r="G13" s="376"/>
      <c r="H13" s="376"/>
      <c r="I13" s="376"/>
      <c r="J13" s="376"/>
      <c r="K13" s="376"/>
      <c r="L13" s="376"/>
    </row>
    <row r="14" spans="1:44" ht="18.75" x14ac:dyDescent="0.25">
      <c r="A14" s="385"/>
      <c r="B14" s="385"/>
      <c r="C14" s="385"/>
      <c r="D14" s="385"/>
      <c r="E14" s="385"/>
      <c r="F14" s="385"/>
      <c r="G14" s="385"/>
      <c r="H14" s="385"/>
      <c r="I14" s="385"/>
      <c r="J14" s="385"/>
      <c r="K14" s="385"/>
      <c r="L14" s="385"/>
    </row>
    <row r="15" spans="1:44" x14ac:dyDescent="0.25">
      <c r="A15" s="386" t="str">
        <f>'1. паспорт местоположение'!A15:C15</f>
        <v>Строительство трех ТП 15/0.4 кВ, строительство КЛ 15 кВ в г.Калининграде, ул.Карташова-Каблукова-Ижорская-Новгородская</v>
      </c>
      <c r="B15" s="386"/>
      <c r="C15" s="386"/>
      <c r="D15" s="386"/>
      <c r="E15" s="386"/>
      <c r="F15" s="386"/>
      <c r="G15" s="386"/>
      <c r="H15" s="386"/>
      <c r="I15" s="386"/>
      <c r="J15" s="386"/>
      <c r="K15" s="386"/>
      <c r="L15" s="386"/>
    </row>
    <row r="16" spans="1:44" x14ac:dyDescent="0.25">
      <c r="A16" s="376" t="s">
        <v>7</v>
      </c>
      <c r="B16" s="376"/>
      <c r="C16" s="376"/>
      <c r="D16" s="376"/>
      <c r="E16" s="376"/>
      <c r="F16" s="376"/>
      <c r="G16" s="376"/>
      <c r="H16" s="376"/>
      <c r="I16" s="376"/>
      <c r="J16" s="376"/>
      <c r="K16" s="376"/>
      <c r="L16" s="376"/>
    </row>
    <row r="17" spans="1:12" ht="15.75" customHeight="1" x14ac:dyDescent="0.25">
      <c r="L17" s="95"/>
    </row>
    <row r="18" spans="1:12" x14ac:dyDescent="0.25">
      <c r="K18" s="94"/>
    </row>
    <row r="19" spans="1:12" ht="15.75" customHeight="1" x14ac:dyDescent="0.25">
      <c r="A19" s="448" t="s">
        <v>506</v>
      </c>
      <c r="B19" s="448"/>
      <c r="C19" s="448"/>
      <c r="D19" s="448"/>
      <c r="E19" s="448"/>
      <c r="F19" s="448"/>
      <c r="G19" s="448"/>
      <c r="H19" s="448"/>
      <c r="I19" s="448"/>
      <c r="J19" s="448"/>
      <c r="K19" s="448"/>
      <c r="L19" s="448"/>
    </row>
    <row r="20" spans="1:12" x14ac:dyDescent="0.25">
      <c r="A20" s="72"/>
      <c r="B20" s="340"/>
      <c r="C20" s="93"/>
      <c r="D20" s="93"/>
      <c r="E20" s="93"/>
      <c r="F20" s="93"/>
      <c r="G20" s="93"/>
      <c r="H20" s="93"/>
      <c r="I20" s="93"/>
      <c r="J20" s="93"/>
      <c r="K20" s="93"/>
      <c r="L20" s="93"/>
    </row>
    <row r="21" spans="1:12" ht="28.5" customHeight="1" x14ac:dyDescent="0.25">
      <c r="A21" s="438" t="s">
        <v>225</v>
      </c>
      <c r="B21" s="438" t="s">
        <v>224</v>
      </c>
      <c r="C21" s="444" t="s">
        <v>438</v>
      </c>
      <c r="D21" s="444"/>
      <c r="E21" s="444"/>
      <c r="F21" s="444"/>
      <c r="G21" s="444"/>
      <c r="H21" s="444"/>
      <c r="I21" s="439" t="s">
        <v>223</v>
      </c>
      <c r="J21" s="441" t="s">
        <v>440</v>
      </c>
      <c r="K21" s="438" t="s">
        <v>222</v>
      </c>
      <c r="L21" s="440" t="s">
        <v>439</v>
      </c>
    </row>
    <row r="22" spans="1:12" ht="58.5" customHeight="1" x14ac:dyDescent="0.25">
      <c r="A22" s="438"/>
      <c r="B22" s="438"/>
      <c r="C22" s="445" t="s">
        <v>3</v>
      </c>
      <c r="D22" s="445"/>
      <c r="E22" s="148"/>
      <c r="F22" s="149"/>
      <c r="G22" s="446" t="s">
        <v>2</v>
      </c>
      <c r="H22" s="447"/>
      <c r="I22" s="439"/>
      <c r="J22" s="442"/>
      <c r="K22" s="438"/>
      <c r="L22" s="440"/>
    </row>
    <row r="23" spans="1:12" ht="47.25" x14ac:dyDescent="0.25">
      <c r="A23" s="438"/>
      <c r="B23" s="438"/>
      <c r="C23" s="92" t="s">
        <v>221</v>
      </c>
      <c r="D23" s="92" t="s">
        <v>220</v>
      </c>
      <c r="E23" s="92" t="s">
        <v>221</v>
      </c>
      <c r="F23" s="92" t="s">
        <v>220</v>
      </c>
      <c r="G23" s="92" t="s">
        <v>221</v>
      </c>
      <c r="H23" s="92" t="s">
        <v>220</v>
      </c>
      <c r="I23" s="439"/>
      <c r="J23" s="443"/>
      <c r="K23" s="438"/>
      <c r="L23" s="440"/>
    </row>
    <row r="24" spans="1:12" x14ac:dyDescent="0.25">
      <c r="A24" s="78">
        <v>1</v>
      </c>
      <c r="B24" s="337">
        <v>2</v>
      </c>
      <c r="C24" s="92">
        <v>3</v>
      </c>
      <c r="D24" s="92">
        <v>4</v>
      </c>
      <c r="E24" s="92">
        <v>5</v>
      </c>
      <c r="F24" s="92">
        <v>6</v>
      </c>
      <c r="G24" s="92">
        <v>7</v>
      </c>
      <c r="H24" s="92">
        <v>8</v>
      </c>
      <c r="I24" s="92">
        <v>9</v>
      </c>
      <c r="J24" s="92">
        <v>10</v>
      </c>
      <c r="K24" s="92">
        <v>11</v>
      </c>
      <c r="L24" s="92">
        <v>12</v>
      </c>
    </row>
    <row r="25" spans="1:12" x14ac:dyDescent="0.25">
      <c r="A25" s="85">
        <v>1</v>
      </c>
      <c r="B25" s="346" t="s">
        <v>219</v>
      </c>
      <c r="C25" s="86"/>
      <c r="D25" s="91"/>
      <c r="E25" s="91"/>
      <c r="F25" s="91"/>
      <c r="G25" s="91"/>
      <c r="H25" s="91"/>
      <c r="I25" s="91"/>
      <c r="J25" s="91"/>
      <c r="K25" s="83"/>
      <c r="L25" s="103"/>
    </row>
    <row r="26" spans="1:12" ht="21.75" customHeight="1" x14ac:dyDescent="0.25">
      <c r="A26" s="85" t="s">
        <v>218</v>
      </c>
      <c r="B26" s="347" t="s">
        <v>445</v>
      </c>
      <c r="C26" s="84">
        <v>0</v>
      </c>
      <c r="D26" s="341">
        <v>0</v>
      </c>
      <c r="E26" s="91"/>
      <c r="F26" s="91"/>
      <c r="G26" s="91"/>
      <c r="H26" s="91"/>
      <c r="I26" s="91"/>
      <c r="J26" s="91"/>
      <c r="K26" s="83"/>
      <c r="L26" s="83"/>
    </row>
    <row r="27" spans="1:12" s="74" customFormat="1" ht="39" customHeight="1" x14ac:dyDescent="0.25">
      <c r="A27" s="85" t="s">
        <v>217</v>
      </c>
      <c r="B27" s="347" t="s">
        <v>447</v>
      </c>
      <c r="C27" s="84">
        <v>0</v>
      </c>
      <c r="D27" s="341">
        <v>0</v>
      </c>
      <c r="E27" s="91"/>
      <c r="F27" s="91"/>
      <c r="G27" s="91"/>
      <c r="H27" s="91"/>
      <c r="I27" s="91"/>
      <c r="J27" s="91"/>
      <c r="K27" s="83"/>
      <c r="L27" s="83"/>
    </row>
    <row r="28" spans="1:12" s="74" customFormat="1" ht="70.5" customHeight="1" x14ac:dyDescent="0.25">
      <c r="A28" s="85" t="s">
        <v>446</v>
      </c>
      <c r="B28" s="347" t="s">
        <v>451</v>
      </c>
      <c r="C28" s="84">
        <v>0</v>
      </c>
      <c r="D28" s="341">
        <v>0</v>
      </c>
      <c r="E28" s="91"/>
      <c r="F28" s="91"/>
      <c r="G28" s="91"/>
      <c r="H28" s="91"/>
      <c r="I28" s="91"/>
      <c r="J28" s="91"/>
      <c r="K28" s="83"/>
      <c r="L28" s="83"/>
    </row>
    <row r="29" spans="1:12" s="74" customFormat="1" ht="54" customHeight="1" x14ac:dyDescent="0.25">
      <c r="A29" s="85" t="s">
        <v>216</v>
      </c>
      <c r="B29" s="347" t="s">
        <v>450</v>
      </c>
      <c r="C29" s="84">
        <v>0</v>
      </c>
      <c r="D29" s="341">
        <v>0</v>
      </c>
      <c r="E29" s="91"/>
      <c r="F29" s="91"/>
      <c r="G29" s="91"/>
      <c r="H29" s="91"/>
      <c r="I29" s="91"/>
      <c r="J29" s="91"/>
      <c r="K29" s="83"/>
      <c r="L29" s="83"/>
    </row>
    <row r="30" spans="1:12" s="74" customFormat="1" ht="42" customHeight="1" x14ac:dyDescent="0.25">
      <c r="A30" s="85" t="s">
        <v>215</v>
      </c>
      <c r="B30" s="347" t="s">
        <v>452</v>
      </c>
      <c r="C30" s="84" t="s">
        <v>626</v>
      </c>
      <c r="D30" s="84" t="s">
        <v>626</v>
      </c>
      <c r="E30" s="91"/>
      <c r="F30" s="91"/>
      <c r="G30" s="91"/>
      <c r="H30" s="91"/>
      <c r="I30" s="91"/>
      <c r="J30" s="91"/>
      <c r="K30" s="83"/>
      <c r="L30" s="83"/>
    </row>
    <row r="31" spans="1:12" s="74" customFormat="1" ht="37.5" customHeight="1" x14ac:dyDescent="0.25">
      <c r="A31" s="85" t="s">
        <v>214</v>
      </c>
      <c r="B31" s="347" t="s">
        <v>448</v>
      </c>
      <c r="C31" s="335">
        <v>41472</v>
      </c>
      <c r="D31" s="336">
        <v>41848</v>
      </c>
      <c r="E31" s="91"/>
      <c r="F31" s="91"/>
      <c r="G31" s="91"/>
      <c r="H31" s="91"/>
      <c r="I31" s="91"/>
      <c r="J31" s="91"/>
      <c r="K31" s="83"/>
      <c r="L31" s="83"/>
    </row>
    <row r="32" spans="1:12" s="74" customFormat="1" ht="31.5" x14ac:dyDescent="0.25">
      <c r="A32" s="85" t="s">
        <v>212</v>
      </c>
      <c r="B32" s="347" t="s">
        <v>453</v>
      </c>
      <c r="C32" s="335">
        <v>41933</v>
      </c>
      <c r="D32" s="336">
        <v>42004</v>
      </c>
      <c r="E32" s="91"/>
      <c r="F32" s="91"/>
      <c r="G32" s="91"/>
      <c r="H32" s="91"/>
      <c r="I32" s="91"/>
      <c r="J32" s="91"/>
      <c r="K32" s="83"/>
      <c r="L32" s="83"/>
    </row>
    <row r="33" spans="1:12" s="74" customFormat="1" ht="37.5" customHeight="1" x14ac:dyDescent="0.25">
      <c r="A33" s="85" t="s">
        <v>464</v>
      </c>
      <c r="B33" s="347" t="s">
        <v>377</v>
      </c>
      <c r="C33" s="84" t="s">
        <v>626</v>
      </c>
      <c r="D33" s="84" t="s">
        <v>626</v>
      </c>
      <c r="E33" s="91"/>
      <c r="F33" s="91"/>
      <c r="G33" s="91"/>
      <c r="H33" s="91"/>
      <c r="I33" s="91"/>
      <c r="J33" s="91"/>
      <c r="K33" s="83"/>
      <c r="L33" s="83"/>
    </row>
    <row r="34" spans="1:12" s="74" customFormat="1" ht="47.25" customHeight="1" x14ac:dyDescent="0.25">
      <c r="A34" s="85" t="s">
        <v>465</v>
      </c>
      <c r="B34" s="347" t="s">
        <v>457</v>
      </c>
      <c r="C34" s="84" t="s">
        <v>626</v>
      </c>
      <c r="D34" s="84" t="s">
        <v>626</v>
      </c>
      <c r="E34" s="90"/>
      <c r="F34" s="90"/>
      <c r="G34" s="90"/>
      <c r="H34" s="90"/>
      <c r="I34" s="90"/>
      <c r="J34" s="90"/>
      <c r="K34" s="90"/>
      <c r="L34" s="83"/>
    </row>
    <row r="35" spans="1:12" s="74" customFormat="1" ht="49.5" customHeight="1" x14ac:dyDescent="0.25">
      <c r="A35" s="85" t="s">
        <v>466</v>
      </c>
      <c r="B35" s="347" t="s">
        <v>213</v>
      </c>
      <c r="C35" s="84" t="s">
        <v>626</v>
      </c>
      <c r="D35" s="84" t="s">
        <v>626</v>
      </c>
      <c r="E35" s="90"/>
      <c r="F35" s="90"/>
      <c r="G35" s="90"/>
      <c r="H35" s="90"/>
      <c r="I35" s="90"/>
      <c r="J35" s="90"/>
      <c r="K35" s="90"/>
      <c r="L35" s="83"/>
    </row>
    <row r="36" spans="1:12" ht="37.5" customHeight="1" x14ac:dyDescent="0.25">
      <c r="A36" s="85" t="s">
        <v>467</v>
      </c>
      <c r="B36" s="347" t="s">
        <v>449</v>
      </c>
      <c r="C36" s="84" t="s">
        <v>626</v>
      </c>
      <c r="D36" s="84" t="s">
        <v>626</v>
      </c>
      <c r="E36" s="89"/>
      <c r="F36" s="88"/>
      <c r="G36" s="88"/>
      <c r="H36" s="88"/>
      <c r="I36" s="87"/>
      <c r="J36" s="87"/>
      <c r="K36" s="83"/>
      <c r="L36" s="83"/>
    </row>
    <row r="37" spans="1:12" x14ac:dyDescent="0.25">
      <c r="A37" s="85" t="s">
        <v>468</v>
      </c>
      <c r="B37" s="347" t="s">
        <v>211</v>
      </c>
      <c r="C37" s="335">
        <v>42386</v>
      </c>
      <c r="D37" s="342">
        <v>42400</v>
      </c>
      <c r="E37" s="89"/>
      <c r="F37" s="88"/>
      <c r="G37" s="88"/>
      <c r="H37" s="88"/>
      <c r="I37" s="87"/>
      <c r="J37" s="87"/>
      <c r="K37" s="83"/>
      <c r="L37" s="83"/>
    </row>
    <row r="38" spans="1:12" x14ac:dyDescent="0.25">
      <c r="A38" s="85" t="s">
        <v>469</v>
      </c>
      <c r="B38" s="346" t="s">
        <v>210</v>
      </c>
      <c r="C38" s="84"/>
      <c r="D38" s="343"/>
      <c r="E38" s="83"/>
      <c r="F38" s="83"/>
      <c r="G38" s="83"/>
      <c r="H38" s="83"/>
      <c r="I38" s="83"/>
      <c r="J38" s="83"/>
      <c r="K38" s="83"/>
      <c r="L38" s="83"/>
    </row>
    <row r="39" spans="1:12" ht="63" x14ac:dyDescent="0.25">
      <c r="A39" s="85">
        <v>2</v>
      </c>
      <c r="B39" s="347" t="s">
        <v>454</v>
      </c>
      <c r="C39" s="344" t="s">
        <v>627</v>
      </c>
      <c r="D39" s="342">
        <v>42460</v>
      </c>
      <c r="E39" s="83"/>
      <c r="F39" s="83"/>
      <c r="G39" s="83"/>
      <c r="H39" s="83"/>
      <c r="I39" s="83"/>
      <c r="J39" s="83"/>
      <c r="K39" s="83"/>
      <c r="L39" s="83"/>
    </row>
    <row r="40" spans="1:12" ht="33.75" customHeight="1" x14ac:dyDescent="0.25">
      <c r="A40" s="85" t="s">
        <v>209</v>
      </c>
      <c r="B40" s="347" t="s">
        <v>456</v>
      </c>
      <c r="C40" s="344" t="s">
        <v>628</v>
      </c>
      <c r="D40" s="342">
        <v>42460</v>
      </c>
      <c r="E40" s="83"/>
      <c r="F40" s="83"/>
      <c r="G40" s="83"/>
      <c r="H40" s="83"/>
      <c r="I40" s="83"/>
      <c r="J40" s="83"/>
      <c r="K40" s="83"/>
      <c r="L40" s="83"/>
    </row>
    <row r="41" spans="1:12" ht="63" customHeight="1" x14ac:dyDescent="0.25">
      <c r="A41" s="85" t="s">
        <v>208</v>
      </c>
      <c r="B41" s="346" t="s">
        <v>537</v>
      </c>
      <c r="C41" s="344" t="s">
        <v>629</v>
      </c>
      <c r="D41" s="335">
        <v>42568</v>
      </c>
      <c r="E41" s="83"/>
      <c r="F41" s="83"/>
      <c r="G41" s="83"/>
      <c r="H41" s="83"/>
      <c r="I41" s="83"/>
      <c r="J41" s="83"/>
      <c r="K41" s="83"/>
      <c r="L41" s="83"/>
    </row>
    <row r="42" spans="1:12" ht="58.5" customHeight="1" x14ac:dyDescent="0.25">
      <c r="A42" s="85">
        <v>3</v>
      </c>
      <c r="B42" s="347" t="s">
        <v>455</v>
      </c>
      <c r="C42" s="344" t="s">
        <v>629</v>
      </c>
      <c r="D42" s="335">
        <v>42568</v>
      </c>
      <c r="E42" s="83"/>
      <c r="F42" s="83"/>
      <c r="G42" s="83"/>
      <c r="H42" s="83"/>
      <c r="I42" s="83"/>
      <c r="J42" s="83"/>
      <c r="K42" s="83"/>
      <c r="L42" s="83"/>
    </row>
    <row r="43" spans="1:12" ht="34.5" customHeight="1" x14ac:dyDescent="0.25">
      <c r="A43" s="85" t="s">
        <v>207</v>
      </c>
      <c r="B43" s="347" t="s">
        <v>205</v>
      </c>
      <c r="C43" s="344" t="s">
        <v>628</v>
      </c>
      <c r="D43" s="342">
        <v>42460</v>
      </c>
      <c r="E43" s="83"/>
      <c r="F43" s="83"/>
      <c r="G43" s="83"/>
      <c r="H43" s="83"/>
      <c r="I43" s="83"/>
      <c r="J43" s="83"/>
      <c r="K43" s="83"/>
      <c r="L43" s="83"/>
    </row>
    <row r="44" spans="1:12" ht="24.75" customHeight="1" x14ac:dyDescent="0.25">
      <c r="A44" s="85" t="s">
        <v>206</v>
      </c>
      <c r="B44" s="347" t="s">
        <v>203</v>
      </c>
      <c r="C44" s="335">
        <v>42485</v>
      </c>
      <c r="D44" s="342">
        <v>42521</v>
      </c>
      <c r="E44" s="83"/>
      <c r="F44" s="83"/>
      <c r="G44" s="83"/>
      <c r="H44" s="83"/>
      <c r="I44" s="83"/>
      <c r="J44" s="83"/>
      <c r="K44" s="83"/>
      <c r="L44" s="83"/>
    </row>
    <row r="45" spans="1:12" ht="90.75" customHeight="1" x14ac:dyDescent="0.25">
      <c r="A45" s="85" t="s">
        <v>204</v>
      </c>
      <c r="B45" s="347" t="s">
        <v>460</v>
      </c>
      <c r="C45" s="84" t="s">
        <v>626</v>
      </c>
      <c r="D45" s="84" t="s">
        <v>626</v>
      </c>
      <c r="E45" s="83"/>
      <c r="F45" s="83"/>
      <c r="G45" s="83"/>
      <c r="H45" s="83"/>
      <c r="I45" s="83"/>
      <c r="J45" s="83"/>
      <c r="K45" s="83"/>
      <c r="L45" s="83"/>
    </row>
    <row r="46" spans="1:12" ht="167.25" customHeight="1" x14ac:dyDescent="0.25">
      <c r="A46" s="85" t="s">
        <v>202</v>
      </c>
      <c r="B46" s="347" t="s">
        <v>458</v>
      </c>
      <c r="C46" s="84" t="s">
        <v>626</v>
      </c>
      <c r="D46" s="84" t="s">
        <v>626</v>
      </c>
      <c r="E46" s="83"/>
      <c r="F46" s="83"/>
      <c r="G46" s="83"/>
      <c r="H46" s="83"/>
      <c r="I46" s="83"/>
      <c r="J46" s="83"/>
      <c r="K46" s="83"/>
      <c r="L46" s="83"/>
    </row>
    <row r="47" spans="1:12" ht="30.75" customHeight="1" x14ac:dyDescent="0.25">
      <c r="A47" s="85" t="s">
        <v>200</v>
      </c>
      <c r="B47" s="347" t="s">
        <v>201</v>
      </c>
      <c r="C47" s="335">
        <v>42558</v>
      </c>
      <c r="D47" s="335">
        <v>42568</v>
      </c>
      <c r="E47" s="83"/>
      <c r="F47" s="83"/>
      <c r="G47" s="83"/>
      <c r="H47" s="83"/>
      <c r="I47" s="83"/>
      <c r="J47" s="83"/>
      <c r="K47" s="83"/>
      <c r="L47" s="83"/>
    </row>
    <row r="48" spans="1:12" ht="37.5" customHeight="1" x14ac:dyDescent="0.25">
      <c r="A48" s="85" t="s">
        <v>470</v>
      </c>
      <c r="B48" s="346" t="s">
        <v>199</v>
      </c>
      <c r="C48" s="84"/>
      <c r="D48" s="343"/>
      <c r="E48" s="83"/>
      <c r="F48" s="83"/>
      <c r="G48" s="83"/>
      <c r="H48" s="83"/>
      <c r="I48" s="83"/>
      <c r="J48" s="83"/>
      <c r="K48" s="83"/>
      <c r="L48" s="83"/>
    </row>
    <row r="49" spans="1:12" ht="35.25" customHeight="1" x14ac:dyDescent="0.25">
      <c r="A49" s="85">
        <v>4</v>
      </c>
      <c r="B49" s="347" t="s">
        <v>197</v>
      </c>
      <c r="C49" s="335">
        <v>42568</v>
      </c>
      <c r="D49" s="342">
        <v>42581</v>
      </c>
      <c r="E49" s="83"/>
      <c r="F49" s="83"/>
      <c r="G49" s="83"/>
      <c r="H49" s="83"/>
      <c r="I49" s="83"/>
      <c r="J49" s="83"/>
      <c r="K49" s="83"/>
      <c r="L49" s="83"/>
    </row>
    <row r="50" spans="1:12" ht="86.25" customHeight="1" x14ac:dyDescent="0.25">
      <c r="A50" s="85" t="s">
        <v>198</v>
      </c>
      <c r="B50" s="347" t="s">
        <v>459</v>
      </c>
      <c r="C50" s="342">
        <v>42581</v>
      </c>
      <c r="D50" s="342">
        <v>42583</v>
      </c>
      <c r="E50" s="83"/>
      <c r="F50" s="83"/>
      <c r="G50" s="83"/>
      <c r="H50" s="83"/>
      <c r="I50" s="83"/>
      <c r="J50" s="83"/>
      <c r="K50" s="83"/>
      <c r="L50" s="83"/>
    </row>
    <row r="51" spans="1:12" ht="77.25" customHeight="1" x14ac:dyDescent="0.25">
      <c r="A51" s="85" t="s">
        <v>196</v>
      </c>
      <c r="B51" s="347" t="s">
        <v>461</v>
      </c>
      <c r="C51" s="335">
        <v>42569</v>
      </c>
      <c r="D51" s="335">
        <v>42600</v>
      </c>
      <c r="E51" s="83"/>
      <c r="F51" s="83"/>
      <c r="G51" s="83"/>
      <c r="H51" s="83"/>
      <c r="I51" s="83"/>
      <c r="J51" s="83"/>
      <c r="K51" s="83"/>
      <c r="L51" s="83"/>
    </row>
    <row r="52" spans="1:12" ht="71.25" customHeight="1" x14ac:dyDescent="0.25">
      <c r="A52" s="85" t="s">
        <v>194</v>
      </c>
      <c r="B52" s="347" t="s">
        <v>195</v>
      </c>
      <c r="C52" s="342">
        <v>42583</v>
      </c>
      <c r="D52" s="342">
        <v>42613</v>
      </c>
      <c r="E52" s="83"/>
      <c r="F52" s="83"/>
      <c r="G52" s="83"/>
      <c r="H52" s="83"/>
      <c r="I52" s="83"/>
      <c r="J52" s="83"/>
      <c r="K52" s="83"/>
      <c r="L52" s="83"/>
    </row>
    <row r="53" spans="1:12" ht="48" customHeight="1" x14ac:dyDescent="0.25">
      <c r="A53" s="85" t="s">
        <v>192</v>
      </c>
      <c r="B53" s="348" t="s">
        <v>462</v>
      </c>
      <c r="C53" s="342">
        <v>42583</v>
      </c>
      <c r="D53" s="342">
        <v>42613</v>
      </c>
      <c r="E53" s="83"/>
      <c r="F53" s="83"/>
      <c r="G53" s="83"/>
      <c r="H53" s="83"/>
      <c r="I53" s="83"/>
      <c r="J53" s="83"/>
      <c r="K53" s="83"/>
      <c r="L53" s="83"/>
    </row>
    <row r="54" spans="1:12" ht="46.5" customHeight="1" x14ac:dyDescent="0.25">
      <c r="A54" s="85" t="s">
        <v>463</v>
      </c>
      <c r="B54" s="347" t="s">
        <v>193</v>
      </c>
      <c r="C54" s="342">
        <v>42583</v>
      </c>
      <c r="D54" s="342">
        <v>42613</v>
      </c>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2017-02-06T16:57:25Z</dcterms:modified>
</cp:coreProperties>
</file>