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_4 кв\Паспорта\"/>
    </mc:Choice>
  </mc:AlternateContent>
  <bookViews>
    <workbookView xWindow="0" yWindow="0" windowWidth="28800" windowHeight="115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C48" i="7" l="1"/>
  <c r="C29" i="15"/>
  <c r="C27" i="15"/>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J27" i="24" l="1"/>
  <c r="I27" i="24"/>
  <c r="F27" i="24"/>
  <c r="A14" i="24"/>
  <c r="A11" i="24"/>
  <c r="A8" i="24"/>
  <c r="A4" i="24"/>
  <c r="B22" i="22" l="1"/>
  <c r="B21" i="22"/>
  <c r="A15" i="23" l="1"/>
  <c r="A12" i="23"/>
  <c r="A9" i="23"/>
  <c r="D141" i="23"/>
  <c r="C140" i="23"/>
  <c r="D140" i="23" s="1"/>
  <c r="E140" i="23" s="1"/>
  <c r="B140" i="23"/>
  <c r="C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F91" i="23"/>
  <c r="AG91" i="23" s="1"/>
  <c r="AH91" i="23" s="1"/>
  <c r="AI91" i="23" s="1"/>
  <c r="AJ91" i="23" s="1"/>
  <c r="AK91" i="23" s="1"/>
  <c r="AL91" i="23" s="1"/>
  <c r="AM91" i="23" s="1"/>
  <c r="AN91" i="23" s="1"/>
  <c r="AO91" i="23" s="1"/>
  <c r="AP91" i="23" s="1"/>
  <c r="X91" i="23"/>
  <c r="Y91" i="23" s="1"/>
  <c r="Z91" i="23" s="1"/>
  <c r="AA91" i="23" s="1"/>
  <c r="AB91" i="23" s="1"/>
  <c r="AC91" i="23" s="1"/>
  <c r="AD91" i="23" s="1"/>
  <c r="AE91" i="23" s="1"/>
  <c r="H91" i="23"/>
  <c r="I91" i="23" s="1"/>
  <c r="J91" i="23" s="1"/>
  <c r="K91" i="23" s="1"/>
  <c r="L91" i="23" s="1"/>
  <c r="M91" i="23" s="1"/>
  <c r="N91" i="23" s="1"/>
  <c r="O91" i="23" s="1"/>
  <c r="P91" i="23" s="1"/>
  <c r="Q91" i="23" s="1"/>
  <c r="R91" i="23" s="1"/>
  <c r="S91" i="23" s="1"/>
  <c r="T91" i="23" s="1"/>
  <c r="U91" i="23" s="1"/>
  <c r="V91" i="23" s="1"/>
  <c r="W91" i="23" s="1"/>
  <c r="D91" i="23"/>
  <c r="E91" i="23" s="1"/>
  <c r="F91" i="23" s="1"/>
  <c r="G91" i="23" s="1"/>
  <c r="C91" i="23"/>
  <c r="B76" i="23"/>
  <c r="B74" i="23"/>
  <c r="A62" i="23"/>
  <c r="B60" i="23"/>
  <c r="C58" i="23"/>
  <c r="C47" i="23" s="1"/>
  <c r="B52" i="23"/>
  <c r="B50" i="23"/>
  <c r="B59" i="23" s="1"/>
  <c r="B48" i="23"/>
  <c r="B47" i="23"/>
  <c r="B45" i="23"/>
  <c r="B44" i="23"/>
  <c r="B27" i="23"/>
  <c r="A7" i="23"/>
  <c r="A5" i="23"/>
  <c r="C52" i="23" l="1"/>
  <c r="I118" i="23"/>
  <c r="I120" i="23" s="1"/>
  <c r="C109" i="23" s="1"/>
  <c r="D109" i="23"/>
  <c r="C108" i="23"/>
  <c r="J136" i="23"/>
  <c r="D48" i="23"/>
  <c r="C48" i="23"/>
  <c r="B25" i="23"/>
  <c r="B54" i="23" s="1"/>
  <c r="B55" i="23" s="1"/>
  <c r="B56" i="23" s="1"/>
  <c r="B69" i="23" s="1"/>
  <c r="B77" i="23" s="1"/>
  <c r="B81" i="23"/>
  <c r="AQ81" i="23" s="1"/>
  <c r="B79" i="23"/>
  <c r="B80" i="23"/>
  <c r="B66" i="23"/>
  <c r="B68" i="23" s="1"/>
  <c r="B46" i="23"/>
  <c r="C74" i="23"/>
  <c r="D58" i="23"/>
  <c r="F140" i="23"/>
  <c r="F141" i="23" s="1"/>
  <c r="E137" i="23"/>
  <c r="F137" i="23" s="1"/>
  <c r="G137" i="23" s="1"/>
  <c r="E141" i="23"/>
  <c r="K136" i="23" l="1"/>
  <c r="E48" i="23"/>
  <c r="E109" i="23"/>
  <c r="D108" i="23"/>
  <c r="C67" i="23"/>
  <c r="C76" i="23" s="1"/>
  <c r="H137" i="23"/>
  <c r="B49" i="23"/>
  <c r="E58" i="23"/>
  <c r="D52" i="23"/>
  <c r="D47" i="23"/>
  <c r="D74" i="23"/>
  <c r="G140" i="23"/>
  <c r="G141" i="23" s="1"/>
  <c r="B73" i="23" s="1"/>
  <c r="B85" i="23" s="1"/>
  <c r="B99" i="23" s="1"/>
  <c r="C53" i="23"/>
  <c r="B82" i="23"/>
  <c r="B70" i="23"/>
  <c r="B75" i="23"/>
  <c r="F109" i="23" l="1"/>
  <c r="E108" i="23"/>
  <c r="F76" i="23"/>
  <c r="L136" i="23"/>
  <c r="F48" i="23"/>
  <c r="D67" i="23"/>
  <c r="D76" i="23" s="1"/>
  <c r="B71" i="23"/>
  <c r="C55" i="23"/>
  <c r="E74" i="23"/>
  <c r="F58" i="23"/>
  <c r="E52" i="23"/>
  <c r="E47" i="23"/>
  <c r="H140" i="23"/>
  <c r="H141" i="23"/>
  <c r="C73" i="23" s="1"/>
  <c r="C85" i="23" s="1"/>
  <c r="C99" i="23" s="1"/>
  <c r="I137" i="23"/>
  <c r="C49" i="23"/>
  <c r="M136" i="23" l="1"/>
  <c r="G48" i="23"/>
  <c r="F108" i="23"/>
  <c r="G109" i="23"/>
  <c r="E67" i="23"/>
  <c r="E76" i="23" s="1"/>
  <c r="C82" i="23"/>
  <c r="C56" i="23"/>
  <c r="C69" i="23" s="1"/>
  <c r="C77" i="23" s="1"/>
  <c r="D53" i="23"/>
  <c r="B78" i="23"/>
  <c r="B83" i="23" s="1"/>
  <c r="C50" i="23"/>
  <c r="C59" i="23" s="1"/>
  <c r="C61" i="23"/>
  <c r="C60" i="23" s="1"/>
  <c r="I140" i="23"/>
  <c r="I141" i="23" s="1"/>
  <c r="D73" i="23" s="1"/>
  <c r="D85" i="23" s="1"/>
  <c r="D99" i="23" s="1"/>
  <c r="B72" i="23"/>
  <c r="J137" i="23"/>
  <c r="D49" i="23"/>
  <c r="F74" i="23"/>
  <c r="G58" i="23"/>
  <c r="F52" i="23"/>
  <c r="F47" i="23"/>
  <c r="N136" i="23" l="1"/>
  <c r="H48" i="23"/>
  <c r="H109" i="23"/>
  <c r="G108" i="23"/>
  <c r="F67" i="23"/>
  <c r="G67" i="23" s="1"/>
  <c r="G76" i="23" s="1"/>
  <c r="K137" i="23"/>
  <c r="E49" i="23"/>
  <c r="H67" i="23"/>
  <c r="B86" i="23"/>
  <c r="B88" i="23"/>
  <c r="B84" i="23"/>
  <c r="B89" i="23" s="1"/>
  <c r="G74" i="23"/>
  <c r="H58" i="23"/>
  <c r="G52" i="23"/>
  <c r="G47" i="23"/>
  <c r="C80" i="23"/>
  <c r="C66" i="23"/>
  <c r="C68" i="23" s="1"/>
  <c r="C79" i="23"/>
  <c r="D50" i="23"/>
  <c r="D59" i="23" s="1"/>
  <c r="D61" i="23"/>
  <c r="D60" i="23" s="1"/>
  <c r="J140" i="23"/>
  <c r="J141" i="23" s="1"/>
  <c r="E73" i="23" s="1"/>
  <c r="E85" i="23" s="1"/>
  <c r="E99" i="23" s="1"/>
  <c r="D55" i="23"/>
  <c r="H108" i="23" l="1"/>
  <c r="I109" i="23"/>
  <c r="O136" i="23"/>
  <c r="I48" i="23"/>
  <c r="D82" i="23"/>
  <c r="D56" i="23"/>
  <c r="D69" i="23" s="1"/>
  <c r="D77" i="23" s="1"/>
  <c r="D80" i="23"/>
  <c r="D66" i="23"/>
  <c r="D68" i="23" s="1"/>
  <c r="D79" i="23"/>
  <c r="E50" i="23"/>
  <c r="E59" i="23" s="1"/>
  <c r="E61" i="23"/>
  <c r="E60" i="23" s="1"/>
  <c r="H76" i="23"/>
  <c r="I67" i="23"/>
  <c r="L137" i="23"/>
  <c r="F49" i="23"/>
  <c r="K140" i="23"/>
  <c r="K141" i="23" s="1"/>
  <c r="F73" i="23" s="1"/>
  <c r="F85" i="23" s="1"/>
  <c r="F99" i="23" s="1"/>
  <c r="C75" i="23"/>
  <c r="C70" i="23"/>
  <c r="H74" i="23"/>
  <c r="H52" i="23"/>
  <c r="H47" i="23"/>
  <c r="I58" i="23"/>
  <c r="B87" i="23"/>
  <c r="B90" i="23" s="1"/>
  <c r="E53" i="23"/>
  <c r="E79" i="23" l="1"/>
  <c r="P136" i="23"/>
  <c r="J48" i="23"/>
  <c r="I108" i="23"/>
  <c r="J109" i="23"/>
  <c r="E55" i="23"/>
  <c r="F53" i="23" s="1"/>
  <c r="F50" i="23"/>
  <c r="F59" i="23" s="1"/>
  <c r="F61" i="23"/>
  <c r="F60" i="23" s="1"/>
  <c r="J67" i="23"/>
  <c r="I76" i="23"/>
  <c r="D75" i="23"/>
  <c r="D70" i="23"/>
  <c r="M137" i="23"/>
  <c r="G49" i="23"/>
  <c r="L140" i="23"/>
  <c r="L141" i="23" s="1"/>
  <c r="G73" i="23" s="1"/>
  <c r="G85" i="23" s="1"/>
  <c r="G99" i="23" s="1"/>
  <c r="I74" i="23"/>
  <c r="J58" i="23"/>
  <c r="I52" i="23"/>
  <c r="I47" i="23"/>
  <c r="C71" i="23"/>
  <c r="C72" i="23" s="1"/>
  <c r="E80" i="23"/>
  <c r="E66" i="23"/>
  <c r="E68" i="23" s="1"/>
  <c r="Q136" i="23" l="1"/>
  <c r="K48" i="23"/>
  <c r="J108" i="23"/>
  <c r="K109" i="23"/>
  <c r="E75" i="23"/>
  <c r="J74" i="23"/>
  <c r="J52" i="23"/>
  <c r="J47" i="23"/>
  <c r="K58" i="23"/>
  <c r="N137" i="23"/>
  <c r="H49" i="23"/>
  <c r="J76" i="23"/>
  <c r="K67" i="23"/>
  <c r="C78" i="23"/>
  <c r="C83" i="23" s="1"/>
  <c r="D71" i="23"/>
  <c r="F55" i="23"/>
  <c r="M140" i="23"/>
  <c r="F80" i="23"/>
  <c r="F66" i="23"/>
  <c r="F68" i="23" s="1"/>
  <c r="F79" i="23"/>
  <c r="E82" i="23"/>
  <c r="E56" i="23"/>
  <c r="E69" i="23" s="1"/>
  <c r="E77" i="23" s="1"/>
  <c r="G50" i="23"/>
  <c r="G59" i="23" s="1"/>
  <c r="G61" i="23"/>
  <c r="G60" i="23" s="1"/>
  <c r="K108" i="23" l="1"/>
  <c r="L109" i="23"/>
  <c r="D78" i="23"/>
  <c r="D83" i="23" s="1"/>
  <c r="D86" i="23" s="1"/>
  <c r="R136" i="23"/>
  <c r="L48" i="23"/>
  <c r="G79" i="23"/>
  <c r="F82" i="23"/>
  <c r="F56" i="23"/>
  <c r="F69" i="23" s="1"/>
  <c r="F77" i="23" s="1"/>
  <c r="G80" i="23"/>
  <c r="G66" i="23"/>
  <c r="G68" i="23" s="1"/>
  <c r="C86" i="23"/>
  <c r="D88" i="23"/>
  <c r="C88" i="23"/>
  <c r="C84" i="23"/>
  <c r="C89" i="23" s="1"/>
  <c r="H50" i="23"/>
  <c r="H59" i="23" s="1"/>
  <c r="H61" i="23"/>
  <c r="H60" i="23" s="1"/>
  <c r="N140" i="23"/>
  <c r="D72" i="23"/>
  <c r="O137" i="23"/>
  <c r="I49" i="23"/>
  <c r="F75" i="23"/>
  <c r="M141" i="23"/>
  <c r="H73" i="23" s="1"/>
  <c r="H85" i="23" s="1"/>
  <c r="H99" i="23" s="1"/>
  <c r="G53" i="23"/>
  <c r="L67" i="23"/>
  <c r="K76" i="23"/>
  <c r="L58" i="23"/>
  <c r="K74" i="23"/>
  <c r="K52" i="23"/>
  <c r="K47" i="23"/>
  <c r="E70" i="23"/>
  <c r="D84" i="23" l="1"/>
  <c r="L108" i="23"/>
  <c r="M109" i="23"/>
  <c r="S136" i="23"/>
  <c r="M48" i="23"/>
  <c r="G55" i="23"/>
  <c r="I50" i="23"/>
  <c r="I59" i="23" s="1"/>
  <c r="I61" i="23"/>
  <c r="I60" i="23" s="1"/>
  <c r="O140" i="23"/>
  <c r="H66" i="23"/>
  <c r="H68" i="23" s="1"/>
  <c r="H80" i="23"/>
  <c r="C87" i="23"/>
  <c r="C90" i="23" s="1"/>
  <c r="D87" i="23"/>
  <c r="G75" i="23"/>
  <c r="P137" i="23"/>
  <c r="J49" i="23"/>
  <c r="L76" i="23"/>
  <c r="M67" i="23"/>
  <c r="H79" i="23"/>
  <c r="E71" i="23"/>
  <c r="E72" i="23" s="1"/>
  <c r="L74" i="23"/>
  <c r="L52" i="23"/>
  <c r="L47" i="23"/>
  <c r="M58" i="23"/>
  <c r="F70" i="23"/>
  <c r="N141" i="23"/>
  <c r="I73" i="23" s="1"/>
  <c r="I85" i="23" s="1"/>
  <c r="I99" i="23" s="1"/>
  <c r="D89" i="23"/>
  <c r="T136" i="23" l="1"/>
  <c r="N48" i="23"/>
  <c r="N109" i="23"/>
  <c r="M108" i="23"/>
  <c r="D90" i="23"/>
  <c r="M76" i="23"/>
  <c r="N67" i="23"/>
  <c r="Q137" i="23"/>
  <c r="K49" i="23"/>
  <c r="H75" i="23"/>
  <c r="I80" i="23"/>
  <c r="I66" i="23"/>
  <c r="I68" i="23" s="1"/>
  <c r="I79" i="23"/>
  <c r="F71" i="23"/>
  <c r="P140" i="23"/>
  <c r="P141" i="23" s="1"/>
  <c r="K73" i="23" s="1"/>
  <c r="K85" i="23" s="1"/>
  <c r="K99" i="23" s="1"/>
  <c r="G82" i="23"/>
  <c r="G56" i="23"/>
  <c r="G69" i="23" s="1"/>
  <c r="M74" i="23"/>
  <c r="N58" i="23"/>
  <c r="M52" i="23"/>
  <c r="M47" i="23"/>
  <c r="O141" i="23"/>
  <c r="J73" i="23" s="1"/>
  <c r="J85" i="23" s="1"/>
  <c r="J99" i="23" s="1"/>
  <c r="H53" i="23"/>
  <c r="E78" i="23"/>
  <c r="E83" i="23" s="1"/>
  <c r="J50" i="23"/>
  <c r="J59" i="23" s="1"/>
  <c r="J61" i="23"/>
  <c r="J60" i="23" s="1"/>
  <c r="U136" i="23" l="1"/>
  <c r="O48" i="23"/>
  <c r="O109" i="23"/>
  <c r="N108" i="23"/>
  <c r="F78" i="23"/>
  <c r="F83" i="23" s="1"/>
  <c r="F86" i="23" s="1"/>
  <c r="G77" i="23"/>
  <c r="G70" i="23"/>
  <c r="R137" i="23"/>
  <c r="L49" i="23"/>
  <c r="E86" i="23"/>
  <c r="E88" i="23"/>
  <c r="E84" i="23"/>
  <c r="E89" i="23" s="1"/>
  <c r="F88" i="23"/>
  <c r="F72" i="23"/>
  <c r="N76" i="23"/>
  <c r="O67" i="23"/>
  <c r="J80" i="23"/>
  <c r="J66" i="23"/>
  <c r="J68" i="23" s="1"/>
  <c r="J79" i="23"/>
  <c r="H55" i="23"/>
  <c r="I53" i="23" s="1"/>
  <c r="N74" i="23"/>
  <c r="O58" i="23"/>
  <c r="N52" i="23"/>
  <c r="N47" i="23"/>
  <c r="Q140" i="23"/>
  <c r="I75" i="23"/>
  <c r="K50" i="23"/>
  <c r="K59" i="23" s="1"/>
  <c r="K61" i="23"/>
  <c r="K60" i="23" s="1"/>
  <c r="P109" i="23" l="1"/>
  <c r="O108" i="23"/>
  <c r="V136" i="23"/>
  <c r="P48" i="23"/>
  <c r="F84" i="23"/>
  <c r="F89" i="23" s="1"/>
  <c r="O74" i="23"/>
  <c r="P58" i="23"/>
  <c r="O52" i="23"/>
  <c r="O47" i="23"/>
  <c r="K80" i="23"/>
  <c r="K66" i="23"/>
  <c r="K68" i="23" s="1"/>
  <c r="K79" i="23"/>
  <c r="J75" i="23"/>
  <c r="G71" i="23"/>
  <c r="G72" i="23" s="1"/>
  <c r="R140" i="23"/>
  <c r="R141" i="23" s="1"/>
  <c r="M73" i="23" s="1"/>
  <c r="M85" i="23" s="1"/>
  <c r="M99" i="23" s="1"/>
  <c r="I55" i="23"/>
  <c r="J53" i="23" s="1"/>
  <c r="Q141" i="23"/>
  <c r="L73" i="23" s="1"/>
  <c r="L85" i="23" s="1"/>
  <c r="L99" i="23" s="1"/>
  <c r="H82" i="23"/>
  <c r="H56" i="23"/>
  <c r="H69" i="23" s="1"/>
  <c r="O76" i="23"/>
  <c r="P67" i="23"/>
  <c r="E87" i="23"/>
  <c r="E90" i="23" s="1"/>
  <c r="F87" i="23"/>
  <c r="L50" i="23"/>
  <c r="L59" i="23" s="1"/>
  <c r="L61" i="23"/>
  <c r="L60" i="23" s="1"/>
  <c r="S137" i="23"/>
  <c r="M49" i="23"/>
  <c r="P108" i="23" l="1"/>
  <c r="Q109" i="23"/>
  <c r="W136" i="23"/>
  <c r="Q48" i="23"/>
  <c r="T137" i="23"/>
  <c r="N49" i="23"/>
  <c r="H77" i="23"/>
  <c r="H70" i="23"/>
  <c r="K75" i="23"/>
  <c r="P74" i="23"/>
  <c r="P52" i="23"/>
  <c r="P47" i="23"/>
  <c r="Q58" i="23"/>
  <c r="F90" i="23"/>
  <c r="J55" i="23"/>
  <c r="K53" i="23" s="1"/>
  <c r="S140" i="23"/>
  <c r="P76" i="23"/>
  <c r="Q67" i="23"/>
  <c r="I82" i="23"/>
  <c r="I56" i="23"/>
  <c r="I69" i="23" s="1"/>
  <c r="G78" i="23"/>
  <c r="G83" i="23" s="1"/>
  <c r="M50" i="23"/>
  <c r="M59" i="23" s="1"/>
  <c r="M61" i="23"/>
  <c r="M60" i="23" s="1"/>
  <c r="L80" i="23"/>
  <c r="L66" i="23"/>
  <c r="L68" i="23" s="1"/>
  <c r="L79" i="23"/>
  <c r="X136" i="23" l="1"/>
  <c r="R48" i="23"/>
  <c r="R109" i="23"/>
  <c r="Q108" i="23"/>
  <c r="K55" i="23"/>
  <c r="L53" i="23" s="1"/>
  <c r="I77" i="23"/>
  <c r="I70" i="23"/>
  <c r="T140" i="23"/>
  <c r="T141" i="23" s="1"/>
  <c r="O73" i="23" s="1"/>
  <c r="O85" i="23" s="1"/>
  <c r="O99" i="23" s="1"/>
  <c r="H71" i="23"/>
  <c r="M80" i="23"/>
  <c r="M66" i="23"/>
  <c r="M68" i="23" s="1"/>
  <c r="M79" i="23"/>
  <c r="S141" i="23"/>
  <c r="N73" i="23" s="1"/>
  <c r="N85" i="23" s="1"/>
  <c r="N99" i="23" s="1"/>
  <c r="Q74" i="23"/>
  <c r="R58" i="23"/>
  <c r="Q52" i="23"/>
  <c r="Q47" i="23"/>
  <c r="L75" i="23"/>
  <c r="Q76" i="23"/>
  <c r="R67" i="23"/>
  <c r="N50" i="23"/>
  <c r="N59" i="23" s="1"/>
  <c r="N61" i="23"/>
  <c r="N60" i="23" s="1"/>
  <c r="G86" i="23"/>
  <c r="G84" i="23"/>
  <c r="G89" i="23" s="1"/>
  <c r="G88" i="23"/>
  <c r="J82" i="23"/>
  <c r="J56" i="23"/>
  <c r="J69" i="23" s="1"/>
  <c r="U137" i="23"/>
  <c r="O49" i="23"/>
  <c r="Y136" i="23" l="1"/>
  <c r="S48" i="23"/>
  <c r="S109" i="23"/>
  <c r="R108" i="23"/>
  <c r="O50" i="23"/>
  <c r="O59" i="23" s="1"/>
  <c r="O61" i="23"/>
  <c r="O60" i="23" s="1"/>
  <c r="V137" i="23"/>
  <c r="P49" i="23"/>
  <c r="R76" i="23"/>
  <c r="S67" i="23"/>
  <c r="R74" i="23"/>
  <c r="S58" i="23"/>
  <c r="R52" i="23"/>
  <c r="R47" i="23"/>
  <c r="M75" i="23"/>
  <c r="J77" i="23"/>
  <c r="J70" i="23"/>
  <c r="N80" i="23"/>
  <c r="N66" i="23"/>
  <c r="N68" i="23" s="1"/>
  <c r="N79" i="23"/>
  <c r="U140" i="23"/>
  <c r="U141" i="23" s="1"/>
  <c r="P73" i="23" s="1"/>
  <c r="P85" i="23" s="1"/>
  <c r="P99" i="23" s="1"/>
  <c r="H78" i="23"/>
  <c r="H83" i="23" s="1"/>
  <c r="I71" i="23"/>
  <c r="I72" i="23" s="1"/>
  <c r="L55" i="23"/>
  <c r="M53" i="23" s="1"/>
  <c r="G87" i="23"/>
  <c r="G90" i="23" s="1"/>
  <c r="H72" i="23"/>
  <c r="K82" i="23"/>
  <c r="K56" i="23"/>
  <c r="K69" i="23" s="1"/>
  <c r="Z136" i="23" l="1"/>
  <c r="T48" i="23"/>
  <c r="S108" i="23"/>
  <c r="T109" i="23"/>
  <c r="M55" i="23"/>
  <c r="N53" i="23" s="1"/>
  <c r="H86" i="23"/>
  <c r="H84" i="23"/>
  <c r="H89" i="23" s="1"/>
  <c r="H88" i="23"/>
  <c r="J71" i="23"/>
  <c r="T58" i="23"/>
  <c r="S52" i="23"/>
  <c r="S47" i="23"/>
  <c r="S74" i="23"/>
  <c r="P50" i="23"/>
  <c r="P59" i="23" s="1"/>
  <c r="P61" i="23"/>
  <c r="P60" i="23" s="1"/>
  <c r="L82" i="23"/>
  <c r="L56" i="23"/>
  <c r="L69" i="23" s="1"/>
  <c r="W137" i="23"/>
  <c r="Q49" i="23"/>
  <c r="K77" i="23"/>
  <c r="K70" i="23"/>
  <c r="N75" i="23"/>
  <c r="T67" i="23"/>
  <c r="S76" i="23"/>
  <c r="I78" i="23"/>
  <c r="I83" i="23" s="1"/>
  <c r="I86" i="23" s="1"/>
  <c r="V140" i="23"/>
  <c r="V141" i="23" s="1"/>
  <c r="Q73" i="23" s="1"/>
  <c r="Q85" i="23" s="1"/>
  <c r="Q99" i="23" s="1"/>
  <c r="O80" i="23"/>
  <c r="O66" i="23"/>
  <c r="O68" i="23" s="1"/>
  <c r="O79" i="23"/>
  <c r="AA136" i="23" l="1"/>
  <c r="U48" i="23"/>
  <c r="U109" i="23"/>
  <c r="T108" i="23"/>
  <c r="I88" i="23"/>
  <c r="H87" i="23"/>
  <c r="H90" i="23" s="1"/>
  <c r="I87" i="23"/>
  <c r="I90" i="23" s="1"/>
  <c r="P66" i="23"/>
  <c r="P68" i="23" s="1"/>
  <c r="P80" i="23"/>
  <c r="P79" i="23"/>
  <c r="U58" i="23"/>
  <c r="T52" i="23"/>
  <c r="T47" i="23"/>
  <c r="T74" i="23"/>
  <c r="Q50" i="23"/>
  <c r="Q59" i="23" s="1"/>
  <c r="Q61" i="23"/>
  <c r="Q60" i="23" s="1"/>
  <c r="L77" i="23"/>
  <c r="L70" i="23"/>
  <c r="J78" i="23"/>
  <c r="J83" i="23" s="1"/>
  <c r="O75" i="23"/>
  <c r="T76" i="23"/>
  <c r="U67" i="23"/>
  <c r="X137" i="23"/>
  <c r="R49" i="23"/>
  <c r="J72" i="23"/>
  <c r="I84" i="23"/>
  <c r="I89" i="23" s="1"/>
  <c r="N55" i="23"/>
  <c r="W140" i="23"/>
  <c r="W141" i="23" s="1"/>
  <c r="R73" i="23" s="1"/>
  <c r="R85" i="23" s="1"/>
  <c r="R99" i="23" s="1"/>
  <c r="K71" i="23"/>
  <c r="K72" i="23" s="1"/>
  <c r="M82" i="23"/>
  <c r="M56" i="23"/>
  <c r="M69" i="23" s="1"/>
  <c r="AB136" i="23" l="1"/>
  <c r="V48" i="23"/>
  <c r="V109" i="23"/>
  <c r="U108" i="23"/>
  <c r="U76" i="23"/>
  <c r="V67" i="23"/>
  <c r="J86" i="23"/>
  <c r="J87" i="23" s="1"/>
  <c r="J90" i="23" s="1"/>
  <c r="J88" i="23"/>
  <c r="J84" i="23"/>
  <c r="J89" i="23" s="1"/>
  <c r="Q80" i="23"/>
  <c r="Q66" i="23"/>
  <c r="Q68" i="23" s="1"/>
  <c r="Q79" i="23"/>
  <c r="N82" i="23"/>
  <c r="N56" i="23"/>
  <c r="N69" i="23" s="1"/>
  <c r="L71" i="23"/>
  <c r="K78" i="23"/>
  <c r="K83" i="23" s="1"/>
  <c r="O53" i="23"/>
  <c r="R50" i="23"/>
  <c r="R59" i="23" s="1"/>
  <c r="R61" i="23"/>
  <c r="R60" i="23" s="1"/>
  <c r="P75" i="23"/>
  <c r="M77" i="23"/>
  <c r="M70" i="23"/>
  <c r="X140" i="23"/>
  <c r="X141" i="23" s="1"/>
  <c r="S73" i="23" s="1"/>
  <c r="S85" i="23" s="1"/>
  <c r="S99" i="23" s="1"/>
  <c r="Y137" i="23"/>
  <c r="S49" i="23"/>
  <c r="U74" i="23"/>
  <c r="V58" i="23"/>
  <c r="U52" i="23"/>
  <c r="U47" i="23"/>
  <c r="AC136" i="23" l="1"/>
  <c r="W48" i="23"/>
  <c r="V108" i="23"/>
  <c r="W109" i="23"/>
  <c r="L78" i="23"/>
  <c r="L83" i="23" s="1"/>
  <c r="L86" i="23" s="1"/>
  <c r="Z137" i="23"/>
  <c r="T49" i="23"/>
  <c r="O55" i="23"/>
  <c r="P53" i="23" s="1"/>
  <c r="L72" i="23"/>
  <c r="Q75" i="23"/>
  <c r="K86" i="23"/>
  <c r="K87" i="23" s="1"/>
  <c r="K90" i="23" s="1"/>
  <c r="K84" i="23"/>
  <c r="K89" i="23" s="1"/>
  <c r="K88" i="23"/>
  <c r="N77" i="23"/>
  <c r="N70" i="23"/>
  <c r="V76" i="23"/>
  <c r="W67" i="23"/>
  <c r="V74" i="23"/>
  <c r="W58" i="23"/>
  <c r="V52" i="23"/>
  <c r="V47" i="23"/>
  <c r="S50" i="23"/>
  <c r="S59" i="23" s="1"/>
  <c r="S61" i="23"/>
  <c r="S60" i="23" s="1"/>
  <c r="M71" i="23"/>
  <c r="M72" i="23" s="1"/>
  <c r="R80" i="23"/>
  <c r="R66" i="23"/>
  <c r="R68" i="23" s="1"/>
  <c r="R79" i="23"/>
  <c r="Y140" i="23"/>
  <c r="Y141" i="23" s="1"/>
  <c r="T73" i="23" s="1"/>
  <c r="T85" i="23" s="1"/>
  <c r="T99" i="23" s="1"/>
  <c r="L87" i="23" l="1"/>
  <c r="W108" i="23"/>
  <c r="X109" i="23"/>
  <c r="AD136" i="23"/>
  <c r="X48" i="23"/>
  <c r="M78" i="23"/>
  <c r="M83" i="23" s="1"/>
  <c r="M88" i="23" s="1"/>
  <c r="L88" i="23"/>
  <c r="B105" i="23" s="1"/>
  <c r="L84" i="23"/>
  <c r="L89" i="23" s="1"/>
  <c r="G28" i="23" s="1"/>
  <c r="C105" i="23" s="1"/>
  <c r="W74" i="23"/>
  <c r="X58" i="23"/>
  <c r="W52" i="23"/>
  <c r="W47" i="23"/>
  <c r="N71" i="23"/>
  <c r="R75" i="23"/>
  <c r="X67" i="23"/>
  <c r="W76" i="23"/>
  <c r="P55" i="23"/>
  <c r="Q53" i="23"/>
  <c r="AA137" i="23"/>
  <c r="U49" i="23"/>
  <c r="Z140" i="23"/>
  <c r="Z141" i="23"/>
  <c r="U73" i="23" s="1"/>
  <c r="U85" i="23" s="1"/>
  <c r="U99" i="23" s="1"/>
  <c r="S80" i="23"/>
  <c r="S66" i="23"/>
  <c r="S68" i="23" s="1"/>
  <c r="S79" i="23"/>
  <c r="O82" i="23"/>
  <c r="O56" i="23"/>
  <c r="O69" i="23" s="1"/>
  <c r="T50" i="23"/>
  <c r="T59" i="23" s="1"/>
  <c r="T61" i="23"/>
  <c r="T60" i="23" s="1"/>
  <c r="L90" i="23"/>
  <c r="G29" i="23" s="1"/>
  <c r="D105" i="23" s="1"/>
  <c r="G30" i="23"/>
  <c r="A105" i="23" s="1"/>
  <c r="N78" i="23" l="1"/>
  <c r="N83" i="23" s="1"/>
  <c r="N84" i="23" s="1"/>
  <c r="M84" i="23"/>
  <c r="M89" i="23" s="1"/>
  <c r="AE136" i="23"/>
  <c r="Y48" i="23"/>
  <c r="Y109" i="23"/>
  <c r="X108" i="23"/>
  <c r="M86" i="23"/>
  <c r="M87" i="23" s="1"/>
  <c r="M90" i="23" s="1"/>
  <c r="N72" i="23"/>
  <c r="N86" i="23"/>
  <c r="N88" i="23"/>
  <c r="T80" i="23"/>
  <c r="T66" i="23"/>
  <c r="T68" i="23" s="1"/>
  <c r="T79" i="23"/>
  <c r="AB137" i="23"/>
  <c r="V49" i="23"/>
  <c r="X76" i="23"/>
  <c r="Y67" i="23"/>
  <c r="O77" i="23"/>
  <c r="O70" i="23"/>
  <c r="S75" i="23"/>
  <c r="Q55" i="23"/>
  <c r="R53" i="23" s="1"/>
  <c r="X74" i="23"/>
  <c r="X52" i="23"/>
  <c r="X47" i="23"/>
  <c r="Y58" i="23"/>
  <c r="AA140" i="23"/>
  <c r="P82" i="23"/>
  <c r="P56" i="23"/>
  <c r="P69" i="23" s="1"/>
  <c r="U50" i="23"/>
  <c r="U59" i="23" s="1"/>
  <c r="U61" i="23"/>
  <c r="U60" i="23" s="1"/>
  <c r="N89" i="23" l="1"/>
  <c r="AF136" i="23"/>
  <c r="Z48" i="23"/>
  <c r="Y108" i="23"/>
  <c r="Z109" i="23"/>
  <c r="N87" i="23"/>
  <c r="N90" i="23" s="1"/>
  <c r="U80" i="23"/>
  <c r="U66" i="23"/>
  <c r="U68" i="23" s="1"/>
  <c r="U79" i="23"/>
  <c r="AB140" i="23"/>
  <c r="V50" i="23"/>
  <c r="V59" i="23" s="1"/>
  <c r="V61" i="23"/>
  <c r="V60" i="23" s="1"/>
  <c r="AA141" i="23"/>
  <c r="V73" i="23" s="1"/>
  <c r="V85" i="23" s="1"/>
  <c r="V99" i="23" s="1"/>
  <c r="AC137" i="23"/>
  <c r="W49" i="23"/>
  <c r="P77" i="23"/>
  <c r="P70" i="23"/>
  <c r="Z58" i="23"/>
  <c r="Y74" i="23"/>
  <c r="Y52" i="23"/>
  <c r="Y47" i="23"/>
  <c r="R55" i="23"/>
  <c r="O71" i="23"/>
  <c r="O78" i="23" s="1"/>
  <c r="O83" i="23" s="1"/>
  <c r="Y76" i="23"/>
  <c r="Z67" i="23"/>
  <c r="Q82" i="23"/>
  <c r="Q56" i="23"/>
  <c r="Q69" i="23" s="1"/>
  <c r="T75" i="23"/>
  <c r="Z108" i="23" l="1"/>
  <c r="AA109" i="23"/>
  <c r="AG136" i="23"/>
  <c r="AA48" i="23"/>
  <c r="O86" i="23"/>
  <c r="O87" i="23" s="1"/>
  <c r="O90" i="23" s="1"/>
  <c r="O88" i="23"/>
  <c r="O84" i="23"/>
  <c r="O89" i="23" s="1"/>
  <c r="P71" i="23"/>
  <c r="P78" i="23" s="1"/>
  <c r="P83" i="23" s="1"/>
  <c r="AC140" i="23"/>
  <c r="O72" i="23"/>
  <c r="V80" i="23"/>
  <c r="V66" i="23"/>
  <c r="V68" i="23" s="1"/>
  <c r="V79" i="23"/>
  <c r="Z76" i="23"/>
  <c r="AA67" i="23"/>
  <c r="R82" i="23"/>
  <c r="R56" i="23"/>
  <c r="R69" i="23" s="1"/>
  <c r="W50" i="23"/>
  <c r="W59" i="23" s="1"/>
  <c r="W61" i="23"/>
  <c r="W60" i="23" s="1"/>
  <c r="U75" i="23"/>
  <c r="Q77" i="23"/>
  <c r="Q70" i="23"/>
  <c r="S53" i="23"/>
  <c r="Z74" i="23"/>
  <c r="Z52" i="23"/>
  <c r="Z47" i="23"/>
  <c r="AA58" i="23"/>
  <c r="AD137" i="23"/>
  <c r="X49" i="23"/>
  <c r="AB141" i="23"/>
  <c r="W73" i="23" s="1"/>
  <c r="W85" i="23" s="1"/>
  <c r="W99" i="23" s="1"/>
  <c r="AH136" i="23" l="1"/>
  <c r="AB48" i="23"/>
  <c r="AB109" i="23"/>
  <c r="AA108" i="23"/>
  <c r="AB58" i="23"/>
  <c r="AA74" i="23"/>
  <c r="AA52" i="23"/>
  <c r="AA47" i="23"/>
  <c r="S55" i="23"/>
  <c r="T53" i="23" s="1"/>
  <c r="V75" i="23"/>
  <c r="P86" i="23"/>
  <c r="P87" i="23" s="1"/>
  <c r="P90" i="23" s="1"/>
  <c r="P88" i="23"/>
  <c r="P84" i="23"/>
  <c r="P89" i="23" s="1"/>
  <c r="Q71" i="23"/>
  <c r="Q78" i="23" s="1"/>
  <c r="Q83" i="23" s="1"/>
  <c r="Q72" i="23"/>
  <c r="AA76" i="23"/>
  <c r="AB67" i="23"/>
  <c r="AQ67" i="23"/>
  <c r="X50" i="23"/>
  <c r="X59" i="23" s="1"/>
  <c r="X61" i="23"/>
  <c r="X60" i="23" s="1"/>
  <c r="W80" i="23"/>
  <c r="W66" i="23"/>
  <c r="W68" i="23" s="1"/>
  <c r="W79" i="23"/>
  <c r="AD140" i="23"/>
  <c r="AD141" i="23" s="1"/>
  <c r="Y73" i="23" s="1"/>
  <c r="Y85" i="23" s="1"/>
  <c r="Y99" i="23" s="1"/>
  <c r="P72" i="23"/>
  <c r="AE137" i="23"/>
  <c r="Y49" i="23"/>
  <c r="R77" i="23"/>
  <c r="R70" i="23"/>
  <c r="AC141" i="23"/>
  <c r="X73" i="23" s="1"/>
  <c r="X85" i="23" s="1"/>
  <c r="X99" i="23" s="1"/>
  <c r="AC109" i="23" l="1"/>
  <c r="AB108" i="23"/>
  <c r="AI136" i="23"/>
  <c r="AC48" i="23"/>
  <c r="AF137" i="23"/>
  <c r="Z49" i="23"/>
  <c r="S82" i="23"/>
  <c r="S56" i="23"/>
  <c r="S69" i="23" s="1"/>
  <c r="Y50" i="23"/>
  <c r="Y59" i="23" s="1"/>
  <c r="Y61" i="23"/>
  <c r="Y60" i="23" s="1"/>
  <c r="AE140" i="23"/>
  <c r="W75" i="23"/>
  <c r="X80" i="23"/>
  <c r="X66" i="23"/>
  <c r="X68" i="23" s="1"/>
  <c r="X79" i="23"/>
  <c r="R71" i="23"/>
  <c r="R78" i="23" s="1"/>
  <c r="R83" i="23" s="1"/>
  <c r="Q86" i="23"/>
  <c r="Q87" i="23" s="1"/>
  <c r="Q90" i="23" s="1"/>
  <c r="Q88" i="23"/>
  <c r="Q84" i="23"/>
  <c r="Q89" i="23" s="1"/>
  <c r="AB76" i="23"/>
  <c r="AC67" i="23"/>
  <c r="T55" i="23"/>
  <c r="U53" i="23"/>
  <c r="AB74" i="23"/>
  <c r="AB52" i="23"/>
  <c r="AB47" i="23"/>
  <c r="AC58" i="23"/>
  <c r="AD109" i="23" l="1"/>
  <c r="AC108" i="23"/>
  <c r="AJ136" i="23"/>
  <c r="AD48" i="23"/>
  <c r="R86" i="23"/>
  <c r="R87" i="23" s="1"/>
  <c r="R90" i="23" s="1"/>
  <c r="R88" i="23"/>
  <c r="R84" i="23"/>
  <c r="R89" i="23" s="1"/>
  <c r="AC74" i="23"/>
  <c r="AD58" i="23"/>
  <c r="AC52" i="23"/>
  <c r="AC47" i="23"/>
  <c r="U55" i="23"/>
  <c r="Y80" i="23"/>
  <c r="Y66" i="23"/>
  <c r="Y68" i="23" s="1"/>
  <c r="Y79" i="23"/>
  <c r="T82" i="23"/>
  <c r="T56" i="23"/>
  <c r="T69" i="23" s="1"/>
  <c r="X75" i="23"/>
  <c r="AF140" i="23"/>
  <c r="AF141" i="23"/>
  <c r="AA73" i="23" s="1"/>
  <c r="AA85" i="23" s="1"/>
  <c r="AA99" i="23" s="1"/>
  <c r="AE141" i="23"/>
  <c r="Z73" i="23" s="1"/>
  <c r="Z85" i="23" s="1"/>
  <c r="Z99" i="23" s="1"/>
  <c r="Z50" i="23"/>
  <c r="Z59" i="23" s="1"/>
  <c r="Z61" i="23"/>
  <c r="Z60" i="23" s="1"/>
  <c r="AC76" i="23"/>
  <c r="AD67" i="23"/>
  <c r="R72" i="23"/>
  <c r="S77" i="23"/>
  <c r="S70" i="23"/>
  <c r="AG137" i="23"/>
  <c r="AA49" i="23"/>
  <c r="AK136" i="23" l="1"/>
  <c r="AE48" i="23"/>
  <c r="AD108" i="23"/>
  <c r="AE109" i="23"/>
  <c r="AH137" i="23"/>
  <c r="AB49" i="23"/>
  <c r="Z80" i="23"/>
  <c r="Z66" i="23"/>
  <c r="Z68" i="23" s="1"/>
  <c r="Z79" i="23"/>
  <c r="T77" i="23"/>
  <c r="T70" i="23"/>
  <c r="Y75" i="23"/>
  <c r="U82" i="23"/>
  <c r="U56" i="23"/>
  <c r="U69" i="23" s="1"/>
  <c r="S71" i="23"/>
  <c r="S78" i="23" s="1"/>
  <c r="S83" i="23" s="1"/>
  <c r="AD76" i="23"/>
  <c r="AE67" i="23"/>
  <c r="AA50" i="23"/>
  <c r="AA59" i="23" s="1"/>
  <c r="AA61" i="23"/>
  <c r="AA60" i="23" s="1"/>
  <c r="AG140" i="23"/>
  <c r="V53" i="23"/>
  <c r="AD74" i="23"/>
  <c r="AE58" i="23"/>
  <c r="AD52" i="23"/>
  <c r="AD47" i="23"/>
  <c r="AL136" i="23" l="1"/>
  <c r="AF48" i="23"/>
  <c r="AF109" i="23"/>
  <c r="AE108" i="23"/>
  <c r="S86" i="23"/>
  <c r="S87" i="23" s="1"/>
  <c r="S90" i="23" s="1"/>
  <c r="S84" i="23"/>
  <c r="S89" i="23" s="1"/>
  <c r="S88" i="23"/>
  <c r="AE74" i="23"/>
  <c r="AF58" i="23"/>
  <c r="AE52" i="23"/>
  <c r="AE47" i="23"/>
  <c r="AA80" i="23"/>
  <c r="AA66" i="23"/>
  <c r="AA68" i="23" s="1"/>
  <c r="AA79" i="23"/>
  <c r="Z75" i="23"/>
  <c r="AH140" i="23"/>
  <c r="AF67" i="23"/>
  <c r="AE76" i="23"/>
  <c r="U77" i="23"/>
  <c r="U70" i="23"/>
  <c r="T71" i="23"/>
  <c r="T78" i="23" s="1"/>
  <c r="T83" i="23" s="1"/>
  <c r="V55" i="23"/>
  <c r="W53" i="23" s="1"/>
  <c r="AG141" i="23"/>
  <c r="AB73" i="23" s="1"/>
  <c r="AB85" i="23" s="1"/>
  <c r="AB99" i="23" s="1"/>
  <c r="AB50" i="23"/>
  <c r="AB59" i="23" s="1"/>
  <c r="AB61" i="23"/>
  <c r="AB60" i="23" s="1"/>
  <c r="S72" i="23"/>
  <c r="AI137" i="23"/>
  <c r="AC49" i="23"/>
  <c r="AG109" i="23" l="1"/>
  <c r="AF108" i="23"/>
  <c r="AM136" i="23"/>
  <c r="AG48" i="23"/>
  <c r="T86" i="23"/>
  <c r="T87" i="23" s="1"/>
  <c r="T90" i="23" s="1"/>
  <c r="T84" i="23"/>
  <c r="T89" i="23" s="1"/>
  <c r="T88" i="23"/>
  <c r="AI141" i="23"/>
  <c r="AD73" i="23" s="1"/>
  <c r="AD85" i="23" s="1"/>
  <c r="AD99" i="23" s="1"/>
  <c r="AI140" i="23"/>
  <c r="AA75" i="23"/>
  <c r="AC50" i="23"/>
  <c r="AC59" i="23" s="1"/>
  <c r="AC61" i="23"/>
  <c r="AC60" i="23" s="1"/>
  <c r="W55" i="23"/>
  <c r="T72" i="23"/>
  <c r="AF76" i="23"/>
  <c r="AG67" i="23"/>
  <c r="AR67" i="23"/>
  <c r="AJ137" i="23"/>
  <c r="AD49" i="23"/>
  <c r="AB80" i="23"/>
  <c r="AB66" i="23"/>
  <c r="AB68" i="23" s="1"/>
  <c r="AB79" i="23"/>
  <c r="V82" i="23"/>
  <c r="V56" i="23"/>
  <c r="V69" i="23" s="1"/>
  <c r="U71" i="23"/>
  <c r="U78" i="23" s="1"/>
  <c r="U83" i="23" s="1"/>
  <c r="U72" i="23"/>
  <c r="AH141" i="23"/>
  <c r="AC73" i="23" s="1"/>
  <c r="AC85" i="23" s="1"/>
  <c r="AC99" i="23" s="1"/>
  <c r="AF52" i="23"/>
  <c r="AF47" i="23"/>
  <c r="AF74" i="23"/>
  <c r="AG58" i="23"/>
  <c r="AN136" i="23" l="1"/>
  <c r="AH48" i="23"/>
  <c r="AH109" i="23"/>
  <c r="AG108" i="23"/>
  <c r="U86" i="23"/>
  <c r="U87" i="23" s="1"/>
  <c r="U90" i="23" s="1"/>
  <c r="U88" i="23"/>
  <c r="U84" i="23"/>
  <c r="U89" i="23" s="1"/>
  <c r="AK137" i="23"/>
  <c r="AE49" i="23"/>
  <c r="AC80" i="23"/>
  <c r="AC66" i="23"/>
  <c r="AC68" i="23" s="1"/>
  <c r="AC79" i="23"/>
  <c r="AB75" i="23"/>
  <c r="W56" i="23"/>
  <c r="W69" i="23" s="1"/>
  <c r="W82" i="23"/>
  <c r="AG74" i="23"/>
  <c r="AH58" i="23"/>
  <c r="AG52" i="23"/>
  <c r="AG47" i="23"/>
  <c r="V77" i="23"/>
  <c r="V70" i="23"/>
  <c r="AG76" i="23"/>
  <c r="AH67" i="23"/>
  <c r="X53" i="23"/>
  <c r="AD50" i="23"/>
  <c r="AD59" i="23" s="1"/>
  <c r="AD61" i="23"/>
  <c r="AD60" i="23" s="1"/>
  <c r="AJ140" i="23"/>
  <c r="AO136" i="23" l="1"/>
  <c r="AI48" i="23"/>
  <c r="AI109" i="23"/>
  <c r="AH108" i="23"/>
  <c r="AK140" i="23"/>
  <c r="AK141" i="23" s="1"/>
  <c r="AF73" i="23" s="1"/>
  <c r="AF85" i="23" s="1"/>
  <c r="AF99" i="23" s="1"/>
  <c r="AL137" i="23"/>
  <c r="AF49" i="23"/>
  <c r="V71" i="23"/>
  <c r="V78" i="23" s="1"/>
  <c r="V83" i="23" s="1"/>
  <c r="AH74" i="23"/>
  <c r="AI58" i="23"/>
  <c r="AH52" i="23"/>
  <c r="AH47" i="23"/>
  <c r="W77" i="23"/>
  <c r="W70" i="23"/>
  <c r="AC75" i="23"/>
  <c r="AD80" i="23"/>
  <c r="AD66" i="23"/>
  <c r="AD68" i="23" s="1"/>
  <c r="AD79" i="23"/>
  <c r="X55" i="23"/>
  <c r="Y53" i="23"/>
  <c r="AJ141" i="23"/>
  <c r="AE73" i="23" s="1"/>
  <c r="AE85" i="23" s="1"/>
  <c r="AE99" i="23" s="1"/>
  <c r="AH76" i="23"/>
  <c r="AI67" i="23"/>
  <c r="AE50" i="23"/>
  <c r="AE59" i="23" s="1"/>
  <c r="AE61" i="23"/>
  <c r="AE60" i="23" s="1"/>
  <c r="V72" i="23" l="1"/>
  <c r="AP136" i="23"/>
  <c r="AJ48" i="23"/>
  <c r="AI108" i="23"/>
  <c r="AJ109" i="23"/>
  <c r="V86" i="23"/>
  <c r="V87" i="23" s="1"/>
  <c r="V90" i="23" s="1"/>
  <c r="V88" i="23"/>
  <c r="V84" i="23"/>
  <c r="V89" i="23" s="1"/>
  <c r="AE80" i="23"/>
  <c r="AE66" i="23"/>
  <c r="AE68" i="23" s="1"/>
  <c r="AE79" i="23"/>
  <c r="Y55" i="23"/>
  <c r="Z53" i="23"/>
  <c r="AM137" i="23"/>
  <c r="AG49" i="23"/>
  <c r="X82" i="23"/>
  <c r="X56" i="23"/>
  <c r="X69" i="23" s="1"/>
  <c r="AI76" i="23"/>
  <c r="AJ67" i="23"/>
  <c r="AD75" i="23"/>
  <c r="W71" i="23"/>
  <c r="W78" i="23" s="1"/>
  <c r="W83" i="23" s="1"/>
  <c r="AJ58" i="23"/>
  <c r="AI52" i="23"/>
  <c r="AI47" i="23"/>
  <c r="AI74" i="23"/>
  <c r="AF50" i="23"/>
  <c r="AF59" i="23" s="1"/>
  <c r="AF61" i="23"/>
  <c r="AF60" i="23" s="1"/>
  <c r="AL140" i="23"/>
  <c r="AL141" i="23" s="1"/>
  <c r="AG73" i="23" s="1"/>
  <c r="AG85" i="23" s="1"/>
  <c r="AG99" i="23" s="1"/>
  <c r="AQ136" i="23" l="1"/>
  <c r="AK48" i="23"/>
  <c r="AJ108" i="23"/>
  <c r="AK109" i="23"/>
  <c r="AF66" i="23"/>
  <c r="AF68" i="23" s="1"/>
  <c r="AF80" i="23"/>
  <c r="AF79" i="23"/>
  <c r="AJ74" i="23"/>
  <c r="AK58" i="23"/>
  <c r="AJ52" i="23"/>
  <c r="AJ47" i="23"/>
  <c r="X77" i="23"/>
  <c r="X70" i="23"/>
  <c r="W86" i="23"/>
  <c r="W87" i="23" s="1"/>
  <c r="W90" i="23" s="1"/>
  <c r="W84" i="23"/>
  <c r="W89" i="23" s="1"/>
  <c r="W88" i="23"/>
  <c r="AE75" i="23"/>
  <c r="Z55" i="23"/>
  <c r="AM140" i="23"/>
  <c r="W72" i="23"/>
  <c r="AG50" i="23"/>
  <c r="AG59" i="23" s="1"/>
  <c r="AG61" i="23"/>
  <c r="AG60" i="23" s="1"/>
  <c r="Y82" i="23"/>
  <c r="Y56" i="23"/>
  <c r="Y69" i="23" s="1"/>
  <c r="AJ76" i="23"/>
  <c r="AK67" i="23"/>
  <c r="AN137" i="23"/>
  <c r="AH49" i="23"/>
  <c r="AR136" i="23" l="1"/>
  <c r="AL48" i="23"/>
  <c r="AK108" i="23"/>
  <c r="AL109" i="23"/>
  <c r="AH50" i="23"/>
  <c r="AH59" i="23" s="1"/>
  <c r="AH61" i="23"/>
  <c r="AH60" i="23" s="1"/>
  <c r="AG80" i="23"/>
  <c r="AG66" i="23"/>
  <c r="AG68" i="23" s="1"/>
  <c r="AG79" i="23"/>
  <c r="Z82" i="23"/>
  <c r="Z56" i="23"/>
  <c r="Z69" i="23" s="1"/>
  <c r="AO137" i="23"/>
  <c r="AI49" i="23"/>
  <c r="Y77" i="23"/>
  <c r="Y70" i="23"/>
  <c r="AN140" i="23"/>
  <c r="AN141" i="23"/>
  <c r="AI73" i="23" s="1"/>
  <c r="AI85" i="23" s="1"/>
  <c r="AI99" i="23" s="1"/>
  <c r="AK76" i="23"/>
  <c r="AL67" i="23"/>
  <c r="AM141" i="23"/>
  <c r="AH73" i="23" s="1"/>
  <c r="AH85" i="23" s="1"/>
  <c r="AH99" i="23" s="1"/>
  <c r="AA53" i="23"/>
  <c r="X71" i="23"/>
  <c r="X78" i="23" s="1"/>
  <c r="X83" i="23" s="1"/>
  <c r="AK74" i="23"/>
  <c r="AL58" i="23"/>
  <c r="AK52" i="23"/>
  <c r="AK47" i="23"/>
  <c r="AF75" i="23"/>
  <c r="X72" i="23" l="1"/>
  <c r="AS136" i="23"/>
  <c r="AM48" i="23"/>
  <c r="AM109" i="23"/>
  <c r="AL108" i="23"/>
  <c r="Y71" i="23"/>
  <c r="Y78" i="23" s="1"/>
  <c r="Y83" i="23" s="1"/>
  <c r="X86" i="23"/>
  <c r="X87" i="23" s="1"/>
  <c r="X90" i="23" s="1"/>
  <c r="X84" i="23"/>
  <c r="X89" i="23" s="1"/>
  <c r="X88" i="23"/>
  <c r="AG75" i="23"/>
  <c r="AL74" i="23"/>
  <c r="AM58" i="23"/>
  <c r="AL52" i="23"/>
  <c r="AL47" i="23"/>
  <c r="AL76" i="23"/>
  <c r="AM67" i="23"/>
  <c r="AO140" i="23"/>
  <c r="Z77" i="23"/>
  <c r="Z70" i="23"/>
  <c r="AA55" i="23"/>
  <c r="AI50" i="23"/>
  <c r="AI59" i="23" s="1"/>
  <c r="AI61" i="23"/>
  <c r="AI60" i="23" s="1"/>
  <c r="AP137" i="23"/>
  <c r="AJ49" i="23"/>
  <c r="AH80" i="23"/>
  <c r="AH66" i="23"/>
  <c r="AH68" i="23" s="1"/>
  <c r="AH79" i="23"/>
  <c r="AT136" i="23" l="1"/>
  <c r="AN48" i="23"/>
  <c r="AM108" i="23"/>
  <c r="AN109" i="23"/>
  <c r="Y72" i="23"/>
  <c r="AQ137" i="23"/>
  <c r="AK49" i="23"/>
  <c r="AA82" i="23"/>
  <c r="AA56" i="23"/>
  <c r="AA69" i="23" s="1"/>
  <c r="Y86" i="23"/>
  <c r="Y87" i="23" s="1"/>
  <c r="Y90" i="23" s="1"/>
  <c r="Y88" i="23"/>
  <c r="Y84" i="23"/>
  <c r="Y89" i="23" s="1"/>
  <c r="AH75" i="23"/>
  <c r="AI80" i="23"/>
  <c r="AI66" i="23"/>
  <c r="AI68" i="23" s="1"/>
  <c r="AI79" i="23"/>
  <c r="AP140" i="23"/>
  <c r="AP141" i="23"/>
  <c r="AK73" i="23" s="1"/>
  <c r="AK85" i="23" s="1"/>
  <c r="AK99" i="23" s="1"/>
  <c r="Z71" i="23"/>
  <c r="Z78" i="23" s="1"/>
  <c r="Z83" i="23" s="1"/>
  <c r="AO141" i="23"/>
  <c r="AJ73" i="23" s="1"/>
  <c r="AJ85" i="23" s="1"/>
  <c r="AJ99" i="23" s="1"/>
  <c r="AJ50" i="23"/>
  <c r="AJ59" i="23" s="1"/>
  <c r="AJ61" i="23"/>
  <c r="AJ60" i="23" s="1"/>
  <c r="AB53" i="23"/>
  <c r="AM76" i="23"/>
  <c r="AN67" i="23"/>
  <c r="AM74" i="23"/>
  <c r="AN58" i="23"/>
  <c r="AM52" i="23"/>
  <c r="AM47" i="23"/>
  <c r="AU136" i="23" l="1"/>
  <c r="AO48" i="23"/>
  <c r="AN108" i="23"/>
  <c r="AO109" i="23"/>
  <c r="Z86" i="23"/>
  <c r="Z87" i="23" s="1"/>
  <c r="Z90" i="23" s="1"/>
  <c r="Z88" i="23"/>
  <c r="Z84" i="23"/>
  <c r="Z89" i="23" s="1"/>
  <c r="AN76" i="23"/>
  <c r="AO67" i="23"/>
  <c r="AA77" i="23"/>
  <c r="AA70" i="23"/>
  <c r="AJ66" i="23"/>
  <c r="AJ68" i="23" s="1"/>
  <c r="AJ80" i="23"/>
  <c r="AJ79" i="23"/>
  <c r="Z72" i="23"/>
  <c r="AQ140" i="23"/>
  <c r="AN52" i="23"/>
  <c r="AN47" i="23"/>
  <c r="AN74" i="23"/>
  <c r="AO58" i="23"/>
  <c r="AK50" i="23"/>
  <c r="AK59" i="23" s="1"/>
  <c r="AK61" i="23"/>
  <c r="AK60" i="23" s="1"/>
  <c r="AB55" i="23"/>
  <c r="AC53" i="23"/>
  <c r="AI75" i="23"/>
  <c r="AR137" i="23"/>
  <c r="AL49" i="23"/>
  <c r="AV136" i="23" l="1"/>
  <c r="AW136" i="23" s="1"/>
  <c r="AX136" i="23" s="1"/>
  <c r="AY136" i="23" s="1"/>
  <c r="AP48" i="23"/>
  <c r="AP109" i="23"/>
  <c r="AP108" i="23" s="1"/>
  <c r="AO108" i="23"/>
  <c r="AS137" i="23"/>
  <c r="AM49" i="23"/>
  <c r="AC55" i="23"/>
  <c r="AD53" i="23" s="1"/>
  <c r="AA71" i="23"/>
  <c r="AA78" i="23" s="1"/>
  <c r="AA83" i="23" s="1"/>
  <c r="AB82" i="23"/>
  <c r="AB56" i="23"/>
  <c r="AB69" i="23" s="1"/>
  <c r="AO74" i="23"/>
  <c r="AP58" i="23"/>
  <c r="AO52" i="23"/>
  <c r="AO47" i="23"/>
  <c r="AR140" i="23"/>
  <c r="AR141" i="23"/>
  <c r="AM73" i="23" s="1"/>
  <c r="AM85" i="23" s="1"/>
  <c r="AM99" i="23" s="1"/>
  <c r="AO76" i="23"/>
  <c r="AP67" i="23"/>
  <c r="AL50" i="23"/>
  <c r="AL59" i="23" s="1"/>
  <c r="AL61" i="23"/>
  <c r="AL60" i="23" s="1"/>
  <c r="AK80" i="23"/>
  <c r="AK66" i="23"/>
  <c r="AK68" i="23" s="1"/>
  <c r="AK79" i="23"/>
  <c r="AQ141" i="23"/>
  <c r="AL73" i="23" s="1"/>
  <c r="AL85" i="23" s="1"/>
  <c r="AL99" i="23" s="1"/>
  <c r="AJ75" i="23"/>
  <c r="AA72" i="23" l="1"/>
  <c r="AB77" i="23"/>
  <c r="AB70" i="23"/>
  <c r="AD55" i="23"/>
  <c r="AE53" i="23" s="1"/>
  <c r="AC82" i="23"/>
  <c r="AC56" i="23"/>
  <c r="AC69" i="23" s="1"/>
  <c r="AK75" i="23"/>
  <c r="AL80" i="23"/>
  <c r="AL66" i="23"/>
  <c r="AL68" i="23" s="1"/>
  <c r="AL79" i="23"/>
  <c r="AS140" i="23"/>
  <c r="AP74" i="23"/>
  <c r="AP52" i="23"/>
  <c r="AP47" i="23"/>
  <c r="AM50" i="23"/>
  <c r="AM59" i="23" s="1"/>
  <c r="AM61" i="23"/>
  <c r="AM60" i="23" s="1"/>
  <c r="AP76" i="23"/>
  <c r="AS67" i="23"/>
  <c r="AA86" i="23"/>
  <c r="AA87" i="23" s="1"/>
  <c r="AA90" i="23" s="1"/>
  <c r="AA84" i="23"/>
  <c r="AA89" i="23" s="1"/>
  <c r="AA88" i="23"/>
  <c r="AT137" i="23"/>
  <c r="AN49" i="23"/>
  <c r="AL75" i="23" l="1"/>
  <c r="AE55" i="23"/>
  <c r="AN50" i="23"/>
  <c r="AN59" i="23" s="1"/>
  <c r="AN61" i="23"/>
  <c r="AN60" i="23" s="1"/>
  <c r="AM80" i="23"/>
  <c r="AM66" i="23"/>
  <c r="AM68" i="23" s="1"/>
  <c r="AM79" i="23"/>
  <c r="AT140" i="23"/>
  <c r="AT141" i="23" s="1"/>
  <c r="AO73" i="23" s="1"/>
  <c r="AO85" i="23" s="1"/>
  <c r="AO99" i="23" s="1"/>
  <c r="AC77" i="23"/>
  <c r="AC70" i="23"/>
  <c r="AB71" i="23"/>
  <c r="AB78" i="23" s="1"/>
  <c r="AU137" i="23"/>
  <c r="AO49" i="23"/>
  <c r="AS141" i="23"/>
  <c r="AN73" i="23" s="1"/>
  <c r="AN85" i="23" s="1"/>
  <c r="AN99" i="23" s="1"/>
  <c r="AB83" i="23"/>
  <c r="AD82" i="23"/>
  <c r="AD56" i="23"/>
  <c r="AD69" i="23" s="1"/>
  <c r="AB86" i="23" l="1"/>
  <c r="AB87" i="23" s="1"/>
  <c r="AB90" i="23" s="1"/>
  <c r="AB88" i="23"/>
  <c r="AB84" i="23"/>
  <c r="AB89" i="23" s="1"/>
  <c r="AV137" i="23"/>
  <c r="AW137" i="23" s="1"/>
  <c r="AX137" i="23" s="1"/>
  <c r="AY137" i="23" s="1"/>
  <c r="AP49" i="23"/>
  <c r="AM75" i="23"/>
  <c r="AE82" i="23"/>
  <c r="AE56" i="23"/>
  <c r="AE69" i="23" s="1"/>
  <c r="AD77" i="23"/>
  <c r="AD70" i="23"/>
  <c r="AF53" i="23"/>
  <c r="AB72" i="23"/>
  <c r="AU140" i="23"/>
  <c r="AO50" i="23"/>
  <c r="AO59" i="23" s="1"/>
  <c r="AO61" i="23"/>
  <c r="AO60" i="23" s="1"/>
  <c r="AC71" i="23"/>
  <c r="AC78" i="23" s="1"/>
  <c r="AC83" i="23" s="1"/>
  <c r="AN80" i="23"/>
  <c r="AN66" i="23"/>
  <c r="AN68" i="23" s="1"/>
  <c r="AN79" i="23"/>
  <c r="AC86" i="23" l="1"/>
  <c r="AC87" i="23" s="1"/>
  <c r="AC90" i="23" s="1"/>
  <c r="AC84" i="23"/>
  <c r="AC89" i="23" s="1"/>
  <c r="AC88" i="23"/>
  <c r="AV140" i="23"/>
  <c r="AD71" i="23"/>
  <c r="AD78" i="23" s="1"/>
  <c r="AD72" i="23"/>
  <c r="AN75" i="23"/>
  <c r="AU141" i="23"/>
  <c r="AP73" i="23" s="1"/>
  <c r="AP85" i="23" s="1"/>
  <c r="AP99" i="23" s="1"/>
  <c r="AQ99" i="23" s="1"/>
  <c r="A100" i="23" s="1"/>
  <c r="AD83" i="23"/>
  <c r="AO80" i="23"/>
  <c r="AO66" i="23"/>
  <c r="AO68" i="23" s="1"/>
  <c r="AO79" i="23"/>
  <c r="AE77" i="23"/>
  <c r="AE70" i="23"/>
  <c r="AC72" i="23"/>
  <c r="AF55" i="23"/>
  <c r="AG53" i="23" s="1"/>
  <c r="AP50" i="23"/>
  <c r="AP59" i="23" s="1"/>
  <c r="AP61" i="23"/>
  <c r="AP60" i="23" s="1"/>
  <c r="AG55" i="23" l="1"/>
  <c r="AH53" i="23" s="1"/>
  <c r="AW140" i="23"/>
  <c r="AF82" i="23"/>
  <c r="AF56" i="23"/>
  <c r="AF69" i="23" s="1"/>
  <c r="AD86" i="23"/>
  <c r="AD87" i="23" s="1"/>
  <c r="AD90" i="23" s="1"/>
  <c r="AD88" i="23"/>
  <c r="AD84" i="23"/>
  <c r="AD89" i="23" s="1"/>
  <c r="AO75" i="23"/>
  <c r="AP80" i="23"/>
  <c r="AP66" i="23"/>
  <c r="AP68" i="23" s="1"/>
  <c r="AP79" i="23"/>
  <c r="AE71" i="23"/>
  <c r="AE78" i="23" s="1"/>
  <c r="AE83" i="23" s="1"/>
  <c r="AV141" i="23"/>
  <c r="AF77" i="23" l="1"/>
  <c r="AF70" i="23"/>
  <c r="AP75" i="23"/>
  <c r="AE86" i="23"/>
  <c r="AE87" i="23" s="1"/>
  <c r="AE90" i="23" s="1"/>
  <c r="AE84" i="23"/>
  <c r="AE89" i="23" s="1"/>
  <c r="AE88" i="23"/>
  <c r="AX140" i="23"/>
  <c r="AX141" i="23"/>
  <c r="AH55" i="23"/>
  <c r="AE72" i="23"/>
  <c r="AW141" i="23"/>
  <c r="AG82" i="23"/>
  <c r="AG56" i="23"/>
  <c r="AG69" i="23" s="1"/>
  <c r="AG77" i="23" l="1"/>
  <c r="AG70" i="23"/>
  <c r="AH82" i="23"/>
  <c r="AH56" i="23"/>
  <c r="AH69" i="23" s="1"/>
  <c r="AI53" i="23"/>
  <c r="AF71" i="23"/>
  <c r="AF78" i="23" s="1"/>
  <c r="AF83" i="23" s="1"/>
  <c r="AY140" i="23"/>
  <c r="AY141" i="23" s="1"/>
  <c r="AI55" i="23" l="1"/>
  <c r="AJ53" i="23" s="1"/>
  <c r="AF86" i="23"/>
  <c r="AF87" i="23" s="1"/>
  <c r="AF90" i="23" s="1"/>
  <c r="AF88" i="23"/>
  <c r="AF84" i="23"/>
  <c r="AF89" i="23" s="1"/>
  <c r="AH77" i="23"/>
  <c r="AH70" i="23"/>
  <c r="AF72" i="23"/>
  <c r="AG71" i="23"/>
  <c r="AG78" i="23" s="1"/>
  <c r="AG83" i="23" s="1"/>
  <c r="AG86" i="23" l="1"/>
  <c r="AG87" i="23" s="1"/>
  <c r="AG90" i="23" s="1"/>
  <c r="AG88" i="23"/>
  <c r="AG84" i="23"/>
  <c r="AG89" i="23" s="1"/>
  <c r="AH71" i="23"/>
  <c r="AH78" i="23" s="1"/>
  <c r="AH83" i="23" s="1"/>
  <c r="AG72" i="23"/>
  <c r="AI82" i="23"/>
  <c r="AI56" i="23"/>
  <c r="AI69" i="23" s="1"/>
  <c r="AJ55" i="23"/>
  <c r="AK53" i="23" s="1"/>
  <c r="AH86" i="23" l="1"/>
  <c r="AH87" i="23" s="1"/>
  <c r="AH90" i="23" s="1"/>
  <c r="AH88" i="23"/>
  <c r="AH84" i="23"/>
  <c r="AH89" i="23" s="1"/>
  <c r="AK55" i="23"/>
  <c r="AJ82" i="23"/>
  <c r="AJ56" i="23"/>
  <c r="AJ69" i="23" s="1"/>
  <c r="AI77" i="23"/>
  <c r="AI70" i="23"/>
  <c r="AH72" i="23"/>
  <c r="AK82" i="23" l="1"/>
  <c r="AK56" i="23"/>
  <c r="AK69" i="23" s="1"/>
  <c r="AJ77" i="23"/>
  <c r="AJ70" i="23"/>
  <c r="AI71" i="23"/>
  <c r="AI78" i="23" s="1"/>
  <c r="AI83" i="23" s="1"/>
  <c r="AI72" i="23"/>
  <c r="AL53" i="23"/>
  <c r="AI86" i="23" l="1"/>
  <c r="AI87" i="23" s="1"/>
  <c r="AI90" i="23" s="1"/>
  <c r="AI88" i="23"/>
  <c r="AI84" i="23"/>
  <c r="AI89" i="23" s="1"/>
  <c r="AL55" i="23"/>
  <c r="AM53" i="23" s="1"/>
  <c r="AK77" i="23"/>
  <c r="AK70" i="23"/>
  <c r="AJ71" i="23"/>
  <c r="AJ78" i="23" s="1"/>
  <c r="AJ83" i="23" s="1"/>
  <c r="AJ86" i="23" l="1"/>
  <c r="AJ87" i="23" s="1"/>
  <c r="AJ90" i="23" s="1"/>
  <c r="AJ88" i="23"/>
  <c r="AJ84" i="23"/>
  <c r="AJ89" i="23" s="1"/>
  <c r="AK71" i="23"/>
  <c r="AK78" i="23" s="1"/>
  <c r="AK83" i="23" s="1"/>
  <c r="AM55" i="23"/>
  <c r="AN53" i="23" s="1"/>
  <c r="AJ72" i="23"/>
  <c r="AL82" i="23"/>
  <c r="AL56" i="23"/>
  <c r="AL69" i="23" s="1"/>
  <c r="AN55" i="23" l="1"/>
  <c r="AK86" i="23"/>
  <c r="AK87" i="23" s="1"/>
  <c r="AK90" i="23" s="1"/>
  <c r="AK88" i="23"/>
  <c r="AK84" i="23"/>
  <c r="AK89" i="23" s="1"/>
  <c r="AL77" i="23"/>
  <c r="AL70" i="23"/>
  <c r="AM56" i="23"/>
  <c r="AM69" i="23" s="1"/>
  <c r="AM82" i="23"/>
  <c r="AK72" i="23"/>
  <c r="AM77" i="23" l="1"/>
  <c r="AM70" i="23"/>
  <c r="AN82" i="23"/>
  <c r="AN56" i="23"/>
  <c r="AN69" i="23" s="1"/>
  <c r="AL71" i="23"/>
  <c r="AL78" i="23" s="1"/>
  <c r="AL83" i="23" s="1"/>
  <c r="AO53" i="23"/>
  <c r="AL86" i="23" l="1"/>
  <c r="AL87" i="23" s="1"/>
  <c r="AL90" i="23" s="1"/>
  <c r="AL88" i="23"/>
  <c r="AL84" i="23"/>
  <c r="AL89" i="23" s="1"/>
  <c r="AN77" i="23"/>
  <c r="AN70" i="23"/>
  <c r="AM71" i="23"/>
  <c r="AM78" i="23" s="1"/>
  <c r="AM83" i="23" s="1"/>
  <c r="AO55" i="23"/>
  <c r="AP53" i="23" s="1"/>
  <c r="AP55" i="23" s="1"/>
  <c r="AL72" i="23"/>
  <c r="AM86" i="23" l="1"/>
  <c r="AM87" i="23" s="1"/>
  <c r="AM90" i="23" s="1"/>
  <c r="AM88" i="23"/>
  <c r="AM84" i="23"/>
  <c r="AM89" i="23" s="1"/>
  <c r="AP82" i="23"/>
  <c r="AP56" i="23"/>
  <c r="AP69" i="23" s="1"/>
  <c r="AN71" i="23"/>
  <c r="AN78" i="23" s="1"/>
  <c r="AN83" i="23" s="1"/>
  <c r="AO82" i="23"/>
  <c r="AO56" i="23"/>
  <c r="AO69" i="23" s="1"/>
  <c r="AM72" i="23"/>
  <c r="AN72" i="23" l="1"/>
  <c r="AO77" i="23"/>
  <c r="AO70" i="23"/>
  <c r="AP77" i="23"/>
  <c r="AP70" i="23"/>
  <c r="AN86" i="23"/>
  <c r="AN87" i="23" s="1"/>
  <c r="AN90" i="23" s="1"/>
  <c r="AN84" i="23"/>
  <c r="AN89" i="23" s="1"/>
  <c r="AN88" i="23"/>
  <c r="AP71" i="23" l="1"/>
  <c r="AO71" i="23"/>
  <c r="AO78" i="23" s="1"/>
  <c r="AO83" i="23" s="1"/>
  <c r="AP78" i="23" l="1"/>
  <c r="AP83" i="23" s="1"/>
  <c r="AP88" i="23" s="1"/>
  <c r="AO86" i="23"/>
  <c r="AO87" i="23" s="1"/>
  <c r="AO90" i="23" s="1"/>
  <c r="AO88" i="23"/>
  <c r="AO84" i="23"/>
  <c r="AO89" i="23" s="1"/>
  <c r="AP86" i="23"/>
  <c r="AP84" i="23"/>
  <c r="AO72" i="23"/>
  <c r="AP72" i="23"/>
  <c r="AP89" i="23" l="1"/>
  <c r="AP87" i="23"/>
  <c r="A101" i="23" l="1"/>
  <c r="B102" i="23" s="1"/>
  <c r="AP90" i="23"/>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<sst xmlns="http://schemas.openxmlformats.org/spreadsheetml/2006/main" count="914" uniqueCount="592">
  <si>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</si>
  <si>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</si>
  <si>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</si>
  <si>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</si>
  <si>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</si>
  <si>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</si>
  <si>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</si>
  <si>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</si>
  <si>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</si>
  <si>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</si>
  <si>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</si>
  <si>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</si>
  <si>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</si>
  <si>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</si>
  <si>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</si>
  <si>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</si>
  <si>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</si>
  <si>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</si>
  <si>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</si>
  <si>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</si>
  <si>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</si>
  <si>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</si>
  <si>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</si>
  <si>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</si>
  <si>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</si>
  <si>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</si>
  <si>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</si>
  <si>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</si>
  <si>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</si>
  <si>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</si>
  <si>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</si>
  <si>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</si>
  <si>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</si>
  <si>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</si>
  <si>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</si>
  <si>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</si>
  <si>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</si>
  <si>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</si>
  <si>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</si>
  <si>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</si>
  <si>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</si>
  <si>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</si>
  <si>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</si>
  <si>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</si>
  <si>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</si>
  <si>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</si>
  <si>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</si>
  <si>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</si>
  <si>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</si>
  <si>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</si>
  <si>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</si>
  <si>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</si>
  <si>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</si>
  <si>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</si>
  <si>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</si>
  <si>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</si>
  <si>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</si>
  <si>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</si>
  <si>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</si>
  <si>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</si>
  <si>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</si>
  <si>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</si>
  <si>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</si>
  <si>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</si>
  <si>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</si>
  <si>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</si>
  <si>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</si>
  <si>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</si>
  <si>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</si>
  <si>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</si>
  <si>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</si>
  <si>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</si>
  <si>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</si>
  <si>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</si>
  <si>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</si>
  <si>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</si>
  <si>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</si>
  <si>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</si>
  <si>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</si>
  <si>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</si>
  <si>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</si>
  <si>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</si>
  <si>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</si>
  <si>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</si>
  <si>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</si>
  <si>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</si>
  <si>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</si>
  <si>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</si>
  <si>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</si>
  <si>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</si>
  <si>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</si>
  <si>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</si>
  <si>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</si>
  <si>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</si>
  <si>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</si>
  <si>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</si>
  <si>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</si>
  <si>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</si>
  <si>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</si>
  <si>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</si>
  <si>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</si>
  <si>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</si>
  <si>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</si>
  <si>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</si>
  <si>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</si>
  <si>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</si>
  <si>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</si>
  <si>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</si>
  <si>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</si>
  <si>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</si>
  <si>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</si>
  <si>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</si>
  <si>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</si>
  <si>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</si>
  <si>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</si>
  <si>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</si>
  <si>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</si>
  <si>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</si>
  <si>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</si>
  <si>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</si>
  <si>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</si>
  <si>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</si>
  <si>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</si>
  <si>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</si>
  <si>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</si>
  <si>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</si>
  <si>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</si>
  <si>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</si>
  <si>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</si>
  <si>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</si>
  <si>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</si>
  <si>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</si>
  <si>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</si>
  <si>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</si>
  <si>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</si>
  <si>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</si>
  <si>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</si>
  <si>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</si>
  <si>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</si>
  <si>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</si>
  <si>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</si>
  <si>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</si>
  <si>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</si>
  <si>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</si>
  <si>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</si>
  <si>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</si>
  <si>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</si>
  <si>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</si>
  <si>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</si>
  <si>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</si>
  <si>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</si>
  <si>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</si>
  <si>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</si>
  <si>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</si>
  <si>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</si>
  <si>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</si>
  <si>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</si>
  <si>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</si>
  <si>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</si>
  <si>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</si>
  <si>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</si>
  <si>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</si>
  <si>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</si>
  <si>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</si>
  <si>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</si>
  <si>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</si>
  <si>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</si>
  <si>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</si>
  <si>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</si>
  <si>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</si>
  <si>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</si>
  <si>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</si>
  <si>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</si>
  <si>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</si>
  <si>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</si>
  <si>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</si>
  <si>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</si>
  <si>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</si>
  <si>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</si>
  <si>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</si>
  <si>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</si>
  <si>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</si>
  <si>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</si>
  <si>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</si>
  <si>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</si>
  <si>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</si>
  <si>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</si>
  <si>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</si>
  <si>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</si>
  <si>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</si>
  <si>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</si>
  <si>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</si>
  <si>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</si>
  <si>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</si>
  <si>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</si>
  <si>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</si>
  <si>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</si>
  <si>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</si>
  <si>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</si>
  <si>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</si>
  <si>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</si>
  <si>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</si>
  <si>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</si>
  <si>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</si>
  <si>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</si>
  <si>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</si>
  <si>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</si>
  <si>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</si>
  <si>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</si>
  <si>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</si>
  <si>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</si>
  <si>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</si>
  <si>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</si>
  <si>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</si>
  <si>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</si>
  <si>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</si>
  <si>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</si>
  <si>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</si>
  <si>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</si>
  <si>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</si>
  <si>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</si>
  <si>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</si>
  <si>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</si>
  <si>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</si>
  <si>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</si>
  <si>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</si>
  <si>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</si>
  <si>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</si>
  <si>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</si>
  <si>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</si>
  <si>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</si>
  <si>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</si>
  <si>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</si>
  <si>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</si>
  <si>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</si>
  <si>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</si>
  <si>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</si>
  <si>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</si>
  <si>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</si>
  <si>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</si>
  <si>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</si>
  <si>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</si>
  <si>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</si>
  <si>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</si>
  <si>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</si>
  <si>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</si>
  <si>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</si>
  <si>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</si>
  <si>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</si>
  <si>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</si>
  <si>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</si>
  <si>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</si>
  <si>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</si>
  <si>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</si>
  <si>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</si>
  <si>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</si>
  <si>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</si>
  <si>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</si>
  <si>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</si>
  <si>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</si>
  <si>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</si>
  <si>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</si>
  <si>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</si>
  <si>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</si>
  <si>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</si>
  <si>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</si>
  <si>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</si>
  <si>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</si>
  <si>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</si>
  <si>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</si>
  <si>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</si>
  <si>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</si>
  <si>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</si>
  <si>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</si>
  <si>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</si>
  <si>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</si>
  <si>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</si>
  <si>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</si>
  <si>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</si>
  <si>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</si>
  <si>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</si>
  <si>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</si>
  <si>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</si>
  <si>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</si>
  <si>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</si>
  <si>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</si>
  <si>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</si>
  <si>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</si>
  <si>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</si>
  <si>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</si>
  <si>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</si>
  <si>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</si>
  <si>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</si>
  <si>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</si>
  <si>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</si>
  <si>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</si>
  <si>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</si>
  <si>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</si>
  <si>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</si>
  <si>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</si>
  <si>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</si>
  <si>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</si>
  <si>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</si>
  <si>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</si>
  <si>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</si>
  <si>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</si>
  <si>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</si>
  <si>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</si>
  <si>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</si>
  <si>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</si>
  <si>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</si>
  <si>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</si>
  <si>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</si>
  <si>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</si>
  <si>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</si>
  <si>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</si>
  <si>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</si>
  <si>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</si>
  <si>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</si>
  <si>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</si>
  <si>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</si>
  <si>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</si>
  <si>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</si>
  <si>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</si>
  <si>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</si>
  <si>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</si>
  <si>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</si>
  <si>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</si>
  <si>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</si>
  <si>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</si>
  <si>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</si>
  <si>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</si>
  <si>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</si>
  <si>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</si>
  <si>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</si>
  <si>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</si>
  <si>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</si>
  <si>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</si>
  <si>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</si>
  <si>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</si>
  <si>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</si>
  <si>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</si>
  <si>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</si>
  <si>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</si>
  <si>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</si>
  <si>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</si>
  <si>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</si>
  <si>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</si>
  <si>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</si>
  <si>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</si>
  <si>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</si>
  <si>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</si>
  <si>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</si>
  <si>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</si>
  <si>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</si>
  <si>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</si>
  <si>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</si>
  <si>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</si>
  <si>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</si>
  <si>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</si>
  <si>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</si>
  <si>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</si>
  <si>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</si>
  <si>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</si>
  <si>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</si>
  <si>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</si>
  <si>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</si>
  <si>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</si>
  <si>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</si>
  <si>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</si>
  <si>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</si>
  <si>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</si>
  <si>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</si>
  <si>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</si>
  <si>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</si>
  <si>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</si>
  <si>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</si>
  <si>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</si>
  <si>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</si>
  <si>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</si>
  <si>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</si>
  <si>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</si>
  <si>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</si>
  <si>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</si>
  <si>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</si>
  <si>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</si>
  <si>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</si>
  <si>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</si>
  <si>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</si>
  <si>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</si>
  <si>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</si>
  <si>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</si>
  <si>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</si>
  <si>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</si>
  <si>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</si>
  <si>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</si>
  <si>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</si>
  <si>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</si>
  <si>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</si>
  <si>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</si>
  <si>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</si>
  <si>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</si>
  <si>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</si>
  <si>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</si>
  <si>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</si>
  <si>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</si>
  <si>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</si>
  <si>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</si>
  <si>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</si>
  <si>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</si>
  <si>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</si>
  <si>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</si>
  <si>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</si>
  <si>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</si>
  <si>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</si>
  <si>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</si>
  <si>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</si>
  <si>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</si>
  <si>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</si>
  <si>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</si>
  <si>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</si>
  <si>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</si>
  <si>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</si>
  <si>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</si>
  <si>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</si>
  <si>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</si>
  <si>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</si>
  <si>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</si>
  <si>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</si>
  <si>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</si>
  <si>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</si>
  <si>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</si>
  <si>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</si>
  <si>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</si>
  <si>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</si>
  <si>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</si>
  <si>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</si>
  <si>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</si>
  <si>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</si>
  <si>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</si>
  <si>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</si>
  <si>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</si>
  <si>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</si>
  <si>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</si>
  <si>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</si>
  <si>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</si>
  <si>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</si>
  <si>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</si>
  <si>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</si>
  <si>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</si>
  <si>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</si>
  <si>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</si>
  <si>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</si>
  <si>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</si>
  <si>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</si>
  <si>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</si>
  <si>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</si>
  <si>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</si>
  <si>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</si>
  <si>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</si>
  <si>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</si>
  <si>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</si>
  <si>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</si>
  <si>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</si>
  <si>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</si>
  <si>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</si>
  <si>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</si>
  <si>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</si>
  <si>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</si>
  <si>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</si>
  <si>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</si>
  <si>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</si>
  <si>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</si>
  <si>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</si>
  <si>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</si>
  <si>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</si>
  <si>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</si>
  <si>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</si>
  <si>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</si>
  <si>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</si>
  <si>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</si>
  <si>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</si>
  <si>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</si>
  <si>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</si>
  <si>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</si>
  <si>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</si>
  <si>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</si>
  <si>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</si>
  <si>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</si>
  <si>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</si>
  <si>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</si>
  <si>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</si>
  <si>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</si>
  <si>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</si>
  <si>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</si>
  <si>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</si>
  <si>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</si>
  <si>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</si>
  <si>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</si>
  <si>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</si>
  <si>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</si>
  <si>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Краснознаменский городской округ</t>
  </si>
  <si>
    <t>не требуется</t>
  </si>
  <si>
    <t>нет</t>
  </si>
  <si>
    <t>ВЛ</t>
  </si>
  <si>
    <t>дер.</t>
  </si>
  <si>
    <t>ж/б</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</si>
  <si>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</si>
  <si>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</si>
  <si>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</si>
  <si>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</si>
  <si>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</si>
  <si>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</si>
  <si>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</si>
  <si>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</si>
  <si>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</si>
  <si>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</si>
  <si>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</si>
  <si>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</si>
  <si>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</si>
  <si>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</si>
  <si>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</si>
  <si>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</si>
  <si>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</si>
  <si>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</si>
  <si>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</si>
  <si>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</si>
  <si>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</si>
  <si>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</si>
  <si>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</si>
  <si>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</si>
  <si>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</si>
  <si>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</si>
  <si>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</si>
  <si>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</si>
  <si>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</si>
  <si>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</si>
  <si>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</si>
  <si>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</si>
  <si>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</si>
  <si>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</si>
  <si>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</si>
  <si>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</si>
  <si>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</si>
  <si>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</si>
  <si>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</si>
  <si>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</si>
  <si>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</si>
  <si>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</si>
  <si>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</si>
  <si>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</si>
  <si>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июн.21</t>
  </si>
  <si>
    <t>реконструкция</t>
  </si>
  <si>
    <t>2021 г.</t>
  </si>
  <si>
    <t>УСР</t>
  </si>
  <si>
    <t>ТП 30-16</t>
  </si>
  <si>
    <t>D_prj_111001_3373</t>
  </si>
  <si>
    <t>Акт технического освидетельствования технологической сиситемы Краснознаменского РЭС от 20.12.2011г., филиал ОАО " Янтарьэнерго" " Восточные электрические сети"</t>
  </si>
  <si>
    <t>Разрешается дальнейшая эксплуатация технологической системы распредсетей 15/0,4 кВ Краснознаменского РЭС до декабря 2016 г.</t>
  </si>
  <si>
    <t>31.06.2020</t>
  </si>
  <si>
    <t>ВЛ 0,4 кВ от ТП 30-16 Л-1</t>
  </si>
  <si>
    <t>ВЛ 0,4 кВ от ТП 30-16 Л-2</t>
  </si>
  <si>
    <t>Л-1</t>
  </si>
  <si>
    <t>Л-2</t>
  </si>
  <si>
    <t>1990</t>
  </si>
  <si>
    <t>1998</t>
  </si>
  <si>
    <t>29.03.2012</t>
  </si>
  <si>
    <t>не относится</t>
  </si>
  <si>
    <t>не оказывает существенного влияния</t>
  </si>
  <si>
    <t>не рассчитывались</t>
  </si>
  <si>
    <t>1663,38 тыс.руб./км</t>
  </si>
  <si>
    <t>1 этап</t>
  </si>
  <si>
    <t xml:space="preserve">Повышение надежности оказываемых услуг в сфере электроэнергетики </t>
  </si>
  <si>
    <r>
      <rPr>
        <sz val="11"/>
        <color theme="1"/>
        <rFont val="Symbol"/>
        <family val="1"/>
        <charset val="2"/>
      </rPr>
      <t>D</t>
    </r>
    <r>
      <rPr>
        <sz val="11"/>
        <color theme="1"/>
        <rFont val="Calibri"/>
        <family val="2"/>
        <charset val="204"/>
        <scheme val="minor"/>
      </rPr>
      <t xml:space="preserve">пsaidi = 0; </t>
    </r>
    <r>
      <rPr>
        <sz val="11"/>
        <color theme="1"/>
        <rFont val="Calibri"/>
        <family val="2"/>
        <charset val="204"/>
      </rPr>
      <t>Δ</t>
    </r>
    <r>
      <rPr>
        <sz val="11"/>
        <color theme="1"/>
        <rFont val="Calibri"/>
        <family val="2"/>
        <charset val="204"/>
        <scheme val="minor"/>
      </rPr>
      <t>пsaifi = 0</t>
    </r>
  </si>
  <si>
    <t>Реконструкция ВЛ 0,4 кВ от ТП 30-16 (инв №5077727) в пос. Узловое Краснознаменского района с заменой существующего провода на СИП-4 и установкой новых ж/б опор. Протяженность - 1,84 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</si>
  <si>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</si>
  <si>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ВЛ 0.4 кВ от ТП 30-16 (инв.№ 5077727) протяженностью 1.835 км в п.Узловое Краснознаменского района</t>
  </si>
  <si>
    <t xml:space="preserve">План (факт) 2015 года </t>
  </si>
  <si>
    <t xml:space="preserve"> по состоянию на 01.01.2015 года </t>
  </si>
  <si>
    <t>2016 год</t>
  </si>
  <si>
    <t>2017 год</t>
  </si>
  <si>
    <t>2018 год</t>
  </si>
  <si>
    <t>2019 год</t>
  </si>
  <si>
    <t>2020 год</t>
  </si>
  <si>
    <t>35</t>
  </si>
  <si>
    <t>50</t>
  </si>
  <si>
    <t>Реконструкция линий электропередачи</t>
  </si>
  <si>
    <t>нд</t>
  </si>
  <si>
    <t>Сметная стоимость проекта в ценах 4 кв. 2012 года с НДС, млн. руб.</t>
  </si>
  <si>
    <t>1,84 км (1,84 км)</t>
  </si>
  <si>
    <t xml:space="preserve">Факт </t>
  </si>
  <si>
    <t>по состоянию на 01.01.2016 года X</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</si>
</sst>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6" formatCode="0.000"/>
    <numFmt numFmtId="179"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theme="1"/>
      <name val="Calibri"/>
      <family val="2"/>
      <charset val="204"/>
      <scheme val="minor"/>
    </font>
    <font>
      <sz val="8"/>
      <name val="Times New Roman"/>
      <family val="1"/>
      <charset val="204"/>
    </font>
    <font>
      <sz val="11"/>
      <color theme="1"/>
      <name val="Symbol"/>
      <family val="1"/>
      <charset val="2"/>
    </font>
    <font>
      <sz val="11"/>
      <color theme="1"/>
      <name val="Calibri"/>
      <family val="2"/>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83" fillId="0" borderId="1" xfId="0" applyFont="1" applyBorder="1" applyAlignment="1">
      <alignment wrapText="1"/>
    </xf>
    <xf numFmtId="0" fontId="83" fillId="0" borderId="1" xfId="0" applyFont="1" applyBorder="1" applyAlignment="1">
      <alignment vertical="top" wrapText="1"/>
    </xf>
    <xf numFmtId="14" fontId="11" fillId="28" borderId="1" xfId="2" applyNumberFormat="1" applyFont="1" applyFill="1" applyBorder="1" applyAlignment="1">
      <alignment horizontal="center" vertical="center" wrapText="1"/>
    </xf>
    <xf numFmtId="14" fontId="11" fillId="28" borderId="1" xfId="2" applyNumberFormat="1" applyFont="1" applyFill="1" applyBorder="1" applyAlignment="1">
      <alignment horizontal="center" vertical="center"/>
    </xf>
    <xf numFmtId="0" fontId="11" fillId="28" borderId="0" xfId="2" applyFont="1" applyFill="1"/>
    <xf numFmtId="0" fontId="11" fillId="28" borderId="0" xfId="2" applyFont="1" applyFill="1" applyBorder="1" applyAlignment="1"/>
    <xf numFmtId="0" fontId="42" fillId="28" borderId="1" xfId="2" applyNumberFormat="1" applyFont="1" applyFill="1" applyBorder="1" applyAlignment="1">
      <alignment horizontal="center" vertical="top" wrapText="1"/>
    </xf>
    <xf numFmtId="0" fontId="42" fillId="28" borderId="1" xfId="2" applyFont="1" applyFill="1" applyBorder="1" applyAlignment="1">
      <alignment vertical="top" wrapText="1"/>
    </xf>
    <xf numFmtId="0" fontId="11" fillId="28" borderId="1" xfId="2" applyNumberFormat="1" applyFont="1" applyFill="1" applyBorder="1" applyAlignment="1">
      <alignment horizontal="center" vertical="top" wrapText="1"/>
    </xf>
    <xf numFmtId="0" fontId="11" fillId="28" borderId="1" xfId="2" applyFont="1" applyFill="1" applyBorder="1" applyAlignment="1">
      <alignment horizontal="center" vertical="center" wrapText="1"/>
    </xf>
    <xf numFmtId="0" fontId="11" fillId="28" borderId="1" xfId="2" applyFont="1" applyFill="1" applyBorder="1"/>
    <xf numFmtId="0" fontId="2"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84" fillId="28" borderId="1" xfId="62" applyFont="1" applyFill="1" applyBorder="1" applyAlignment="1">
      <alignment horizontal="left" vertical="center"/>
    </xf>
    <xf numFmtId="0" fontId="11" fillId="28" borderId="1" xfId="62" applyFont="1" applyFill="1" applyBorder="1" applyAlignment="1">
      <alignment horizontal="left" vertical="center"/>
    </xf>
    <xf numFmtId="0" fontId="11" fillId="28" borderId="1" xfId="62" applyFont="1" applyFill="1" applyBorder="1" applyAlignment="1">
      <alignment horizontal="center" vertical="center" wrapText="1"/>
    </xf>
    <xf numFmtId="0" fontId="11" fillId="28" borderId="1" xfId="62" applyFont="1" applyFill="1" applyBorder="1" applyAlignment="1">
      <alignment horizontal="center" vertical="center"/>
    </xf>
    <xf numFmtId="49" fontId="11" fillId="28" borderId="1" xfId="62" applyNumberFormat="1" applyFont="1" applyFill="1" applyBorder="1" applyAlignment="1">
      <alignment horizontal="center" vertical="center"/>
    </xf>
    <xf numFmtId="49" fontId="11" fillId="28" borderId="1" xfId="62" applyNumberFormat="1" applyFont="1" applyFill="1" applyBorder="1" applyAlignment="1">
      <alignment horizontal="center" vertical="center" wrapText="1"/>
    </xf>
    <xf numFmtId="49" fontId="11" fillId="28" borderId="1" xfId="62" applyNumberFormat="1" applyFont="1" applyFill="1" applyBorder="1" applyAlignment="1">
      <alignment horizontal="left" vertical="center" wrapText="1"/>
    </xf>
    <xf numFmtId="0" fontId="11" fillId="28" borderId="1" xfId="62" applyNumberFormat="1" applyFont="1" applyFill="1" applyBorder="1" applyAlignment="1">
      <alignment horizontal="center" vertical="center" wrapText="1"/>
    </xf>
    <xf numFmtId="168" fontId="11" fillId="28" borderId="1" xfId="62" applyNumberFormat="1" applyFont="1" applyFill="1" applyBorder="1" applyAlignment="1">
      <alignment horizontal="center" vertical="center"/>
    </xf>
    <xf numFmtId="0" fontId="0" fillId="0" borderId="10" xfId="0" applyFont="1" applyBorder="1" applyAlignment="1">
      <alignment horizontal="left" vertical="center"/>
    </xf>
    <xf numFmtId="176" fontId="11" fillId="28" borderId="1" xfId="62" applyNumberFormat="1" applyFont="1" applyFill="1" applyBorder="1" applyAlignment="1">
      <alignment horizontal="center" vertical="center"/>
    </xf>
    <xf numFmtId="14" fontId="11" fillId="28" borderId="1" xfId="6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6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9"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0" fillId="0" borderId="0" xfId="1" applyFont="1" applyAlignment="1">
      <alignment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 fillId="0" borderId="0" xfId="1" applyFont="1" applyAlignment="1">
      <alignment horizontal="left" vertical="center"/>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8" fillId="0" borderId="0" xfId="1" applyFont="1" applyAlignment="1">
      <alignment horizontal="righ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28"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0" fillId="0" borderId="0" xfId="1" applyFont="1" applyAlignment="1">
      <alignment horizontal="right"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left" vertical="center" wrapText="1"/>
    </xf>
    <xf numFmtId="0" fontId="49" fillId="0" borderId="0" xfId="2" applyFont="1" applyFill="1" applyAlignment="1">
      <alignment horizontal="center"/>
    </xf>
    <xf numFmtId="0" fontId="49" fillId="0" borderId="0" xfId="1" applyFont="1" applyAlignment="1">
      <alignment horizontal="center" vertical="center"/>
    </xf>
    <xf numFmtId="0" fontId="49" fillId="0" borderId="0" xfId="1" applyFont="1" applyAlignment="1">
      <alignment vertical="center"/>
    </xf>
    <xf numFmtId="0" fontId="87"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vertical="center"/>
    </xf>
    <xf numFmtId="0" fontId="87" fillId="0" borderId="0" xfId="1" applyFont="1" applyAlignment="1">
      <alignment horizontal="left" vertical="center"/>
    </xf>
    <xf numFmtId="176" fontId="40" fillId="0" borderId="31" xfId="2" applyNumberFormat="1" applyFont="1" applyFill="1" applyBorder="1" applyAlignment="1">
      <alignment horizontal="justify" vertical="top" wrapText="1"/>
    </xf>
    <xf numFmtId="179" fontId="42" fillId="0" borderId="51" xfId="2" applyNumberFormat="1" applyFont="1" applyFill="1" applyBorder="1" applyAlignment="1">
      <alignment horizontal="center" vertical="center" wrapText="1"/>
    </xf>
    <xf numFmtId="179" fontId="42" fillId="0" borderId="51" xfId="2" applyNumberFormat="1" applyFont="1" applyBorder="1" applyAlignment="1">
      <alignment horizontal="center" vertical="center"/>
    </xf>
    <xf numFmtId="179" fontId="42" fillId="0" borderId="51" xfId="0" applyNumberFormat="1" applyFont="1" applyFill="1" applyBorder="1" applyAlignment="1">
      <alignment horizontal="center" vertical="center"/>
    </xf>
    <xf numFmtId="179" fontId="39" fillId="0" borderId="51" xfId="2" applyNumberFormat="1" applyFont="1" applyFill="1" applyBorder="1" applyAlignment="1">
      <alignment horizontal="center" vertical="center" wrapText="1"/>
    </xf>
    <xf numFmtId="179" fontId="11" fillId="0" borderId="51" xfId="2" applyNumberFormat="1" applyFont="1" applyBorder="1" applyAlignment="1">
      <alignment horizontal="center" vertical="center"/>
    </xf>
    <xf numFmtId="179" fontId="11" fillId="0" borderId="51" xfId="2" applyNumberFormat="1" applyFont="1" applyFill="1" applyBorder="1" applyAlignment="1">
      <alignment horizontal="center" vertical="center" wrapText="1"/>
    </xf>
    <xf numFmtId="179" fontId="11" fillId="0" borderId="51" xfId="0" applyNumberFormat="1" applyFont="1" applyFill="1" applyBorder="1" applyAlignment="1">
      <alignment horizontal="center" vertical="center"/>
    </xf>
    <xf numFmtId="179" fontId="43" fillId="0" borderId="51" xfId="45" applyNumberFormat="1" applyFont="1" applyFill="1" applyBorder="1" applyAlignment="1">
      <alignment horizontal="center" vertical="center" wrapText="1"/>
    </xf>
    <xf numFmtId="179" fontId="43" fillId="0" borderId="2" xfId="45" applyNumberFormat="1" applyFont="1" applyFill="1" applyBorder="1" applyAlignment="1">
      <alignment horizontal="center" vertical="center" wrapText="1"/>
    </xf>
    <xf numFmtId="2" fontId="3" fillId="0" borderId="1" xfId="1" applyNumberFormat="1" applyBorder="1" applyAlignment="1">
      <alignment horizontal="left" vertical="center"/>
    </xf>
    <xf numFmtId="2" fontId="3" fillId="0" borderId="0" xfId="1" applyNumberFormat="1" applyAlignment="1">
      <alignment horizontal="lef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44473200"/>
        <c:axId val="779112888"/>
      </c:lineChart>
      <c:catAx>
        <c:axId val="744473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9112888"/>
        <c:crosses val="autoZero"/>
        <c:auto val="1"/>
        <c:lblAlgn val="ctr"/>
        <c:lblOffset val="100"/>
        <c:noMultiLvlLbl val="0"/>
      </c:catAx>
      <c:valAx>
        <c:axId val="779112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4473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28_D_prj_111001_3373%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D_prj_111001_3373</v>
          </cell>
        </row>
        <row r="15">
          <cell r="A15" t="str">
            <v xml:space="preserve">Реконструкция ВЛ 0.4 кВ от ТП 30-16 (инв.№ 5077727) 1.835 км в п.Узловое Краснознаменского района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1" t="s">
        <v>498</v>
      </c>
      <c r="B5" s="361"/>
      <c r="C5" s="361"/>
      <c r="D5" s="180"/>
      <c r="E5" s="180"/>
      <c r="F5" s="180"/>
      <c r="G5" s="180"/>
      <c r="H5" s="180"/>
      <c r="I5" s="180"/>
      <c r="J5" s="180"/>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499</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556</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7" t="s">
        <v>576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480</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324</v>
      </c>
      <c r="C22" s="486" t="s">
        <v>586</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6" t="s">
        <v>65</v>
      </c>
      <c r="C23" s="40" t="s">
        <v>572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8"/>
      <c r="B24" s="359"/>
      <c r="C24" s="360"/>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77" t="s">
        <v>427</v>
      </c>
      <c r="C25" s="35" t="s">
        <v>499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77" t="s">
        <v>76</v>
      </c>
      <c r="C26" s="35" t="s">
        <v>500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77" t="s">
        <v>75</v>
      </c>
      <c r="C27" s="35" t="s">
        <v>501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77" t="s">
        <v>428</v>
      </c>
      <c r="C28" s="35" t="s">
        <v>502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77" t="s">
        <v>429</v>
      </c>
      <c r="C29" s="35" t="s">
        <v>502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77" t="s">
        <v>430</v>
      </c>
      <c r="C30" s="35" t="s">
        <v>502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40" t="s">
        <v>431</v>
      </c>
      <c r="C31" s="35" t="s">
        <v>502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40" t="s">
        <v>432</v>
      </c>
      <c r="C32" s="35" t="s">
        <v>503</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40" t="s">
        <v>433</v>
      </c>
      <c r="C33" s="40" t="s">
        <v>567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449</v>
      </c>
      <c r="B34" s="40" t="s">
        <v>434</v>
      </c>
      <c r="C34" s="25" t="s">
        <v>503</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437</v>
      </c>
      <c r="B35" s="40" t="s">
        <v>73</v>
      </c>
      <c r="C35" s="25" t="s">
        <v>502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0" t="s">
        <v>435</v>
      </c>
      <c r="C36" s="25" t="s">
        <v>502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438</v>
      </c>
      <c r="B37" s="40" t="s">
        <v>436</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0" t="s">
        <v>246</v>
      </c>
      <c r="C38" s="25" t="s">
        <v>502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8"/>
      <c r="B39" s="359"/>
      <c r="C39" s="360"/>
      <c r="D39" s="23"/>
      <c r="E39" s="23"/>
      <c r="F39" s="23"/>
      <c r="G39" s="23"/>
      <c r="H39" s="23"/>
      <c r="I39" s="23"/>
      <c r="J39" s="23"/>
      <c r="K39" s="23"/>
      <c r="L39" s="23"/>
      <c r="M39" s="23"/>
      <c r="N39" s="23"/>
      <c r="O39" s="23"/>
      <c r="P39" s="23"/>
      <c r="Q39" s="23"/>
      <c r="R39" s="23"/>
      <c r="S39" s="23"/>
      <c r="T39" s="23"/>
      <c r="U39" s="23"/>
      <c r="V39" s="23"/>
    </row>
    <row r="40" spans="1:22" ht="63" x14ac:dyDescent="0.25">
      <c r="A40" s="24" t="s">
        <v>439</v>
      </c>
      <c r="B40" s="40" t="s">
        <v>493</v>
      </c>
      <c r="C40" s="355" t="s">
        <v>573</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452</v>
      </c>
      <c r="B41" s="40" t="s">
        <v>475</v>
      </c>
      <c r="C41" s="2" t="s">
        <v>503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440</v>
      </c>
      <c r="B42" s="40" t="s">
        <v>490</v>
      </c>
      <c r="C42" s="2" t="s">
        <v>503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455</v>
      </c>
      <c r="B43" s="40" t="s">
        <v>456</v>
      </c>
      <c r="C43" s="2" t="s">
        <v>568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441</v>
      </c>
      <c r="B44" s="40" t="s">
        <v>481</v>
      </c>
      <c r="C44" s="2" t="s">
        <v>569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476</v>
      </c>
      <c r="B45" s="40" t="s">
        <v>482</v>
      </c>
      <c r="C45" s="2" t="s">
        <v>569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442</v>
      </c>
      <c r="B46" s="40" t="s">
        <v>483</v>
      </c>
      <c r="C46" s="2" t="s">
        <v>569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8"/>
      <c r="B47" s="359"/>
      <c r="C47" s="36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504">
        <f>'6.2. Паспорт фин осв ввод'!AB24</f>
        <v>0.189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443</v>
      </c>
      <c r="B49" s="40" t="s">
        <v>492</v>
      </c>
      <c r="C49" s="505">
        <f>'6.2. Паспорт фин осв ввод'!AB30</f>
        <v>0.16028639730301475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3" zoomScale="80" zoomScaleNormal="70" zoomScaleSheetLayoutView="80" workbookViewId="0">
      <selection activeCell="C39" sqref="C39"/>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11" width="6.7109375" style="67" customWidth="1"/>
    <col min="12" max="27" width="6.710937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L1" s="67"/>
      <c r="M1" s="67"/>
      <c r="AC1" s="39" t="s">
        <v>70</v>
      </c>
    </row>
    <row r="2" spans="1:29" ht="18.75" x14ac:dyDescent="0.3">
      <c r="A2" s="67"/>
      <c r="B2" s="67"/>
      <c r="C2" s="67"/>
      <c r="D2" s="67"/>
      <c r="E2" s="67"/>
      <c r="F2" s="67"/>
      <c r="L2" s="67"/>
      <c r="M2" s="67"/>
      <c r="AC2" s="15" t="s">
        <v>11</v>
      </c>
    </row>
    <row r="3" spans="1:29" ht="18.75" x14ac:dyDescent="0.3">
      <c r="A3" s="67"/>
      <c r="B3" s="67"/>
      <c r="C3" s="67"/>
      <c r="D3" s="67"/>
      <c r="E3" s="67"/>
      <c r="F3" s="67"/>
      <c r="L3" s="67"/>
      <c r="M3" s="67"/>
      <c r="AC3" s="15" t="s">
        <v>69</v>
      </c>
    </row>
    <row r="4" spans="1:29" ht="18.75" customHeight="1" x14ac:dyDescent="0.25">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row>
    <row r="5" spans="1:29" ht="18.75" x14ac:dyDescent="0.3">
      <c r="A5" s="67"/>
      <c r="B5" s="67"/>
      <c r="C5" s="67"/>
      <c r="D5" s="67"/>
      <c r="E5" s="67"/>
      <c r="F5" s="67"/>
      <c r="L5" s="67"/>
      <c r="M5" s="67"/>
      <c r="AC5" s="15"/>
    </row>
    <row r="6" spans="1:29"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368" t="str">
        <f>'1. паспорт местоположение'!A9:C9</f>
        <v>АО "Янтарьэнерго"</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row>
    <row r="9" spans="1:29"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368" t="str">
        <f>'1. паспорт местоположение'!A12:C12</f>
        <v>D_prj_111001_3373</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1" t="str">
        <f>'1. паспорт местоположение'!A15:C15</f>
        <v>Реконструкция ВЛ 0.4 кВ от ТП 30-16 (инв.№ 5077727) протяженностью 1.835 км в п.Узловое Краснознаменского района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47" t="s">
        <v>465</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443" t="s">
        <v>201</v>
      </c>
      <c r="B20" s="443" t="s">
        <v>200</v>
      </c>
      <c r="C20" s="429" t="s">
        <v>199</v>
      </c>
      <c r="D20" s="429"/>
      <c r="E20" s="446" t="s">
        <v>198</v>
      </c>
      <c r="F20" s="446"/>
      <c r="G20" s="443" t="s">
        <v>577</v>
      </c>
      <c r="H20" s="439" t="s">
        <v>579</v>
      </c>
      <c r="I20" s="440"/>
      <c r="J20" s="440"/>
      <c r="K20" s="440"/>
      <c r="L20" s="439" t="s">
        <v>580</v>
      </c>
      <c r="M20" s="440"/>
      <c r="N20" s="440"/>
      <c r="O20" s="440"/>
      <c r="P20" s="439" t="s">
        <v>581</v>
      </c>
      <c r="Q20" s="440"/>
      <c r="R20" s="440"/>
      <c r="S20" s="440"/>
      <c r="T20" s="439" t="s">
        <v>582</v>
      </c>
      <c r="U20" s="440"/>
      <c r="V20" s="440"/>
      <c r="W20" s="440"/>
      <c r="X20" s="439" t="s">
        <v>583</v>
      </c>
      <c r="Y20" s="440"/>
      <c r="Z20" s="440"/>
      <c r="AA20" s="440"/>
      <c r="AB20" s="448" t="s">
        <v>197</v>
      </c>
      <c r="AC20" s="449"/>
      <c r="AD20" s="88"/>
      <c r="AE20" s="88"/>
      <c r="AF20" s="88"/>
    </row>
    <row r="21" spans="1:32" ht="99.75" customHeight="1" x14ac:dyDescent="0.25">
      <c r="A21" s="444"/>
      <c r="B21" s="444"/>
      <c r="C21" s="429"/>
      <c r="D21" s="429"/>
      <c r="E21" s="446"/>
      <c r="F21" s="446"/>
      <c r="G21" s="444"/>
      <c r="H21" s="429" t="s">
        <v>3</v>
      </c>
      <c r="I21" s="429"/>
      <c r="J21" s="429" t="s">
        <v>590</v>
      </c>
      <c r="K21" s="429"/>
      <c r="L21" s="429" t="s">
        <v>3</v>
      </c>
      <c r="M21" s="429"/>
      <c r="N21" s="429" t="s">
        <v>196</v>
      </c>
      <c r="O21" s="429"/>
      <c r="P21" s="429" t="s">
        <v>3</v>
      </c>
      <c r="Q21" s="429"/>
      <c r="R21" s="429" t="s">
        <v>196</v>
      </c>
      <c r="S21" s="429"/>
      <c r="T21" s="429" t="s">
        <v>3</v>
      </c>
      <c r="U21" s="429"/>
      <c r="V21" s="429" t="s">
        <v>196</v>
      </c>
      <c r="W21" s="429"/>
      <c r="X21" s="429" t="s">
        <v>3</v>
      </c>
      <c r="Y21" s="429"/>
      <c r="Z21" s="429" t="s">
        <v>196</v>
      </c>
      <c r="AA21" s="429"/>
      <c r="AB21" s="450"/>
      <c r="AC21" s="451"/>
    </row>
    <row r="22" spans="1:32" ht="89.25" customHeight="1" x14ac:dyDescent="0.25">
      <c r="A22" s="445"/>
      <c r="B22" s="445"/>
      <c r="C22" s="85" t="s">
        <v>3</v>
      </c>
      <c r="D22" s="85" t="s">
        <v>194</v>
      </c>
      <c r="E22" s="87" t="s">
        <v>578</v>
      </c>
      <c r="F22" s="87" t="s">
        <v>591</v>
      </c>
      <c r="G22" s="445"/>
      <c r="H22" s="86" t="s">
        <v>444</v>
      </c>
      <c r="I22" s="86" t="s">
        <v>445</v>
      </c>
      <c r="J22" s="86" t="s">
        <v>444</v>
      </c>
      <c r="K22" s="86" t="s">
        <v>445</v>
      </c>
      <c r="L22" s="86" t="s">
        <v>444</v>
      </c>
      <c r="M22" s="86" t="s">
        <v>445</v>
      </c>
      <c r="N22" s="86" t="s">
        <v>444</v>
      </c>
      <c r="O22" s="86" t="s">
        <v>445</v>
      </c>
      <c r="P22" s="86" t="s">
        <v>444</v>
      </c>
      <c r="Q22" s="86" t="s">
        <v>445</v>
      </c>
      <c r="R22" s="86" t="s">
        <v>444</v>
      </c>
      <c r="S22" s="86" t="s">
        <v>445</v>
      </c>
      <c r="T22" s="86" t="s">
        <v>444</v>
      </c>
      <c r="U22" s="86" t="s">
        <v>445</v>
      </c>
      <c r="V22" s="86" t="s">
        <v>444</v>
      </c>
      <c r="W22" s="86" t="s">
        <v>445</v>
      </c>
      <c r="X22" s="86" t="s">
        <v>444</v>
      </c>
      <c r="Y22" s="86" t="s">
        <v>445</v>
      </c>
      <c r="Z22" s="86" t="s">
        <v>444</v>
      </c>
      <c r="AA22" s="86" t="s">
        <v>445</v>
      </c>
      <c r="AB22" s="85" t="s">
        <v>195</v>
      </c>
      <c r="AC22" s="85" t="s">
        <v>194</v>
      </c>
    </row>
    <row r="23" spans="1:32" ht="19.5" customHeight="1" x14ac:dyDescent="0.25">
      <c r="A23" s="78">
        <v>1</v>
      </c>
      <c r="B23" s="78">
        <v>2</v>
      </c>
      <c r="C23" s="78">
        <v>3</v>
      </c>
      <c r="D23" s="78">
        <v>4</v>
      </c>
      <c r="E23" s="78">
        <v>5</v>
      </c>
      <c r="F23" s="78">
        <v>6</v>
      </c>
      <c r="G23" s="172">
        <v>7</v>
      </c>
      <c r="H23" s="172">
        <v>8</v>
      </c>
      <c r="I23" s="172">
        <v>9</v>
      </c>
      <c r="J23" s="172">
        <v>10</v>
      </c>
      <c r="K23" s="172">
        <v>11</v>
      </c>
      <c r="L23" s="172">
        <v>12</v>
      </c>
      <c r="M23" s="172">
        <v>13</v>
      </c>
      <c r="N23" s="172">
        <v>14</v>
      </c>
      <c r="O23" s="172">
        <v>15</v>
      </c>
      <c r="P23" s="172">
        <v>16</v>
      </c>
      <c r="Q23" s="172">
        <v>17</v>
      </c>
      <c r="R23" s="172">
        <v>18</v>
      </c>
      <c r="S23" s="172">
        <v>19</v>
      </c>
      <c r="T23" s="190">
        <v>20</v>
      </c>
      <c r="U23" s="190">
        <v>21</v>
      </c>
      <c r="V23" s="190">
        <v>22</v>
      </c>
      <c r="W23" s="190">
        <v>23</v>
      </c>
      <c r="X23" s="190">
        <v>24</v>
      </c>
      <c r="Y23" s="190">
        <v>25</v>
      </c>
      <c r="Z23" s="190">
        <v>26</v>
      </c>
      <c r="AA23" s="190">
        <v>27</v>
      </c>
      <c r="AB23" s="190">
        <v>28</v>
      </c>
      <c r="AC23" s="190">
        <v>29</v>
      </c>
    </row>
    <row r="24" spans="1:32" ht="47.25" customHeight="1" x14ac:dyDescent="0.25">
      <c r="A24" s="83">
        <v>1</v>
      </c>
      <c r="B24" s="82" t="s">
        <v>193</v>
      </c>
      <c r="C24" s="495">
        <v>4.2119999999999997</v>
      </c>
      <c r="D24" s="495">
        <v>0</v>
      </c>
      <c r="E24" s="496">
        <v>4.2119999999999997</v>
      </c>
      <c r="F24" s="496">
        <v>4.2119999999999997</v>
      </c>
      <c r="G24" s="495">
        <v>0</v>
      </c>
      <c r="H24" s="495">
        <v>0</v>
      </c>
      <c r="I24" s="495">
        <v>0</v>
      </c>
      <c r="J24" s="495">
        <v>0</v>
      </c>
      <c r="K24" s="495">
        <v>0</v>
      </c>
      <c r="L24" s="495">
        <v>0</v>
      </c>
      <c r="M24" s="495">
        <v>0</v>
      </c>
      <c r="N24" s="497">
        <v>0</v>
      </c>
      <c r="O24" s="495">
        <v>0</v>
      </c>
      <c r="P24" s="495">
        <v>0</v>
      </c>
      <c r="Q24" s="495">
        <v>0</v>
      </c>
      <c r="R24" s="495">
        <v>0</v>
      </c>
      <c r="S24" s="495">
        <v>0</v>
      </c>
      <c r="T24" s="495">
        <v>0</v>
      </c>
      <c r="U24" s="495">
        <v>0</v>
      </c>
      <c r="V24" s="495">
        <v>0</v>
      </c>
      <c r="W24" s="495">
        <v>0</v>
      </c>
      <c r="X24" s="495">
        <v>0.189</v>
      </c>
      <c r="Y24" s="495">
        <v>0</v>
      </c>
      <c r="Z24" s="495">
        <v>0</v>
      </c>
      <c r="AA24" s="495">
        <v>0</v>
      </c>
      <c r="AB24" s="495">
        <f>H24+L24+P24+T24+X24</f>
        <v>0.189</v>
      </c>
      <c r="AC24" s="498">
        <v>0</v>
      </c>
    </row>
    <row r="25" spans="1:32" ht="24" customHeight="1" x14ac:dyDescent="0.25">
      <c r="A25" s="80" t="s">
        <v>192</v>
      </c>
      <c r="B25" s="51" t="s">
        <v>191</v>
      </c>
      <c r="C25" s="495">
        <v>0</v>
      </c>
      <c r="D25" s="495">
        <v>0</v>
      </c>
      <c r="E25" s="499">
        <v>0</v>
      </c>
      <c r="F25" s="499">
        <v>0</v>
      </c>
      <c r="G25" s="500">
        <v>0</v>
      </c>
      <c r="H25" s="500">
        <v>0</v>
      </c>
      <c r="I25" s="500">
        <v>0</v>
      </c>
      <c r="J25" s="500">
        <v>0</v>
      </c>
      <c r="K25" s="500">
        <v>0</v>
      </c>
      <c r="L25" s="500">
        <v>0</v>
      </c>
      <c r="M25" s="500">
        <v>0</v>
      </c>
      <c r="N25" s="500">
        <v>0</v>
      </c>
      <c r="O25" s="500">
        <v>0</v>
      </c>
      <c r="P25" s="500">
        <v>0</v>
      </c>
      <c r="Q25" s="500">
        <v>0</v>
      </c>
      <c r="R25" s="500">
        <v>0</v>
      </c>
      <c r="S25" s="500">
        <v>0</v>
      </c>
      <c r="T25" s="500">
        <v>0</v>
      </c>
      <c r="U25" s="500">
        <v>0</v>
      </c>
      <c r="V25" s="500">
        <v>0</v>
      </c>
      <c r="W25" s="500">
        <v>0</v>
      </c>
      <c r="X25" s="500">
        <v>0</v>
      </c>
      <c r="Y25" s="500">
        <v>0</v>
      </c>
      <c r="Z25" s="500">
        <v>0</v>
      </c>
      <c r="AA25" s="500">
        <v>0</v>
      </c>
      <c r="AB25" s="495">
        <f t="shared" ref="AB25:AB64" si="0">H25+L25+P25+T25+X25</f>
        <v>0</v>
      </c>
      <c r="AC25" s="498">
        <v>0</v>
      </c>
    </row>
    <row r="26" spans="1:32" x14ac:dyDescent="0.25">
      <c r="A26" s="80" t="s">
        <v>190</v>
      </c>
      <c r="B26" s="51" t="s">
        <v>189</v>
      </c>
      <c r="C26" s="495">
        <v>0</v>
      </c>
      <c r="D26" s="495">
        <v>0</v>
      </c>
      <c r="E26" s="500">
        <v>0</v>
      </c>
      <c r="F26" s="500">
        <v>0</v>
      </c>
      <c r="G26" s="500">
        <v>0</v>
      </c>
      <c r="H26" s="500">
        <v>0</v>
      </c>
      <c r="I26" s="500">
        <v>0</v>
      </c>
      <c r="J26" s="500">
        <v>0</v>
      </c>
      <c r="K26" s="500">
        <v>0</v>
      </c>
      <c r="L26" s="500">
        <v>0</v>
      </c>
      <c r="M26" s="500">
        <v>0</v>
      </c>
      <c r="N26" s="500">
        <v>0</v>
      </c>
      <c r="O26" s="500">
        <v>0</v>
      </c>
      <c r="P26" s="500">
        <v>0</v>
      </c>
      <c r="Q26" s="500">
        <v>0</v>
      </c>
      <c r="R26" s="500">
        <v>0</v>
      </c>
      <c r="S26" s="500">
        <v>0</v>
      </c>
      <c r="T26" s="500">
        <v>0</v>
      </c>
      <c r="U26" s="500">
        <v>0</v>
      </c>
      <c r="V26" s="500">
        <v>0</v>
      </c>
      <c r="W26" s="500">
        <v>0</v>
      </c>
      <c r="X26" s="500">
        <v>0</v>
      </c>
      <c r="Y26" s="500">
        <v>0</v>
      </c>
      <c r="Z26" s="500">
        <v>0</v>
      </c>
      <c r="AA26" s="500">
        <v>0</v>
      </c>
      <c r="AB26" s="495">
        <f t="shared" si="0"/>
        <v>0</v>
      </c>
      <c r="AC26" s="498">
        <v>0</v>
      </c>
    </row>
    <row r="27" spans="1:32" ht="31.5" x14ac:dyDescent="0.25">
      <c r="A27" s="80" t="s">
        <v>188</v>
      </c>
      <c r="B27" s="51" t="s">
        <v>400</v>
      </c>
      <c r="C27" s="495">
        <f>C24/1.18</f>
        <v>3.5694915254237287</v>
      </c>
      <c r="D27" s="495">
        <v>0</v>
      </c>
      <c r="E27" s="500">
        <v>3.5694915254237287</v>
      </c>
      <c r="F27" s="500">
        <v>3.5694915254237287</v>
      </c>
      <c r="G27" s="500">
        <v>0</v>
      </c>
      <c r="H27" s="500">
        <v>0</v>
      </c>
      <c r="I27" s="500">
        <v>0</v>
      </c>
      <c r="J27" s="500">
        <v>0</v>
      </c>
      <c r="K27" s="500">
        <v>0</v>
      </c>
      <c r="L27" s="500">
        <v>0</v>
      </c>
      <c r="M27" s="500">
        <v>0</v>
      </c>
      <c r="N27" s="501">
        <v>0</v>
      </c>
      <c r="O27" s="500">
        <v>0</v>
      </c>
      <c r="P27" s="500">
        <v>0</v>
      </c>
      <c r="Q27" s="500">
        <v>0</v>
      </c>
      <c r="R27" s="500">
        <v>0</v>
      </c>
      <c r="S27" s="500">
        <v>0</v>
      </c>
      <c r="T27" s="500">
        <v>0</v>
      </c>
      <c r="U27" s="500">
        <v>0</v>
      </c>
      <c r="V27" s="500">
        <v>0</v>
      </c>
      <c r="W27" s="500">
        <v>0</v>
      </c>
      <c r="X27" s="500">
        <v>0.16016949152542373</v>
      </c>
      <c r="Y27" s="500">
        <v>0</v>
      </c>
      <c r="Z27" s="500">
        <v>0</v>
      </c>
      <c r="AA27" s="500">
        <v>0</v>
      </c>
      <c r="AB27" s="495">
        <f t="shared" si="0"/>
        <v>0.16016949152542373</v>
      </c>
      <c r="AC27" s="498">
        <v>0</v>
      </c>
    </row>
    <row r="28" spans="1:32" x14ac:dyDescent="0.25">
      <c r="A28" s="80" t="s">
        <v>187</v>
      </c>
      <c r="B28" s="51" t="s">
        <v>186</v>
      </c>
      <c r="C28" s="495">
        <v>0</v>
      </c>
      <c r="D28" s="495">
        <v>0</v>
      </c>
      <c r="E28" s="500">
        <v>0</v>
      </c>
      <c r="F28" s="500">
        <v>0</v>
      </c>
      <c r="G28" s="500">
        <v>0</v>
      </c>
      <c r="H28" s="500">
        <v>0</v>
      </c>
      <c r="I28" s="500">
        <v>0</v>
      </c>
      <c r="J28" s="500">
        <v>0</v>
      </c>
      <c r="K28" s="500">
        <v>0</v>
      </c>
      <c r="L28" s="500">
        <v>0</v>
      </c>
      <c r="M28" s="500">
        <v>0</v>
      </c>
      <c r="N28" s="500">
        <v>0</v>
      </c>
      <c r="O28" s="500">
        <v>0</v>
      </c>
      <c r="P28" s="500">
        <v>0</v>
      </c>
      <c r="Q28" s="500">
        <v>0</v>
      </c>
      <c r="R28" s="500">
        <v>0</v>
      </c>
      <c r="S28" s="500">
        <v>0</v>
      </c>
      <c r="T28" s="500">
        <v>0</v>
      </c>
      <c r="U28" s="500">
        <v>0</v>
      </c>
      <c r="V28" s="500">
        <v>0</v>
      </c>
      <c r="W28" s="500">
        <v>0</v>
      </c>
      <c r="X28" s="500">
        <v>0</v>
      </c>
      <c r="Y28" s="500">
        <v>0</v>
      </c>
      <c r="Z28" s="500">
        <v>0</v>
      </c>
      <c r="AA28" s="500">
        <v>0</v>
      </c>
      <c r="AB28" s="495">
        <f t="shared" si="0"/>
        <v>0</v>
      </c>
      <c r="AC28" s="498">
        <v>0</v>
      </c>
    </row>
    <row r="29" spans="1:32" x14ac:dyDescent="0.25">
      <c r="A29" s="80" t="s">
        <v>185</v>
      </c>
      <c r="B29" s="84" t="s">
        <v>184</v>
      </c>
      <c r="C29" s="495">
        <f>C24-C27</f>
        <v>0.64250847457627103</v>
      </c>
      <c r="D29" s="495">
        <v>0</v>
      </c>
      <c r="E29" s="500">
        <v>0.64250847457627103</v>
      </c>
      <c r="F29" s="500">
        <v>0.64250847457627103</v>
      </c>
      <c r="G29" s="500">
        <v>0</v>
      </c>
      <c r="H29" s="500">
        <v>0</v>
      </c>
      <c r="I29" s="500">
        <v>0</v>
      </c>
      <c r="J29" s="500">
        <v>0</v>
      </c>
      <c r="K29" s="500">
        <v>0</v>
      </c>
      <c r="L29" s="500">
        <v>0</v>
      </c>
      <c r="M29" s="500">
        <v>0</v>
      </c>
      <c r="N29" s="500">
        <v>0</v>
      </c>
      <c r="O29" s="500">
        <v>0</v>
      </c>
      <c r="P29" s="500">
        <v>0</v>
      </c>
      <c r="Q29" s="500">
        <v>0</v>
      </c>
      <c r="R29" s="500">
        <v>0</v>
      </c>
      <c r="S29" s="500">
        <v>0</v>
      </c>
      <c r="T29" s="500">
        <v>0</v>
      </c>
      <c r="U29" s="500">
        <v>0</v>
      </c>
      <c r="V29" s="500">
        <v>0</v>
      </c>
      <c r="W29" s="500">
        <v>0</v>
      </c>
      <c r="X29" s="500">
        <v>2.8830508474576272E-2</v>
      </c>
      <c r="Y29" s="500">
        <v>0</v>
      </c>
      <c r="Z29" s="500">
        <v>0</v>
      </c>
      <c r="AA29" s="500">
        <v>0</v>
      </c>
      <c r="AB29" s="495">
        <f t="shared" si="0"/>
        <v>2.8830508474576272E-2</v>
      </c>
      <c r="AC29" s="498">
        <v>0</v>
      </c>
    </row>
    <row r="30" spans="1:32" ht="47.25" x14ac:dyDescent="0.25">
      <c r="A30" s="83" t="s">
        <v>64</v>
      </c>
      <c r="B30" s="82" t="s">
        <v>183</v>
      </c>
      <c r="C30" s="495">
        <v>3.5694915254237287</v>
      </c>
      <c r="D30" s="495">
        <v>0</v>
      </c>
      <c r="E30" s="496">
        <v>3.5694915254237287</v>
      </c>
      <c r="F30" s="496">
        <v>3.5694915254237287</v>
      </c>
      <c r="G30" s="495">
        <v>0</v>
      </c>
      <c r="H30" s="495">
        <v>0</v>
      </c>
      <c r="I30" s="495">
        <v>0</v>
      </c>
      <c r="J30" s="495">
        <v>0</v>
      </c>
      <c r="K30" s="495">
        <v>0</v>
      </c>
      <c r="L30" s="495">
        <v>0</v>
      </c>
      <c r="M30" s="495">
        <v>0</v>
      </c>
      <c r="N30" s="497">
        <v>0</v>
      </c>
      <c r="O30" s="495">
        <v>0</v>
      </c>
      <c r="P30" s="495">
        <v>0</v>
      </c>
      <c r="Q30" s="495">
        <v>0</v>
      </c>
      <c r="R30" s="495">
        <v>0</v>
      </c>
      <c r="S30" s="495">
        <v>0</v>
      </c>
      <c r="T30" s="495">
        <v>0</v>
      </c>
      <c r="U30" s="495">
        <v>0</v>
      </c>
      <c r="V30" s="495">
        <v>0</v>
      </c>
      <c r="W30" s="495">
        <v>0</v>
      </c>
      <c r="X30" s="495">
        <v>0.16028639730301475</v>
      </c>
      <c r="Y30" s="495">
        <v>0</v>
      </c>
      <c r="Z30" s="495">
        <v>0</v>
      </c>
      <c r="AA30" s="495">
        <v>0</v>
      </c>
      <c r="AB30" s="495">
        <f t="shared" si="0"/>
        <v>0.16028639730301475</v>
      </c>
      <c r="AC30" s="498">
        <v>0</v>
      </c>
    </row>
    <row r="31" spans="1:32" x14ac:dyDescent="0.25">
      <c r="A31" s="83" t="s">
        <v>182</v>
      </c>
      <c r="B31" s="51" t="s">
        <v>181</v>
      </c>
      <c r="C31" s="495">
        <v>0.16028639730301475</v>
      </c>
      <c r="D31" s="495">
        <v>0</v>
      </c>
      <c r="E31" s="500">
        <v>0.16028639730301475</v>
      </c>
      <c r="F31" s="500">
        <v>0.16028639730301475</v>
      </c>
      <c r="G31" s="500">
        <v>0</v>
      </c>
      <c r="H31" s="500">
        <v>0</v>
      </c>
      <c r="I31" s="500">
        <v>0</v>
      </c>
      <c r="J31" s="500">
        <v>0</v>
      </c>
      <c r="K31" s="500">
        <v>0</v>
      </c>
      <c r="L31" s="500">
        <v>0</v>
      </c>
      <c r="M31" s="500">
        <v>0</v>
      </c>
      <c r="N31" s="500">
        <v>0</v>
      </c>
      <c r="O31" s="500">
        <v>0</v>
      </c>
      <c r="P31" s="500">
        <v>0</v>
      </c>
      <c r="Q31" s="500">
        <v>0</v>
      </c>
      <c r="R31" s="500">
        <v>0</v>
      </c>
      <c r="S31" s="500">
        <v>0</v>
      </c>
      <c r="T31" s="500">
        <v>0</v>
      </c>
      <c r="U31" s="500">
        <v>0</v>
      </c>
      <c r="V31" s="500">
        <v>0</v>
      </c>
      <c r="W31" s="500">
        <v>0</v>
      </c>
      <c r="X31" s="500">
        <v>0.16028639730301475</v>
      </c>
      <c r="Y31" s="500">
        <v>0</v>
      </c>
      <c r="Z31" s="500">
        <v>0</v>
      </c>
      <c r="AA31" s="500">
        <v>0</v>
      </c>
      <c r="AB31" s="495">
        <f t="shared" si="0"/>
        <v>0.16028639730301475</v>
      </c>
      <c r="AC31" s="498">
        <v>0</v>
      </c>
    </row>
    <row r="32" spans="1:32" ht="31.5" x14ac:dyDescent="0.25">
      <c r="A32" s="83" t="s">
        <v>180</v>
      </c>
      <c r="B32" s="51" t="s">
        <v>179</v>
      </c>
      <c r="C32" s="495">
        <v>2.8697168015723884</v>
      </c>
      <c r="D32" s="495">
        <v>0</v>
      </c>
      <c r="E32" s="500">
        <v>2.8697168015723884</v>
      </c>
      <c r="F32" s="500">
        <v>2.8697168015723884</v>
      </c>
      <c r="G32" s="500">
        <v>0</v>
      </c>
      <c r="H32" s="500">
        <v>0</v>
      </c>
      <c r="I32" s="500">
        <v>0</v>
      </c>
      <c r="J32" s="500">
        <v>0</v>
      </c>
      <c r="K32" s="500">
        <v>0</v>
      </c>
      <c r="L32" s="500">
        <v>0</v>
      </c>
      <c r="M32" s="500">
        <v>0</v>
      </c>
      <c r="N32" s="500">
        <v>0</v>
      </c>
      <c r="O32" s="500">
        <v>0</v>
      </c>
      <c r="P32" s="500">
        <v>0</v>
      </c>
      <c r="Q32" s="500">
        <v>0</v>
      </c>
      <c r="R32" s="500">
        <v>0</v>
      </c>
      <c r="S32" s="500">
        <v>0</v>
      </c>
      <c r="T32" s="500">
        <v>0</v>
      </c>
      <c r="U32" s="500">
        <v>0</v>
      </c>
      <c r="V32" s="500">
        <v>0</v>
      </c>
      <c r="W32" s="500">
        <v>0</v>
      </c>
      <c r="X32" s="500">
        <v>0</v>
      </c>
      <c r="Y32" s="500">
        <v>0</v>
      </c>
      <c r="Z32" s="500">
        <v>0</v>
      </c>
      <c r="AA32" s="500">
        <v>0</v>
      </c>
      <c r="AB32" s="495">
        <f t="shared" si="0"/>
        <v>0</v>
      </c>
      <c r="AC32" s="498">
        <v>0</v>
      </c>
    </row>
    <row r="33" spans="1:29" x14ac:dyDescent="0.25">
      <c r="A33" s="83" t="s">
        <v>178</v>
      </c>
      <c r="B33" s="51" t="s">
        <v>177</v>
      </c>
      <c r="C33" s="495">
        <v>9.911680092230131E-2</v>
      </c>
      <c r="D33" s="495">
        <v>0</v>
      </c>
      <c r="E33" s="500">
        <v>9.911680092230131E-2</v>
      </c>
      <c r="F33" s="500">
        <v>9.911680092230131E-2</v>
      </c>
      <c r="G33" s="500">
        <v>0</v>
      </c>
      <c r="H33" s="500">
        <v>0</v>
      </c>
      <c r="I33" s="500">
        <v>0</v>
      </c>
      <c r="J33" s="500">
        <v>0</v>
      </c>
      <c r="K33" s="500">
        <v>0</v>
      </c>
      <c r="L33" s="500">
        <v>0</v>
      </c>
      <c r="M33" s="500">
        <v>0</v>
      </c>
      <c r="N33" s="500">
        <v>0</v>
      </c>
      <c r="O33" s="500">
        <v>0</v>
      </c>
      <c r="P33" s="500">
        <v>0</v>
      </c>
      <c r="Q33" s="500">
        <v>0</v>
      </c>
      <c r="R33" s="500">
        <v>0</v>
      </c>
      <c r="S33" s="500">
        <v>0</v>
      </c>
      <c r="T33" s="500">
        <v>0</v>
      </c>
      <c r="U33" s="500">
        <v>0</v>
      </c>
      <c r="V33" s="500">
        <v>0</v>
      </c>
      <c r="W33" s="500">
        <v>0</v>
      </c>
      <c r="X33" s="500">
        <v>0</v>
      </c>
      <c r="Y33" s="500">
        <v>0</v>
      </c>
      <c r="Z33" s="500">
        <v>0</v>
      </c>
      <c r="AA33" s="500">
        <v>0</v>
      </c>
      <c r="AB33" s="495">
        <f t="shared" si="0"/>
        <v>0</v>
      </c>
      <c r="AC33" s="498">
        <v>0</v>
      </c>
    </row>
    <row r="34" spans="1:29" x14ac:dyDescent="0.25">
      <c r="A34" s="83" t="s">
        <v>176</v>
      </c>
      <c r="B34" s="51" t="s">
        <v>175</v>
      </c>
      <c r="C34" s="495">
        <v>0.44037152562602438</v>
      </c>
      <c r="D34" s="495">
        <v>0</v>
      </c>
      <c r="E34" s="500">
        <v>0.44037152562602438</v>
      </c>
      <c r="F34" s="500">
        <v>0.44037152562602438</v>
      </c>
      <c r="G34" s="500">
        <v>0</v>
      </c>
      <c r="H34" s="500">
        <v>0</v>
      </c>
      <c r="I34" s="500">
        <v>0</v>
      </c>
      <c r="J34" s="500">
        <v>0</v>
      </c>
      <c r="K34" s="500">
        <v>0</v>
      </c>
      <c r="L34" s="500">
        <v>0</v>
      </c>
      <c r="M34" s="500">
        <v>0</v>
      </c>
      <c r="N34" s="500">
        <v>0</v>
      </c>
      <c r="O34" s="500">
        <v>0</v>
      </c>
      <c r="P34" s="500">
        <v>0</v>
      </c>
      <c r="Q34" s="500">
        <v>0</v>
      </c>
      <c r="R34" s="500">
        <v>0</v>
      </c>
      <c r="S34" s="500">
        <v>0</v>
      </c>
      <c r="T34" s="500">
        <v>0</v>
      </c>
      <c r="U34" s="500">
        <v>0</v>
      </c>
      <c r="V34" s="500">
        <v>0</v>
      </c>
      <c r="W34" s="500">
        <v>0</v>
      </c>
      <c r="X34" s="500">
        <v>0</v>
      </c>
      <c r="Y34" s="500">
        <v>0</v>
      </c>
      <c r="Z34" s="500">
        <v>0</v>
      </c>
      <c r="AA34" s="500">
        <v>0</v>
      </c>
      <c r="AB34" s="495">
        <f t="shared" si="0"/>
        <v>0</v>
      </c>
      <c r="AC34" s="498">
        <v>0</v>
      </c>
    </row>
    <row r="35" spans="1:29" ht="31.5" x14ac:dyDescent="0.25">
      <c r="A35" s="83" t="s">
        <v>63</v>
      </c>
      <c r="B35" s="82" t="s">
        <v>174</v>
      </c>
      <c r="C35" s="495">
        <v>0</v>
      </c>
      <c r="D35" s="495">
        <v>0</v>
      </c>
      <c r="E35" s="496">
        <v>0</v>
      </c>
      <c r="F35" s="496">
        <v>0</v>
      </c>
      <c r="G35" s="495">
        <v>0</v>
      </c>
      <c r="H35" s="495">
        <v>0</v>
      </c>
      <c r="I35" s="495">
        <v>0</v>
      </c>
      <c r="J35" s="495">
        <v>0</v>
      </c>
      <c r="K35" s="495">
        <v>0</v>
      </c>
      <c r="L35" s="495">
        <v>0</v>
      </c>
      <c r="M35" s="495">
        <v>0</v>
      </c>
      <c r="N35" s="497">
        <v>0</v>
      </c>
      <c r="O35" s="495">
        <v>0</v>
      </c>
      <c r="P35" s="495">
        <v>0</v>
      </c>
      <c r="Q35" s="495">
        <v>0</v>
      </c>
      <c r="R35" s="495">
        <v>0</v>
      </c>
      <c r="S35" s="495">
        <v>0</v>
      </c>
      <c r="T35" s="495">
        <v>0</v>
      </c>
      <c r="U35" s="495">
        <v>0</v>
      </c>
      <c r="V35" s="495">
        <v>0</v>
      </c>
      <c r="W35" s="495">
        <v>0</v>
      </c>
      <c r="X35" s="495">
        <v>0</v>
      </c>
      <c r="Y35" s="495">
        <v>0</v>
      </c>
      <c r="Z35" s="495">
        <v>0</v>
      </c>
      <c r="AA35" s="495">
        <v>0</v>
      </c>
      <c r="AB35" s="495">
        <f t="shared" si="0"/>
        <v>0</v>
      </c>
      <c r="AC35" s="498">
        <v>0</v>
      </c>
    </row>
    <row r="36" spans="1:29" ht="31.5" x14ac:dyDescent="0.25">
      <c r="A36" s="80" t="s">
        <v>173</v>
      </c>
      <c r="B36" s="79" t="s">
        <v>172</v>
      </c>
      <c r="C36" s="502">
        <v>0</v>
      </c>
      <c r="D36" s="495">
        <v>0</v>
      </c>
      <c r="E36" s="500">
        <v>0</v>
      </c>
      <c r="F36" s="500">
        <v>0</v>
      </c>
      <c r="G36" s="500">
        <v>0</v>
      </c>
      <c r="H36" s="500">
        <v>0</v>
      </c>
      <c r="I36" s="500">
        <v>0</v>
      </c>
      <c r="J36" s="500">
        <v>0</v>
      </c>
      <c r="K36" s="500">
        <v>0</v>
      </c>
      <c r="L36" s="500">
        <v>0</v>
      </c>
      <c r="M36" s="500">
        <v>0</v>
      </c>
      <c r="N36" s="500">
        <v>0</v>
      </c>
      <c r="O36" s="500">
        <v>0</v>
      </c>
      <c r="P36" s="500">
        <v>0</v>
      </c>
      <c r="Q36" s="500">
        <v>0</v>
      </c>
      <c r="R36" s="500">
        <v>0</v>
      </c>
      <c r="S36" s="500">
        <v>0</v>
      </c>
      <c r="T36" s="500">
        <v>0</v>
      </c>
      <c r="U36" s="500">
        <v>0</v>
      </c>
      <c r="V36" s="500">
        <v>0</v>
      </c>
      <c r="W36" s="500">
        <v>0</v>
      </c>
      <c r="X36" s="500">
        <v>0</v>
      </c>
      <c r="Y36" s="500">
        <v>0</v>
      </c>
      <c r="Z36" s="500">
        <v>0</v>
      </c>
      <c r="AA36" s="500">
        <v>0</v>
      </c>
      <c r="AB36" s="495">
        <f t="shared" si="0"/>
        <v>0</v>
      </c>
      <c r="AC36" s="498">
        <v>0</v>
      </c>
    </row>
    <row r="37" spans="1:29" x14ac:dyDescent="0.25">
      <c r="A37" s="80" t="s">
        <v>171</v>
      </c>
      <c r="B37" s="79" t="s">
        <v>161</v>
      </c>
      <c r="C37" s="502">
        <v>0</v>
      </c>
      <c r="D37" s="495">
        <v>0</v>
      </c>
      <c r="E37" s="500">
        <v>0</v>
      </c>
      <c r="F37" s="500">
        <v>0</v>
      </c>
      <c r="G37" s="500">
        <v>0</v>
      </c>
      <c r="H37" s="500">
        <v>0</v>
      </c>
      <c r="I37" s="500">
        <v>0</v>
      </c>
      <c r="J37" s="500">
        <v>0</v>
      </c>
      <c r="K37" s="500">
        <v>0</v>
      </c>
      <c r="L37" s="500">
        <v>0</v>
      </c>
      <c r="M37" s="500">
        <v>0</v>
      </c>
      <c r="N37" s="501">
        <v>0</v>
      </c>
      <c r="O37" s="500">
        <v>0</v>
      </c>
      <c r="P37" s="500">
        <v>0</v>
      </c>
      <c r="Q37" s="500">
        <v>0</v>
      </c>
      <c r="R37" s="500">
        <v>0</v>
      </c>
      <c r="S37" s="500">
        <v>0</v>
      </c>
      <c r="T37" s="500">
        <v>0</v>
      </c>
      <c r="U37" s="500">
        <v>0</v>
      </c>
      <c r="V37" s="500">
        <v>0</v>
      </c>
      <c r="W37" s="500">
        <v>0</v>
      </c>
      <c r="X37" s="500">
        <v>0</v>
      </c>
      <c r="Y37" s="500">
        <v>0</v>
      </c>
      <c r="Z37" s="500">
        <v>0</v>
      </c>
      <c r="AA37" s="500">
        <v>0</v>
      </c>
      <c r="AB37" s="495">
        <f t="shared" si="0"/>
        <v>0</v>
      </c>
      <c r="AC37" s="498">
        <v>0</v>
      </c>
    </row>
    <row r="38" spans="1:29" x14ac:dyDescent="0.25">
      <c r="A38" s="80" t="s">
        <v>170</v>
      </c>
      <c r="B38" s="79" t="s">
        <v>159</v>
      </c>
      <c r="C38" s="502">
        <v>0</v>
      </c>
      <c r="D38" s="495">
        <v>0</v>
      </c>
      <c r="E38" s="500">
        <v>0</v>
      </c>
      <c r="F38" s="500">
        <v>0</v>
      </c>
      <c r="G38" s="500">
        <v>0</v>
      </c>
      <c r="H38" s="500">
        <v>0</v>
      </c>
      <c r="I38" s="500">
        <v>0</v>
      </c>
      <c r="J38" s="500">
        <v>0</v>
      </c>
      <c r="K38" s="500">
        <v>0</v>
      </c>
      <c r="L38" s="500">
        <v>0</v>
      </c>
      <c r="M38" s="500">
        <v>0</v>
      </c>
      <c r="N38" s="500">
        <v>0</v>
      </c>
      <c r="O38" s="500">
        <v>0</v>
      </c>
      <c r="P38" s="500">
        <v>0</v>
      </c>
      <c r="Q38" s="500">
        <v>0</v>
      </c>
      <c r="R38" s="500">
        <v>0</v>
      </c>
      <c r="S38" s="500">
        <v>0</v>
      </c>
      <c r="T38" s="500">
        <v>0</v>
      </c>
      <c r="U38" s="500">
        <v>0</v>
      </c>
      <c r="V38" s="500">
        <v>0</v>
      </c>
      <c r="W38" s="500">
        <v>0</v>
      </c>
      <c r="X38" s="500">
        <v>0</v>
      </c>
      <c r="Y38" s="500">
        <v>0</v>
      </c>
      <c r="Z38" s="500">
        <v>0</v>
      </c>
      <c r="AA38" s="500">
        <v>0</v>
      </c>
      <c r="AB38" s="495">
        <f t="shared" si="0"/>
        <v>0</v>
      </c>
      <c r="AC38" s="498">
        <v>0</v>
      </c>
    </row>
    <row r="39" spans="1:29" ht="31.5" x14ac:dyDescent="0.25">
      <c r="A39" s="80" t="s">
        <v>169</v>
      </c>
      <c r="B39" s="51" t="s">
        <v>157</v>
      </c>
      <c r="C39" s="502">
        <v>1.835</v>
      </c>
      <c r="D39" s="495">
        <v>0</v>
      </c>
      <c r="E39" s="500">
        <v>1.835</v>
      </c>
      <c r="F39" s="500">
        <v>1.835</v>
      </c>
      <c r="G39" s="500">
        <v>0</v>
      </c>
      <c r="H39" s="500">
        <v>0</v>
      </c>
      <c r="I39" s="500">
        <v>0</v>
      </c>
      <c r="J39" s="500">
        <v>0</v>
      </c>
      <c r="K39" s="500">
        <v>0</v>
      </c>
      <c r="L39" s="500">
        <v>0</v>
      </c>
      <c r="M39" s="500">
        <v>0</v>
      </c>
      <c r="N39" s="500">
        <v>0</v>
      </c>
      <c r="O39" s="500">
        <v>0</v>
      </c>
      <c r="P39" s="500">
        <v>0</v>
      </c>
      <c r="Q39" s="500">
        <v>0</v>
      </c>
      <c r="R39" s="500">
        <v>0</v>
      </c>
      <c r="S39" s="500">
        <v>0</v>
      </c>
      <c r="T39" s="500">
        <v>0</v>
      </c>
      <c r="U39" s="500">
        <v>0</v>
      </c>
      <c r="V39" s="500">
        <v>0</v>
      </c>
      <c r="W39" s="500">
        <v>0</v>
      </c>
      <c r="X39" s="500">
        <v>0</v>
      </c>
      <c r="Y39" s="500">
        <v>0</v>
      </c>
      <c r="Z39" s="500">
        <v>0</v>
      </c>
      <c r="AA39" s="500">
        <v>0</v>
      </c>
      <c r="AB39" s="495">
        <f t="shared" si="0"/>
        <v>0</v>
      </c>
      <c r="AC39" s="498">
        <v>0</v>
      </c>
    </row>
    <row r="40" spans="1:29" ht="31.5" x14ac:dyDescent="0.25">
      <c r="A40" s="80" t="s">
        <v>168</v>
      </c>
      <c r="B40" s="51" t="s">
        <v>155</v>
      </c>
      <c r="C40" s="495">
        <v>0</v>
      </c>
      <c r="D40" s="495">
        <v>0</v>
      </c>
      <c r="E40" s="500">
        <v>0</v>
      </c>
      <c r="F40" s="500">
        <v>0</v>
      </c>
      <c r="G40" s="500">
        <v>0</v>
      </c>
      <c r="H40" s="500">
        <v>0</v>
      </c>
      <c r="I40" s="500">
        <v>0</v>
      </c>
      <c r="J40" s="500">
        <v>0</v>
      </c>
      <c r="K40" s="500">
        <v>0</v>
      </c>
      <c r="L40" s="500">
        <v>0</v>
      </c>
      <c r="M40" s="500">
        <v>0</v>
      </c>
      <c r="N40" s="500">
        <v>0</v>
      </c>
      <c r="O40" s="500">
        <v>0</v>
      </c>
      <c r="P40" s="500">
        <v>0</v>
      </c>
      <c r="Q40" s="500">
        <v>0</v>
      </c>
      <c r="R40" s="500">
        <v>0</v>
      </c>
      <c r="S40" s="500">
        <v>0</v>
      </c>
      <c r="T40" s="500">
        <v>0</v>
      </c>
      <c r="U40" s="500">
        <v>0</v>
      </c>
      <c r="V40" s="500">
        <v>0</v>
      </c>
      <c r="W40" s="500">
        <v>0</v>
      </c>
      <c r="X40" s="500">
        <v>0</v>
      </c>
      <c r="Y40" s="500">
        <v>0</v>
      </c>
      <c r="Z40" s="500">
        <v>0</v>
      </c>
      <c r="AA40" s="500">
        <v>0</v>
      </c>
      <c r="AB40" s="495">
        <f t="shared" si="0"/>
        <v>0</v>
      </c>
      <c r="AC40" s="498">
        <v>0</v>
      </c>
    </row>
    <row r="41" spans="1:29" x14ac:dyDescent="0.25">
      <c r="A41" s="80" t="s">
        <v>167</v>
      </c>
      <c r="B41" s="51" t="s">
        <v>153</v>
      </c>
      <c r="C41" s="495">
        <v>0</v>
      </c>
      <c r="D41" s="495">
        <v>0</v>
      </c>
      <c r="E41" s="500">
        <v>0</v>
      </c>
      <c r="F41" s="500">
        <v>0</v>
      </c>
      <c r="G41" s="500">
        <v>0</v>
      </c>
      <c r="H41" s="500">
        <v>0</v>
      </c>
      <c r="I41" s="500">
        <v>0</v>
      </c>
      <c r="J41" s="500">
        <v>0</v>
      </c>
      <c r="K41" s="500">
        <v>0</v>
      </c>
      <c r="L41" s="500">
        <v>0</v>
      </c>
      <c r="M41" s="500">
        <v>0</v>
      </c>
      <c r="N41" s="500">
        <v>0</v>
      </c>
      <c r="O41" s="500">
        <v>0</v>
      </c>
      <c r="P41" s="500">
        <v>0</v>
      </c>
      <c r="Q41" s="500">
        <v>0</v>
      </c>
      <c r="R41" s="500">
        <v>0</v>
      </c>
      <c r="S41" s="500">
        <v>0</v>
      </c>
      <c r="T41" s="500">
        <v>0</v>
      </c>
      <c r="U41" s="500">
        <v>0</v>
      </c>
      <c r="V41" s="500">
        <v>0</v>
      </c>
      <c r="W41" s="500">
        <v>0</v>
      </c>
      <c r="X41" s="500">
        <v>0</v>
      </c>
      <c r="Y41" s="500">
        <v>0</v>
      </c>
      <c r="Z41" s="500">
        <v>0</v>
      </c>
      <c r="AA41" s="500">
        <v>0</v>
      </c>
      <c r="AB41" s="495">
        <f t="shared" si="0"/>
        <v>0</v>
      </c>
      <c r="AC41" s="498">
        <v>0</v>
      </c>
    </row>
    <row r="42" spans="1:29" ht="18.75" x14ac:dyDescent="0.25">
      <c r="A42" s="80" t="s">
        <v>166</v>
      </c>
      <c r="B42" s="79" t="s">
        <v>151</v>
      </c>
      <c r="C42" s="502">
        <v>0</v>
      </c>
      <c r="D42" s="495">
        <v>0</v>
      </c>
      <c r="E42" s="500">
        <v>0</v>
      </c>
      <c r="F42" s="500">
        <v>0</v>
      </c>
      <c r="G42" s="500">
        <v>0</v>
      </c>
      <c r="H42" s="500">
        <v>0</v>
      </c>
      <c r="I42" s="500">
        <v>0</v>
      </c>
      <c r="J42" s="500">
        <v>0</v>
      </c>
      <c r="K42" s="500">
        <v>0</v>
      </c>
      <c r="L42" s="500">
        <v>0</v>
      </c>
      <c r="M42" s="500">
        <v>0</v>
      </c>
      <c r="N42" s="500">
        <v>0</v>
      </c>
      <c r="O42" s="500">
        <v>0</v>
      </c>
      <c r="P42" s="500">
        <v>0</v>
      </c>
      <c r="Q42" s="500">
        <v>0</v>
      </c>
      <c r="R42" s="500">
        <v>0</v>
      </c>
      <c r="S42" s="500">
        <v>0</v>
      </c>
      <c r="T42" s="500">
        <v>0</v>
      </c>
      <c r="U42" s="500">
        <v>0</v>
      </c>
      <c r="V42" s="500">
        <v>0</v>
      </c>
      <c r="W42" s="500">
        <v>0</v>
      </c>
      <c r="X42" s="500">
        <v>0</v>
      </c>
      <c r="Y42" s="500">
        <v>0</v>
      </c>
      <c r="Z42" s="500">
        <v>0</v>
      </c>
      <c r="AA42" s="500">
        <v>0</v>
      </c>
      <c r="AB42" s="495">
        <f t="shared" si="0"/>
        <v>0</v>
      </c>
      <c r="AC42" s="498">
        <v>0</v>
      </c>
    </row>
    <row r="43" spans="1:29" x14ac:dyDescent="0.25">
      <c r="A43" s="83" t="s">
        <v>62</v>
      </c>
      <c r="B43" s="82" t="s">
        <v>165</v>
      </c>
      <c r="C43" s="495">
        <v>0</v>
      </c>
      <c r="D43" s="495">
        <v>0</v>
      </c>
      <c r="E43" s="496">
        <v>0</v>
      </c>
      <c r="F43" s="496">
        <v>0</v>
      </c>
      <c r="G43" s="495">
        <v>0</v>
      </c>
      <c r="H43" s="495">
        <v>0</v>
      </c>
      <c r="I43" s="495">
        <v>0</v>
      </c>
      <c r="J43" s="495">
        <v>0</v>
      </c>
      <c r="K43" s="495">
        <v>0</v>
      </c>
      <c r="L43" s="495">
        <v>0</v>
      </c>
      <c r="M43" s="495">
        <v>0</v>
      </c>
      <c r="N43" s="497">
        <v>0</v>
      </c>
      <c r="O43" s="495">
        <v>0</v>
      </c>
      <c r="P43" s="495">
        <v>0</v>
      </c>
      <c r="Q43" s="495">
        <v>0</v>
      </c>
      <c r="R43" s="495">
        <v>0</v>
      </c>
      <c r="S43" s="495">
        <v>0</v>
      </c>
      <c r="T43" s="495">
        <v>0</v>
      </c>
      <c r="U43" s="495">
        <v>0</v>
      </c>
      <c r="V43" s="495">
        <v>0</v>
      </c>
      <c r="W43" s="495">
        <v>0</v>
      </c>
      <c r="X43" s="495">
        <v>0</v>
      </c>
      <c r="Y43" s="495">
        <v>0</v>
      </c>
      <c r="Z43" s="495">
        <v>0</v>
      </c>
      <c r="AA43" s="495">
        <v>0</v>
      </c>
      <c r="AB43" s="495">
        <f t="shared" si="0"/>
        <v>0</v>
      </c>
      <c r="AC43" s="498">
        <v>0</v>
      </c>
    </row>
    <row r="44" spans="1:29" x14ac:dyDescent="0.25">
      <c r="A44" s="80" t="s">
        <v>164</v>
      </c>
      <c r="B44" s="51" t="s">
        <v>163</v>
      </c>
      <c r="C44" s="495">
        <v>0</v>
      </c>
      <c r="D44" s="495">
        <v>0</v>
      </c>
      <c r="E44" s="500">
        <v>0</v>
      </c>
      <c r="F44" s="500">
        <v>0</v>
      </c>
      <c r="G44" s="500">
        <v>0</v>
      </c>
      <c r="H44" s="500">
        <v>0</v>
      </c>
      <c r="I44" s="500">
        <v>0</v>
      </c>
      <c r="J44" s="500">
        <v>0</v>
      </c>
      <c r="K44" s="500">
        <v>0</v>
      </c>
      <c r="L44" s="500">
        <v>0</v>
      </c>
      <c r="M44" s="500">
        <v>0</v>
      </c>
      <c r="N44" s="500">
        <v>0</v>
      </c>
      <c r="O44" s="500">
        <v>0</v>
      </c>
      <c r="P44" s="500">
        <v>0</v>
      </c>
      <c r="Q44" s="500">
        <v>0</v>
      </c>
      <c r="R44" s="500">
        <v>0</v>
      </c>
      <c r="S44" s="500">
        <v>0</v>
      </c>
      <c r="T44" s="500">
        <v>0</v>
      </c>
      <c r="U44" s="500">
        <v>0</v>
      </c>
      <c r="V44" s="500">
        <v>0</v>
      </c>
      <c r="W44" s="500">
        <v>0</v>
      </c>
      <c r="X44" s="500">
        <v>0</v>
      </c>
      <c r="Y44" s="500">
        <v>0</v>
      </c>
      <c r="Z44" s="500">
        <v>0</v>
      </c>
      <c r="AA44" s="500">
        <v>0</v>
      </c>
      <c r="AB44" s="495">
        <f t="shared" si="0"/>
        <v>0</v>
      </c>
      <c r="AC44" s="498">
        <v>0</v>
      </c>
    </row>
    <row r="45" spans="1:29" x14ac:dyDescent="0.25">
      <c r="A45" s="80" t="s">
        <v>162</v>
      </c>
      <c r="B45" s="51" t="s">
        <v>161</v>
      </c>
      <c r="C45" s="495">
        <v>0</v>
      </c>
      <c r="D45" s="495">
        <v>0</v>
      </c>
      <c r="E45" s="500">
        <v>0</v>
      </c>
      <c r="F45" s="500">
        <v>0</v>
      </c>
      <c r="G45" s="500">
        <v>0</v>
      </c>
      <c r="H45" s="500">
        <v>0</v>
      </c>
      <c r="I45" s="500">
        <v>0</v>
      </c>
      <c r="J45" s="500">
        <v>0</v>
      </c>
      <c r="K45" s="500">
        <v>0</v>
      </c>
      <c r="L45" s="500">
        <v>0</v>
      </c>
      <c r="M45" s="500">
        <v>0</v>
      </c>
      <c r="N45" s="501">
        <v>0</v>
      </c>
      <c r="O45" s="500">
        <v>0</v>
      </c>
      <c r="P45" s="500">
        <v>0</v>
      </c>
      <c r="Q45" s="500">
        <v>0</v>
      </c>
      <c r="R45" s="500">
        <v>0</v>
      </c>
      <c r="S45" s="500">
        <v>0</v>
      </c>
      <c r="T45" s="500">
        <v>0</v>
      </c>
      <c r="U45" s="500">
        <v>0</v>
      </c>
      <c r="V45" s="500">
        <v>0</v>
      </c>
      <c r="W45" s="500">
        <v>0</v>
      </c>
      <c r="X45" s="500">
        <v>0</v>
      </c>
      <c r="Y45" s="500">
        <v>0</v>
      </c>
      <c r="Z45" s="500">
        <v>0</v>
      </c>
      <c r="AA45" s="500">
        <v>0</v>
      </c>
      <c r="AB45" s="495">
        <f t="shared" si="0"/>
        <v>0</v>
      </c>
      <c r="AC45" s="498">
        <v>0</v>
      </c>
    </row>
    <row r="46" spans="1:29" x14ac:dyDescent="0.25">
      <c r="A46" s="80" t="s">
        <v>160</v>
      </c>
      <c r="B46" s="51" t="s">
        <v>159</v>
      </c>
      <c r="C46" s="495">
        <v>0</v>
      </c>
      <c r="D46" s="495">
        <v>0</v>
      </c>
      <c r="E46" s="500">
        <v>0</v>
      </c>
      <c r="F46" s="500">
        <v>0</v>
      </c>
      <c r="G46" s="500">
        <v>0</v>
      </c>
      <c r="H46" s="500">
        <v>0</v>
      </c>
      <c r="I46" s="500">
        <v>0</v>
      </c>
      <c r="J46" s="500">
        <v>0</v>
      </c>
      <c r="K46" s="500">
        <v>0</v>
      </c>
      <c r="L46" s="500">
        <v>0</v>
      </c>
      <c r="M46" s="500">
        <v>0</v>
      </c>
      <c r="N46" s="500">
        <v>0</v>
      </c>
      <c r="O46" s="500">
        <v>0</v>
      </c>
      <c r="P46" s="500">
        <v>0</v>
      </c>
      <c r="Q46" s="500">
        <v>0</v>
      </c>
      <c r="R46" s="500">
        <v>0</v>
      </c>
      <c r="S46" s="500">
        <v>0</v>
      </c>
      <c r="T46" s="500">
        <v>0</v>
      </c>
      <c r="U46" s="500">
        <v>0</v>
      </c>
      <c r="V46" s="500">
        <v>0</v>
      </c>
      <c r="W46" s="500">
        <v>0</v>
      </c>
      <c r="X46" s="500">
        <v>0</v>
      </c>
      <c r="Y46" s="500">
        <v>0</v>
      </c>
      <c r="Z46" s="500">
        <v>0</v>
      </c>
      <c r="AA46" s="500">
        <v>0</v>
      </c>
      <c r="AB46" s="495">
        <f t="shared" si="0"/>
        <v>0</v>
      </c>
      <c r="AC46" s="498">
        <v>0</v>
      </c>
    </row>
    <row r="47" spans="1:29" ht="31.5" x14ac:dyDescent="0.25">
      <c r="A47" s="80" t="s">
        <v>158</v>
      </c>
      <c r="B47" s="51" t="s">
        <v>157</v>
      </c>
      <c r="C47" s="502">
        <v>1.835</v>
      </c>
      <c r="D47" s="495">
        <v>0</v>
      </c>
      <c r="E47" s="500">
        <v>1.835</v>
      </c>
      <c r="F47" s="500">
        <v>1.835</v>
      </c>
      <c r="G47" s="500">
        <v>0</v>
      </c>
      <c r="H47" s="500">
        <v>0</v>
      </c>
      <c r="I47" s="500">
        <v>0</v>
      </c>
      <c r="J47" s="500">
        <v>0</v>
      </c>
      <c r="K47" s="500">
        <v>0</v>
      </c>
      <c r="L47" s="500">
        <v>0</v>
      </c>
      <c r="M47" s="500">
        <v>0</v>
      </c>
      <c r="N47" s="500">
        <v>0</v>
      </c>
      <c r="O47" s="500">
        <v>0</v>
      </c>
      <c r="P47" s="500">
        <v>0</v>
      </c>
      <c r="Q47" s="500">
        <v>0</v>
      </c>
      <c r="R47" s="500">
        <v>0</v>
      </c>
      <c r="S47" s="500">
        <v>0</v>
      </c>
      <c r="T47" s="500">
        <v>0</v>
      </c>
      <c r="U47" s="500">
        <v>0</v>
      </c>
      <c r="V47" s="500">
        <v>0</v>
      </c>
      <c r="W47" s="500">
        <v>0</v>
      </c>
      <c r="X47" s="500">
        <v>0</v>
      </c>
      <c r="Y47" s="500">
        <v>0</v>
      </c>
      <c r="Z47" s="500">
        <v>0</v>
      </c>
      <c r="AA47" s="500">
        <v>0</v>
      </c>
      <c r="AB47" s="495">
        <f t="shared" si="0"/>
        <v>0</v>
      </c>
      <c r="AC47" s="498">
        <v>0</v>
      </c>
    </row>
    <row r="48" spans="1:29" ht="31.5" x14ac:dyDescent="0.25">
      <c r="A48" s="80" t="s">
        <v>156</v>
      </c>
      <c r="B48" s="51" t="s">
        <v>155</v>
      </c>
      <c r="C48" s="495">
        <v>0</v>
      </c>
      <c r="D48" s="495">
        <v>0</v>
      </c>
      <c r="E48" s="500">
        <v>0</v>
      </c>
      <c r="F48" s="500">
        <v>0</v>
      </c>
      <c r="G48" s="500">
        <v>0</v>
      </c>
      <c r="H48" s="500">
        <v>0</v>
      </c>
      <c r="I48" s="500">
        <v>0</v>
      </c>
      <c r="J48" s="500">
        <v>0</v>
      </c>
      <c r="K48" s="500">
        <v>0</v>
      </c>
      <c r="L48" s="500">
        <v>0</v>
      </c>
      <c r="M48" s="500">
        <v>0</v>
      </c>
      <c r="N48" s="500">
        <v>0</v>
      </c>
      <c r="O48" s="500">
        <v>0</v>
      </c>
      <c r="P48" s="500">
        <v>0</v>
      </c>
      <c r="Q48" s="500">
        <v>0</v>
      </c>
      <c r="R48" s="500">
        <v>0</v>
      </c>
      <c r="S48" s="500">
        <v>0</v>
      </c>
      <c r="T48" s="500">
        <v>0</v>
      </c>
      <c r="U48" s="500">
        <v>0</v>
      </c>
      <c r="V48" s="500">
        <v>0</v>
      </c>
      <c r="W48" s="500">
        <v>0</v>
      </c>
      <c r="X48" s="500">
        <v>0</v>
      </c>
      <c r="Y48" s="500">
        <v>0</v>
      </c>
      <c r="Z48" s="500">
        <v>0</v>
      </c>
      <c r="AA48" s="500">
        <v>0</v>
      </c>
      <c r="AB48" s="495">
        <f t="shared" si="0"/>
        <v>0</v>
      </c>
      <c r="AC48" s="498">
        <v>0</v>
      </c>
    </row>
    <row r="49" spans="1:29" x14ac:dyDescent="0.25">
      <c r="A49" s="80" t="s">
        <v>154</v>
      </c>
      <c r="B49" s="51" t="s">
        <v>153</v>
      </c>
      <c r="C49" s="495">
        <v>0</v>
      </c>
      <c r="D49" s="495">
        <v>0</v>
      </c>
      <c r="E49" s="500">
        <v>0</v>
      </c>
      <c r="F49" s="500">
        <v>0</v>
      </c>
      <c r="G49" s="500">
        <v>0</v>
      </c>
      <c r="H49" s="500">
        <v>0</v>
      </c>
      <c r="I49" s="500">
        <v>0</v>
      </c>
      <c r="J49" s="500">
        <v>0</v>
      </c>
      <c r="K49" s="500">
        <v>0</v>
      </c>
      <c r="L49" s="500">
        <v>0</v>
      </c>
      <c r="M49" s="500">
        <v>0</v>
      </c>
      <c r="N49" s="500">
        <v>0</v>
      </c>
      <c r="O49" s="500">
        <v>0</v>
      </c>
      <c r="P49" s="500">
        <v>0</v>
      </c>
      <c r="Q49" s="500">
        <v>0</v>
      </c>
      <c r="R49" s="500">
        <v>0</v>
      </c>
      <c r="S49" s="500">
        <v>0</v>
      </c>
      <c r="T49" s="500">
        <v>0</v>
      </c>
      <c r="U49" s="500">
        <v>0</v>
      </c>
      <c r="V49" s="500">
        <v>0</v>
      </c>
      <c r="W49" s="500">
        <v>0</v>
      </c>
      <c r="X49" s="500">
        <v>0</v>
      </c>
      <c r="Y49" s="500">
        <v>0</v>
      </c>
      <c r="Z49" s="500">
        <v>0</v>
      </c>
      <c r="AA49" s="500">
        <v>0</v>
      </c>
      <c r="AB49" s="495">
        <f t="shared" si="0"/>
        <v>0</v>
      </c>
      <c r="AC49" s="498">
        <v>0</v>
      </c>
    </row>
    <row r="50" spans="1:29" ht="18.75" x14ac:dyDescent="0.25">
      <c r="A50" s="80" t="s">
        <v>152</v>
      </c>
      <c r="B50" s="79" t="s">
        <v>151</v>
      </c>
      <c r="C50" s="502">
        <v>0</v>
      </c>
      <c r="D50" s="495">
        <v>0</v>
      </c>
      <c r="E50" s="500">
        <v>0</v>
      </c>
      <c r="F50" s="500">
        <v>0</v>
      </c>
      <c r="G50" s="500">
        <v>0</v>
      </c>
      <c r="H50" s="500">
        <v>0</v>
      </c>
      <c r="I50" s="500">
        <v>0</v>
      </c>
      <c r="J50" s="500">
        <v>0</v>
      </c>
      <c r="K50" s="500">
        <v>0</v>
      </c>
      <c r="L50" s="500">
        <v>0</v>
      </c>
      <c r="M50" s="500">
        <v>0</v>
      </c>
      <c r="N50" s="500">
        <v>0</v>
      </c>
      <c r="O50" s="500">
        <v>0</v>
      </c>
      <c r="P50" s="500">
        <v>0</v>
      </c>
      <c r="Q50" s="500">
        <v>0</v>
      </c>
      <c r="R50" s="500">
        <v>0</v>
      </c>
      <c r="S50" s="500">
        <v>0</v>
      </c>
      <c r="T50" s="500">
        <v>0</v>
      </c>
      <c r="U50" s="500">
        <v>0</v>
      </c>
      <c r="V50" s="500">
        <v>0</v>
      </c>
      <c r="W50" s="500">
        <v>0</v>
      </c>
      <c r="X50" s="500">
        <v>0</v>
      </c>
      <c r="Y50" s="500">
        <v>0</v>
      </c>
      <c r="Z50" s="500">
        <v>0</v>
      </c>
      <c r="AA50" s="500">
        <v>0</v>
      </c>
      <c r="AB50" s="495">
        <f t="shared" si="0"/>
        <v>0</v>
      </c>
      <c r="AC50" s="498">
        <v>0</v>
      </c>
    </row>
    <row r="51" spans="1:29" ht="35.25" customHeight="1" x14ac:dyDescent="0.25">
      <c r="A51" s="83" t="s">
        <v>60</v>
      </c>
      <c r="B51" s="82" t="s">
        <v>150</v>
      </c>
      <c r="C51" s="495">
        <v>0</v>
      </c>
      <c r="D51" s="495">
        <v>0</v>
      </c>
      <c r="E51" s="496">
        <v>0</v>
      </c>
      <c r="F51" s="496">
        <v>0</v>
      </c>
      <c r="G51" s="495">
        <v>0</v>
      </c>
      <c r="H51" s="495">
        <v>0</v>
      </c>
      <c r="I51" s="495">
        <v>0</v>
      </c>
      <c r="J51" s="495">
        <v>0</v>
      </c>
      <c r="K51" s="495">
        <v>0</v>
      </c>
      <c r="L51" s="495">
        <v>0</v>
      </c>
      <c r="M51" s="495">
        <v>0</v>
      </c>
      <c r="N51" s="497">
        <v>0</v>
      </c>
      <c r="O51" s="495">
        <v>0</v>
      </c>
      <c r="P51" s="495">
        <v>0</v>
      </c>
      <c r="Q51" s="495">
        <v>0</v>
      </c>
      <c r="R51" s="495">
        <v>0</v>
      </c>
      <c r="S51" s="495">
        <v>0</v>
      </c>
      <c r="T51" s="495">
        <v>0</v>
      </c>
      <c r="U51" s="495">
        <v>0</v>
      </c>
      <c r="V51" s="495">
        <v>0</v>
      </c>
      <c r="W51" s="495">
        <v>0</v>
      </c>
      <c r="X51" s="495">
        <v>0</v>
      </c>
      <c r="Y51" s="495">
        <v>0</v>
      </c>
      <c r="Z51" s="495">
        <v>0</v>
      </c>
      <c r="AA51" s="495">
        <v>0</v>
      </c>
      <c r="AB51" s="495">
        <f t="shared" si="0"/>
        <v>0</v>
      </c>
      <c r="AC51" s="498">
        <v>0</v>
      </c>
    </row>
    <row r="52" spans="1:29" x14ac:dyDescent="0.25">
      <c r="A52" s="80" t="s">
        <v>149</v>
      </c>
      <c r="B52" s="51" t="s">
        <v>148</v>
      </c>
      <c r="C52" s="495">
        <v>3.56949152542373</v>
      </c>
      <c r="D52" s="495">
        <v>0</v>
      </c>
      <c r="E52" s="500">
        <v>3.5694915254237287</v>
      </c>
      <c r="F52" s="500">
        <v>3.5694915254237287</v>
      </c>
      <c r="G52" s="500">
        <v>0</v>
      </c>
      <c r="H52" s="500">
        <v>0</v>
      </c>
      <c r="I52" s="500">
        <v>0</v>
      </c>
      <c r="J52" s="500">
        <v>0</v>
      </c>
      <c r="K52" s="500">
        <v>0</v>
      </c>
      <c r="L52" s="500">
        <v>0</v>
      </c>
      <c r="M52" s="500">
        <v>0</v>
      </c>
      <c r="N52" s="500">
        <v>0</v>
      </c>
      <c r="O52" s="500">
        <v>0</v>
      </c>
      <c r="P52" s="500">
        <v>0</v>
      </c>
      <c r="Q52" s="500">
        <v>0</v>
      </c>
      <c r="R52" s="500">
        <v>0</v>
      </c>
      <c r="S52" s="500">
        <v>0</v>
      </c>
      <c r="T52" s="500">
        <v>0</v>
      </c>
      <c r="U52" s="500">
        <v>0</v>
      </c>
      <c r="V52" s="500">
        <v>0</v>
      </c>
      <c r="W52" s="500">
        <v>0</v>
      </c>
      <c r="X52" s="500">
        <v>0</v>
      </c>
      <c r="Y52" s="500">
        <v>0</v>
      </c>
      <c r="Z52" s="500">
        <v>0</v>
      </c>
      <c r="AA52" s="500">
        <v>0</v>
      </c>
      <c r="AB52" s="495">
        <f t="shared" si="0"/>
        <v>0</v>
      </c>
      <c r="AC52" s="498">
        <v>0</v>
      </c>
    </row>
    <row r="53" spans="1:29" x14ac:dyDescent="0.25">
      <c r="A53" s="80" t="s">
        <v>147</v>
      </c>
      <c r="B53" s="51" t="s">
        <v>141</v>
      </c>
      <c r="C53" s="495">
        <v>0</v>
      </c>
      <c r="D53" s="495">
        <v>0</v>
      </c>
      <c r="E53" s="500">
        <v>0</v>
      </c>
      <c r="F53" s="500">
        <v>0</v>
      </c>
      <c r="G53" s="500">
        <v>0</v>
      </c>
      <c r="H53" s="500">
        <v>0</v>
      </c>
      <c r="I53" s="500">
        <v>0</v>
      </c>
      <c r="J53" s="500">
        <v>0</v>
      </c>
      <c r="K53" s="500">
        <v>0</v>
      </c>
      <c r="L53" s="500">
        <v>0</v>
      </c>
      <c r="M53" s="500">
        <v>0</v>
      </c>
      <c r="N53" s="501">
        <v>0</v>
      </c>
      <c r="O53" s="500">
        <v>0</v>
      </c>
      <c r="P53" s="500">
        <v>0</v>
      </c>
      <c r="Q53" s="500">
        <v>0</v>
      </c>
      <c r="R53" s="500">
        <v>0</v>
      </c>
      <c r="S53" s="500">
        <v>0</v>
      </c>
      <c r="T53" s="500">
        <v>0</v>
      </c>
      <c r="U53" s="500">
        <v>0</v>
      </c>
      <c r="V53" s="500">
        <v>0</v>
      </c>
      <c r="W53" s="500">
        <v>0</v>
      </c>
      <c r="X53" s="500">
        <v>0</v>
      </c>
      <c r="Y53" s="500">
        <v>0</v>
      </c>
      <c r="Z53" s="500">
        <v>0</v>
      </c>
      <c r="AA53" s="500">
        <v>0</v>
      </c>
      <c r="AB53" s="495">
        <f t="shared" si="0"/>
        <v>0</v>
      </c>
      <c r="AC53" s="498">
        <v>0</v>
      </c>
    </row>
    <row r="54" spans="1:29" x14ac:dyDescent="0.25">
      <c r="A54" s="80" t="s">
        <v>146</v>
      </c>
      <c r="B54" s="79" t="s">
        <v>140</v>
      </c>
      <c r="C54" s="502">
        <v>0</v>
      </c>
      <c r="D54" s="495">
        <v>0</v>
      </c>
      <c r="E54" s="500">
        <v>0</v>
      </c>
      <c r="F54" s="500">
        <v>0</v>
      </c>
      <c r="G54" s="500">
        <v>0</v>
      </c>
      <c r="H54" s="500">
        <v>0</v>
      </c>
      <c r="I54" s="500">
        <v>0</v>
      </c>
      <c r="J54" s="500">
        <v>0</v>
      </c>
      <c r="K54" s="500">
        <v>0</v>
      </c>
      <c r="L54" s="500">
        <v>0</v>
      </c>
      <c r="M54" s="500">
        <v>0</v>
      </c>
      <c r="N54" s="500">
        <v>0</v>
      </c>
      <c r="O54" s="500">
        <v>0</v>
      </c>
      <c r="P54" s="500">
        <v>0</v>
      </c>
      <c r="Q54" s="500">
        <v>0</v>
      </c>
      <c r="R54" s="500">
        <v>0</v>
      </c>
      <c r="S54" s="500">
        <v>0</v>
      </c>
      <c r="T54" s="500">
        <v>0</v>
      </c>
      <c r="U54" s="500">
        <v>0</v>
      </c>
      <c r="V54" s="500">
        <v>0</v>
      </c>
      <c r="W54" s="500">
        <v>0</v>
      </c>
      <c r="X54" s="500">
        <v>0</v>
      </c>
      <c r="Y54" s="500">
        <v>0</v>
      </c>
      <c r="Z54" s="500">
        <v>0</v>
      </c>
      <c r="AA54" s="500">
        <v>0</v>
      </c>
      <c r="AB54" s="495">
        <f t="shared" si="0"/>
        <v>0</v>
      </c>
      <c r="AC54" s="498">
        <v>0</v>
      </c>
    </row>
    <row r="55" spans="1:29" x14ac:dyDescent="0.25">
      <c r="A55" s="80" t="s">
        <v>145</v>
      </c>
      <c r="B55" s="79" t="s">
        <v>139</v>
      </c>
      <c r="C55" s="502">
        <v>0</v>
      </c>
      <c r="D55" s="495">
        <v>0</v>
      </c>
      <c r="E55" s="500">
        <v>0</v>
      </c>
      <c r="F55" s="500">
        <v>0</v>
      </c>
      <c r="G55" s="500">
        <v>0</v>
      </c>
      <c r="H55" s="500">
        <v>0</v>
      </c>
      <c r="I55" s="500">
        <v>0</v>
      </c>
      <c r="J55" s="500">
        <v>0</v>
      </c>
      <c r="K55" s="500">
        <v>0</v>
      </c>
      <c r="L55" s="500">
        <v>0</v>
      </c>
      <c r="M55" s="500">
        <v>0</v>
      </c>
      <c r="N55" s="500">
        <v>0</v>
      </c>
      <c r="O55" s="500">
        <v>0</v>
      </c>
      <c r="P55" s="500">
        <v>0</v>
      </c>
      <c r="Q55" s="500">
        <v>0</v>
      </c>
      <c r="R55" s="500">
        <v>0</v>
      </c>
      <c r="S55" s="500">
        <v>0</v>
      </c>
      <c r="T55" s="500">
        <v>0</v>
      </c>
      <c r="U55" s="500">
        <v>0</v>
      </c>
      <c r="V55" s="500">
        <v>0</v>
      </c>
      <c r="W55" s="500">
        <v>0</v>
      </c>
      <c r="X55" s="500">
        <v>0</v>
      </c>
      <c r="Y55" s="500">
        <v>0</v>
      </c>
      <c r="Z55" s="500">
        <v>0</v>
      </c>
      <c r="AA55" s="500">
        <v>0</v>
      </c>
      <c r="AB55" s="495">
        <f t="shared" si="0"/>
        <v>0</v>
      </c>
      <c r="AC55" s="498">
        <v>0</v>
      </c>
    </row>
    <row r="56" spans="1:29" x14ac:dyDescent="0.25">
      <c r="A56" s="80" t="s">
        <v>144</v>
      </c>
      <c r="B56" s="79" t="s">
        <v>138</v>
      </c>
      <c r="C56" s="502">
        <v>1.835</v>
      </c>
      <c r="D56" s="495">
        <v>0</v>
      </c>
      <c r="E56" s="500">
        <v>1.835</v>
      </c>
      <c r="F56" s="500">
        <v>1.835</v>
      </c>
      <c r="G56" s="500">
        <v>0</v>
      </c>
      <c r="H56" s="500">
        <v>0</v>
      </c>
      <c r="I56" s="500">
        <v>0</v>
      </c>
      <c r="J56" s="500">
        <v>0</v>
      </c>
      <c r="K56" s="500">
        <v>0</v>
      </c>
      <c r="L56" s="500">
        <v>0</v>
      </c>
      <c r="M56" s="500">
        <v>0</v>
      </c>
      <c r="N56" s="500">
        <v>0</v>
      </c>
      <c r="O56" s="500">
        <v>0</v>
      </c>
      <c r="P56" s="500">
        <v>0</v>
      </c>
      <c r="Q56" s="500">
        <v>0</v>
      </c>
      <c r="R56" s="500">
        <v>0</v>
      </c>
      <c r="S56" s="500">
        <v>0</v>
      </c>
      <c r="T56" s="500">
        <v>0</v>
      </c>
      <c r="U56" s="500">
        <v>0</v>
      </c>
      <c r="V56" s="500">
        <v>0</v>
      </c>
      <c r="W56" s="500">
        <v>0</v>
      </c>
      <c r="X56" s="500">
        <v>0</v>
      </c>
      <c r="Y56" s="500">
        <v>0</v>
      </c>
      <c r="Z56" s="500">
        <v>0</v>
      </c>
      <c r="AA56" s="500">
        <v>0</v>
      </c>
      <c r="AB56" s="495">
        <f t="shared" si="0"/>
        <v>0</v>
      </c>
      <c r="AC56" s="498">
        <v>0</v>
      </c>
    </row>
    <row r="57" spans="1:29" ht="18.75" x14ac:dyDescent="0.25">
      <c r="A57" s="80" t="s">
        <v>143</v>
      </c>
      <c r="B57" s="79" t="s">
        <v>137</v>
      </c>
      <c r="C57" s="502">
        <v>0</v>
      </c>
      <c r="D57" s="495">
        <v>0</v>
      </c>
      <c r="E57" s="500">
        <v>0</v>
      </c>
      <c r="F57" s="500">
        <v>0</v>
      </c>
      <c r="G57" s="500">
        <v>0</v>
      </c>
      <c r="H57" s="500">
        <v>0</v>
      </c>
      <c r="I57" s="500">
        <v>0</v>
      </c>
      <c r="J57" s="500">
        <v>0</v>
      </c>
      <c r="K57" s="500">
        <v>0</v>
      </c>
      <c r="L57" s="500">
        <v>0</v>
      </c>
      <c r="M57" s="500">
        <v>0</v>
      </c>
      <c r="N57" s="500">
        <v>0</v>
      </c>
      <c r="O57" s="500">
        <v>0</v>
      </c>
      <c r="P57" s="500">
        <v>0</v>
      </c>
      <c r="Q57" s="500">
        <v>0</v>
      </c>
      <c r="R57" s="500">
        <v>0</v>
      </c>
      <c r="S57" s="500">
        <v>0</v>
      </c>
      <c r="T57" s="500">
        <v>0</v>
      </c>
      <c r="U57" s="500">
        <v>0</v>
      </c>
      <c r="V57" s="500">
        <v>0</v>
      </c>
      <c r="W57" s="500">
        <v>0</v>
      </c>
      <c r="X57" s="500">
        <v>0</v>
      </c>
      <c r="Y57" s="500">
        <v>0</v>
      </c>
      <c r="Z57" s="500">
        <v>0</v>
      </c>
      <c r="AA57" s="500">
        <v>0</v>
      </c>
      <c r="AB57" s="495">
        <f t="shared" si="0"/>
        <v>0</v>
      </c>
      <c r="AC57" s="498">
        <v>0</v>
      </c>
    </row>
    <row r="58" spans="1:29" ht="36.75" customHeight="1" x14ac:dyDescent="0.25">
      <c r="A58" s="83" t="s">
        <v>59</v>
      </c>
      <c r="B58" s="106" t="s">
        <v>243</v>
      </c>
      <c r="C58" s="502">
        <v>0</v>
      </c>
      <c r="D58" s="495">
        <v>0</v>
      </c>
      <c r="E58" s="496">
        <v>0</v>
      </c>
      <c r="F58" s="496">
        <v>0</v>
      </c>
      <c r="G58" s="495">
        <v>0</v>
      </c>
      <c r="H58" s="495">
        <v>0</v>
      </c>
      <c r="I58" s="495">
        <v>0</v>
      </c>
      <c r="J58" s="495">
        <v>0</v>
      </c>
      <c r="K58" s="495">
        <v>0</v>
      </c>
      <c r="L58" s="495">
        <v>0</v>
      </c>
      <c r="M58" s="495">
        <v>0</v>
      </c>
      <c r="N58" s="497">
        <v>0</v>
      </c>
      <c r="O58" s="495">
        <v>0</v>
      </c>
      <c r="P58" s="495">
        <v>0</v>
      </c>
      <c r="Q58" s="495">
        <v>0</v>
      </c>
      <c r="R58" s="495">
        <v>0</v>
      </c>
      <c r="S58" s="495">
        <v>0</v>
      </c>
      <c r="T58" s="495">
        <v>0</v>
      </c>
      <c r="U58" s="495">
        <v>0</v>
      </c>
      <c r="V58" s="495">
        <v>0</v>
      </c>
      <c r="W58" s="495">
        <v>0</v>
      </c>
      <c r="X58" s="495">
        <v>0</v>
      </c>
      <c r="Y58" s="495">
        <v>0</v>
      </c>
      <c r="Z58" s="495">
        <v>0</v>
      </c>
      <c r="AA58" s="495">
        <v>0</v>
      </c>
      <c r="AB58" s="495">
        <f t="shared" si="0"/>
        <v>0</v>
      </c>
      <c r="AC58" s="498">
        <v>0</v>
      </c>
    </row>
    <row r="59" spans="1:29" x14ac:dyDescent="0.25">
      <c r="A59" s="83" t="s">
        <v>57</v>
      </c>
      <c r="B59" s="82" t="s">
        <v>142</v>
      </c>
      <c r="C59" s="495">
        <v>0</v>
      </c>
      <c r="D59" s="495">
        <v>0</v>
      </c>
      <c r="E59" s="496">
        <v>0</v>
      </c>
      <c r="F59" s="496">
        <v>0</v>
      </c>
      <c r="G59" s="495">
        <v>0</v>
      </c>
      <c r="H59" s="495">
        <v>0</v>
      </c>
      <c r="I59" s="495">
        <v>0</v>
      </c>
      <c r="J59" s="495">
        <v>0</v>
      </c>
      <c r="K59" s="495">
        <v>0</v>
      </c>
      <c r="L59" s="495">
        <v>0</v>
      </c>
      <c r="M59" s="495">
        <v>0</v>
      </c>
      <c r="N59" s="497">
        <v>0</v>
      </c>
      <c r="O59" s="495">
        <v>0</v>
      </c>
      <c r="P59" s="495">
        <v>0</v>
      </c>
      <c r="Q59" s="495">
        <v>0</v>
      </c>
      <c r="R59" s="495">
        <v>0</v>
      </c>
      <c r="S59" s="495">
        <v>0</v>
      </c>
      <c r="T59" s="495">
        <v>0</v>
      </c>
      <c r="U59" s="495">
        <v>0</v>
      </c>
      <c r="V59" s="495">
        <v>0</v>
      </c>
      <c r="W59" s="495">
        <v>0</v>
      </c>
      <c r="X59" s="495">
        <v>0</v>
      </c>
      <c r="Y59" s="495">
        <v>0</v>
      </c>
      <c r="Z59" s="495">
        <v>0</v>
      </c>
      <c r="AA59" s="495">
        <v>0</v>
      </c>
      <c r="AB59" s="495">
        <f t="shared" si="0"/>
        <v>0</v>
      </c>
      <c r="AC59" s="498">
        <v>0</v>
      </c>
    </row>
    <row r="60" spans="1:29" x14ac:dyDescent="0.25">
      <c r="A60" s="80" t="s">
        <v>237</v>
      </c>
      <c r="B60" s="81" t="s">
        <v>163</v>
      </c>
      <c r="C60" s="503">
        <v>0</v>
      </c>
      <c r="D60" s="495">
        <v>0</v>
      </c>
      <c r="E60" s="500">
        <v>0</v>
      </c>
      <c r="F60" s="500">
        <v>0</v>
      </c>
      <c r="G60" s="500">
        <v>0</v>
      </c>
      <c r="H60" s="500">
        <v>0</v>
      </c>
      <c r="I60" s="500">
        <v>0</v>
      </c>
      <c r="J60" s="500">
        <v>0</v>
      </c>
      <c r="K60" s="500">
        <v>0</v>
      </c>
      <c r="L60" s="500">
        <v>0</v>
      </c>
      <c r="M60" s="500">
        <v>0</v>
      </c>
      <c r="N60" s="500">
        <v>0</v>
      </c>
      <c r="O60" s="500">
        <v>0</v>
      </c>
      <c r="P60" s="500">
        <v>0</v>
      </c>
      <c r="Q60" s="500">
        <v>0</v>
      </c>
      <c r="R60" s="500">
        <v>0</v>
      </c>
      <c r="S60" s="500">
        <v>0</v>
      </c>
      <c r="T60" s="500">
        <v>0</v>
      </c>
      <c r="U60" s="500">
        <v>0</v>
      </c>
      <c r="V60" s="500">
        <v>0</v>
      </c>
      <c r="W60" s="500">
        <v>0</v>
      </c>
      <c r="X60" s="500">
        <v>0</v>
      </c>
      <c r="Y60" s="500">
        <v>0</v>
      </c>
      <c r="Z60" s="500">
        <v>0</v>
      </c>
      <c r="AA60" s="500">
        <v>0</v>
      </c>
      <c r="AB60" s="495">
        <f t="shared" si="0"/>
        <v>0</v>
      </c>
      <c r="AC60" s="498">
        <v>0</v>
      </c>
    </row>
    <row r="61" spans="1:29" x14ac:dyDescent="0.25">
      <c r="A61" s="80" t="s">
        <v>238</v>
      </c>
      <c r="B61" s="81" t="s">
        <v>161</v>
      </c>
      <c r="C61" s="503">
        <v>0</v>
      </c>
      <c r="D61" s="495">
        <v>0</v>
      </c>
      <c r="E61" s="500">
        <v>0</v>
      </c>
      <c r="F61" s="500">
        <v>0</v>
      </c>
      <c r="G61" s="500">
        <v>0</v>
      </c>
      <c r="H61" s="500">
        <v>0</v>
      </c>
      <c r="I61" s="500">
        <v>0</v>
      </c>
      <c r="J61" s="500">
        <v>0</v>
      </c>
      <c r="K61" s="500">
        <v>0</v>
      </c>
      <c r="L61" s="500">
        <v>0</v>
      </c>
      <c r="M61" s="500">
        <v>0</v>
      </c>
      <c r="N61" s="500">
        <v>0</v>
      </c>
      <c r="O61" s="500">
        <v>0</v>
      </c>
      <c r="P61" s="500">
        <v>0</v>
      </c>
      <c r="Q61" s="500">
        <v>0</v>
      </c>
      <c r="R61" s="500">
        <v>0</v>
      </c>
      <c r="S61" s="500">
        <v>0</v>
      </c>
      <c r="T61" s="500">
        <v>0</v>
      </c>
      <c r="U61" s="500">
        <v>0</v>
      </c>
      <c r="V61" s="500">
        <v>0</v>
      </c>
      <c r="W61" s="500">
        <v>0</v>
      </c>
      <c r="X61" s="500">
        <v>0</v>
      </c>
      <c r="Y61" s="500">
        <v>0</v>
      </c>
      <c r="Z61" s="500">
        <v>0</v>
      </c>
      <c r="AA61" s="500">
        <v>0</v>
      </c>
      <c r="AB61" s="495">
        <f t="shared" si="0"/>
        <v>0</v>
      </c>
      <c r="AC61" s="498">
        <v>0</v>
      </c>
    </row>
    <row r="62" spans="1:29" x14ac:dyDescent="0.25">
      <c r="A62" s="80" t="s">
        <v>239</v>
      </c>
      <c r="B62" s="81" t="s">
        <v>159</v>
      </c>
      <c r="C62" s="503">
        <v>0</v>
      </c>
      <c r="D62" s="495">
        <v>0</v>
      </c>
      <c r="E62" s="500">
        <v>0</v>
      </c>
      <c r="F62" s="500">
        <v>0</v>
      </c>
      <c r="G62" s="500">
        <v>0</v>
      </c>
      <c r="H62" s="500">
        <v>0</v>
      </c>
      <c r="I62" s="500">
        <v>0</v>
      </c>
      <c r="J62" s="500">
        <v>0</v>
      </c>
      <c r="K62" s="500">
        <v>0</v>
      </c>
      <c r="L62" s="500">
        <v>0</v>
      </c>
      <c r="M62" s="500">
        <v>0</v>
      </c>
      <c r="N62" s="500">
        <v>0</v>
      </c>
      <c r="O62" s="500">
        <v>0</v>
      </c>
      <c r="P62" s="500">
        <v>0</v>
      </c>
      <c r="Q62" s="500">
        <v>0</v>
      </c>
      <c r="R62" s="500">
        <v>0</v>
      </c>
      <c r="S62" s="500">
        <v>0</v>
      </c>
      <c r="T62" s="500">
        <v>0</v>
      </c>
      <c r="U62" s="500">
        <v>0</v>
      </c>
      <c r="V62" s="500">
        <v>0</v>
      </c>
      <c r="W62" s="500">
        <v>0</v>
      </c>
      <c r="X62" s="500">
        <v>0</v>
      </c>
      <c r="Y62" s="500">
        <v>0</v>
      </c>
      <c r="Z62" s="500">
        <v>0</v>
      </c>
      <c r="AA62" s="500">
        <v>0</v>
      </c>
      <c r="AB62" s="495">
        <f t="shared" si="0"/>
        <v>0</v>
      </c>
      <c r="AC62" s="498">
        <v>0</v>
      </c>
    </row>
    <row r="63" spans="1:29" x14ac:dyDescent="0.25">
      <c r="A63" s="80" t="s">
        <v>240</v>
      </c>
      <c r="B63" s="81" t="s">
        <v>242</v>
      </c>
      <c r="C63" s="503">
        <v>0</v>
      </c>
      <c r="D63" s="495">
        <v>0</v>
      </c>
      <c r="E63" s="500">
        <v>0</v>
      </c>
      <c r="F63" s="500">
        <v>0</v>
      </c>
      <c r="G63" s="500">
        <v>0</v>
      </c>
      <c r="H63" s="500">
        <v>0</v>
      </c>
      <c r="I63" s="500">
        <v>0</v>
      </c>
      <c r="J63" s="500">
        <v>0</v>
      </c>
      <c r="K63" s="500">
        <v>0</v>
      </c>
      <c r="L63" s="500">
        <v>0</v>
      </c>
      <c r="M63" s="500">
        <v>0</v>
      </c>
      <c r="N63" s="500">
        <v>0</v>
      </c>
      <c r="O63" s="500">
        <v>0</v>
      </c>
      <c r="P63" s="500">
        <v>0</v>
      </c>
      <c r="Q63" s="500">
        <v>0</v>
      </c>
      <c r="R63" s="500">
        <v>0</v>
      </c>
      <c r="S63" s="500">
        <v>0</v>
      </c>
      <c r="T63" s="500">
        <v>0</v>
      </c>
      <c r="U63" s="500">
        <v>0</v>
      </c>
      <c r="V63" s="500">
        <v>0</v>
      </c>
      <c r="W63" s="500">
        <v>0</v>
      </c>
      <c r="X63" s="500">
        <v>0</v>
      </c>
      <c r="Y63" s="500">
        <v>0</v>
      </c>
      <c r="Z63" s="500">
        <v>0</v>
      </c>
      <c r="AA63" s="500">
        <v>0</v>
      </c>
      <c r="AB63" s="495">
        <f t="shared" si="0"/>
        <v>0</v>
      </c>
      <c r="AC63" s="498">
        <v>0</v>
      </c>
    </row>
    <row r="64" spans="1:29" ht="18.75" x14ac:dyDescent="0.25">
      <c r="A64" s="80" t="s">
        <v>241</v>
      </c>
      <c r="B64" s="79" t="s">
        <v>137</v>
      </c>
      <c r="C64" s="502">
        <v>0</v>
      </c>
      <c r="D64" s="495">
        <v>0</v>
      </c>
      <c r="E64" s="500">
        <v>0</v>
      </c>
      <c r="F64" s="500">
        <v>0</v>
      </c>
      <c r="G64" s="500">
        <v>0</v>
      </c>
      <c r="H64" s="500">
        <v>0</v>
      </c>
      <c r="I64" s="500">
        <v>0</v>
      </c>
      <c r="J64" s="500">
        <v>0</v>
      </c>
      <c r="K64" s="500">
        <v>0</v>
      </c>
      <c r="L64" s="500">
        <v>0</v>
      </c>
      <c r="M64" s="500">
        <v>0</v>
      </c>
      <c r="N64" s="500">
        <v>0</v>
      </c>
      <c r="O64" s="500">
        <v>0</v>
      </c>
      <c r="P64" s="500">
        <v>0</v>
      </c>
      <c r="Q64" s="500">
        <v>0</v>
      </c>
      <c r="R64" s="500">
        <v>0</v>
      </c>
      <c r="S64" s="500">
        <v>0</v>
      </c>
      <c r="T64" s="500">
        <v>0</v>
      </c>
      <c r="U64" s="500">
        <v>0</v>
      </c>
      <c r="V64" s="500">
        <v>0</v>
      </c>
      <c r="W64" s="500">
        <v>0</v>
      </c>
      <c r="X64" s="500">
        <v>0</v>
      </c>
      <c r="Y64" s="500">
        <v>0</v>
      </c>
      <c r="Z64" s="500">
        <v>0</v>
      </c>
      <c r="AA64" s="500">
        <v>0</v>
      </c>
      <c r="AB64" s="495">
        <f t="shared" si="0"/>
        <v>0</v>
      </c>
      <c r="AC64" s="498">
        <v>0</v>
      </c>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454"/>
      <c r="C66" s="454"/>
      <c r="D66" s="454"/>
      <c r="E66" s="454"/>
      <c r="F66" s="454"/>
      <c r="G66" s="454"/>
      <c r="H66" s="454"/>
      <c r="I66" s="454"/>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5"/>
      <c r="C68" s="455"/>
      <c r="D68" s="455"/>
      <c r="E68" s="455"/>
      <c r="F68" s="455"/>
      <c r="G68" s="455"/>
      <c r="H68" s="455"/>
      <c r="I68" s="455"/>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54"/>
      <c r="C70" s="454"/>
      <c r="D70" s="454"/>
      <c r="E70" s="454"/>
      <c r="F70" s="454"/>
      <c r="G70" s="454"/>
      <c r="H70" s="454"/>
      <c r="I70" s="454"/>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454"/>
      <c r="C72" s="454"/>
      <c r="D72" s="454"/>
      <c r="E72" s="454"/>
      <c r="F72" s="454"/>
      <c r="G72" s="454"/>
      <c r="H72" s="454"/>
      <c r="I72" s="454"/>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455"/>
      <c r="C73" s="455"/>
      <c r="D73" s="455"/>
      <c r="E73" s="455"/>
      <c r="F73" s="455"/>
      <c r="G73" s="455"/>
      <c r="H73" s="455"/>
      <c r="I73" s="455"/>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454"/>
      <c r="C74" s="454"/>
      <c r="D74" s="454"/>
      <c r="E74" s="454"/>
      <c r="F74" s="454"/>
      <c r="G74" s="454"/>
      <c r="H74" s="454"/>
      <c r="I74" s="454"/>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452"/>
      <c r="C75" s="452"/>
      <c r="D75" s="452"/>
      <c r="E75" s="452"/>
      <c r="F75" s="452"/>
      <c r="G75" s="452"/>
      <c r="H75" s="452"/>
      <c r="I75" s="452"/>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453"/>
      <c r="C77" s="453"/>
      <c r="D77" s="453"/>
      <c r="E77" s="453"/>
      <c r="F77" s="453"/>
      <c r="G77" s="453"/>
      <c r="H77" s="453"/>
      <c r="I77" s="453"/>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conditionalFormatting sqref="C24:AB64">
    <cfRule type="cellIs" dxfId="5" priority="2" operator="notEqual">
      <formula>0</formula>
    </cfRule>
  </conditionalFormatting>
  <conditionalFormatting sqref="A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I26" sqref="I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8" t="str">
        <f>'1. паспорт местоположение'!A9:C9</f>
        <v>АО "Янтарьэнерго"</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8" t="str">
        <f>'1. паспорт местоположение'!A12:C12</f>
        <v>D_prj_111001_3373</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8" t="str">
        <f>'1. паспорт местоположение'!A15:C15</f>
        <v>Реконструкция ВЛ 0.4 кВ от ТП 30-16 (инв.№ 5077727) протяженностью 1.835 км в п.Узловое Краснознаменского района</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2"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2" customFormat="1" x14ac:dyDescent="0.25">
      <c r="A21" s="456" t="s">
        <v>478</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2" customFormat="1" ht="58.5" customHeight="1" x14ac:dyDescent="0.25">
      <c r="A22" s="457" t="s">
        <v>53</v>
      </c>
      <c r="B22" s="460" t="s">
        <v>25</v>
      </c>
      <c r="C22" s="457" t="s">
        <v>52</v>
      </c>
      <c r="D22" s="457" t="s">
        <v>51</v>
      </c>
      <c r="E22" s="463" t="s">
        <v>489</v>
      </c>
      <c r="F22" s="464"/>
      <c r="G22" s="464"/>
      <c r="H22" s="464"/>
      <c r="I22" s="464"/>
      <c r="J22" s="464"/>
      <c r="K22" s="464"/>
      <c r="L22" s="465"/>
      <c r="M22" s="457" t="s">
        <v>50</v>
      </c>
      <c r="N22" s="457" t="s">
        <v>49</v>
      </c>
      <c r="O22" s="457" t="s">
        <v>48</v>
      </c>
      <c r="P22" s="466" t="s">
        <v>251</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2" customFormat="1" ht="64.5" customHeight="1" x14ac:dyDescent="0.25">
      <c r="A23" s="458"/>
      <c r="B23" s="461"/>
      <c r="C23" s="458"/>
      <c r="D23" s="458"/>
      <c r="E23" s="472" t="s">
        <v>24</v>
      </c>
      <c r="F23" s="474" t="s">
        <v>141</v>
      </c>
      <c r="G23" s="474" t="s">
        <v>140</v>
      </c>
      <c r="H23" s="474" t="s">
        <v>139</v>
      </c>
      <c r="I23" s="478" t="s">
        <v>397</v>
      </c>
      <c r="J23" s="478" t="s">
        <v>398</v>
      </c>
      <c r="K23" s="478" t="s">
        <v>399</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2"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1" t="s">
        <v>14</v>
      </c>
      <c r="AG24" s="161" t="s">
        <v>13</v>
      </c>
      <c r="AH24" s="162" t="s">
        <v>3</v>
      </c>
      <c r="AI24" s="162" t="s">
        <v>12</v>
      </c>
      <c r="AJ24" s="459"/>
      <c r="AK24" s="459"/>
      <c r="AL24" s="459"/>
      <c r="AM24" s="459"/>
      <c r="AN24" s="459"/>
      <c r="AO24" s="459"/>
      <c r="AP24" s="459"/>
      <c r="AQ24" s="469"/>
      <c r="AR24" s="466"/>
      <c r="AS24" s="466"/>
      <c r="AT24" s="466"/>
      <c r="AU24" s="466"/>
      <c r="AV24" s="47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30" customFormat="1" ht="15.75" x14ac:dyDescent="0.25">
      <c r="A26" s="326">
        <v>1</v>
      </c>
      <c r="B26" s="327" t="s">
        <v>499</v>
      </c>
      <c r="C26" s="327"/>
      <c r="D26" s="327" t="s">
        <v>551</v>
      </c>
      <c r="E26" s="326"/>
      <c r="F26" s="326"/>
      <c r="G26" s="326"/>
      <c r="H26" s="326"/>
      <c r="I26" s="331">
        <v>1.835</v>
      </c>
      <c r="J26" s="326"/>
      <c r="K26" s="326"/>
      <c r="L26" s="326"/>
      <c r="M26" s="327"/>
      <c r="N26" s="327"/>
      <c r="O26" s="327"/>
      <c r="P26" s="328"/>
      <c r="Q26" s="327"/>
      <c r="R26" s="328"/>
      <c r="S26" s="327"/>
      <c r="T26" s="327"/>
      <c r="U26" s="326"/>
      <c r="V26" s="326"/>
      <c r="W26" s="327"/>
      <c r="X26" s="328"/>
      <c r="Y26" s="327"/>
      <c r="Z26" s="329"/>
      <c r="AA26" s="328"/>
      <c r="AB26" s="328"/>
      <c r="AC26" s="328"/>
      <c r="AD26" s="328"/>
      <c r="AE26" s="328"/>
      <c r="AF26" s="326"/>
      <c r="AG26" s="327"/>
      <c r="AH26" s="329"/>
      <c r="AI26" s="329"/>
      <c r="AJ26" s="329"/>
      <c r="AK26" s="329"/>
      <c r="AL26" s="327"/>
      <c r="AM26" s="327"/>
      <c r="AN26" s="329"/>
      <c r="AO26" s="327"/>
      <c r="AP26" s="329"/>
      <c r="AQ26" s="329"/>
      <c r="AR26" s="329"/>
      <c r="AS26" s="329"/>
      <c r="AT26" s="329"/>
      <c r="AU26" s="327"/>
      <c r="AV26" s="32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2" width="66.1406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x14ac:dyDescent="0.25">
      <c r="B1" s="39" t="s">
        <v>70</v>
      </c>
    </row>
    <row r="2" spans="1:8" ht="18.75" x14ac:dyDescent="0.3">
      <c r="B2" s="15" t="s">
        <v>11</v>
      </c>
    </row>
    <row r="3" spans="1:8" ht="18.75" x14ac:dyDescent="0.3">
      <c r="B3" s="15" t="s">
        <v>497</v>
      </c>
    </row>
    <row r="4" spans="1:8" x14ac:dyDescent="0.25">
      <c r="B4" s="44"/>
    </row>
    <row r="5" spans="1:8" ht="18.75" x14ac:dyDescent="0.3">
      <c r="A5" s="487" t="str">
        <f>'1. паспорт местоположение'!A5:C5</f>
        <v>Год раскрытия информации: 2016 год</v>
      </c>
      <c r="B5" s="487"/>
      <c r="C5" s="91"/>
      <c r="D5" s="91"/>
      <c r="E5" s="91"/>
      <c r="F5" s="91"/>
      <c r="G5" s="91"/>
      <c r="H5" s="91"/>
    </row>
    <row r="6" spans="1:8" ht="18.75" x14ac:dyDescent="0.3">
      <c r="A6" s="166"/>
      <c r="B6" s="166"/>
      <c r="C6" s="166"/>
      <c r="D6" s="166"/>
      <c r="E6" s="166"/>
      <c r="F6" s="166"/>
      <c r="G6" s="166"/>
      <c r="H6" s="166"/>
    </row>
    <row r="7" spans="1:8" ht="18.75" x14ac:dyDescent="0.25">
      <c r="A7" s="488" t="s">
        <v>10</v>
      </c>
      <c r="B7" s="488"/>
      <c r="C7" s="165"/>
      <c r="D7" s="165"/>
      <c r="E7" s="165"/>
      <c r="F7" s="165"/>
      <c r="G7" s="165"/>
      <c r="H7" s="165"/>
    </row>
    <row r="8" spans="1:8" ht="18.75" x14ac:dyDescent="0.25">
      <c r="A8" s="489"/>
      <c r="B8" s="489"/>
      <c r="C8" s="165"/>
      <c r="D8" s="165"/>
      <c r="E8" s="165"/>
      <c r="F8" s="165"/>
      <c r="G8" s="165"/>
      <c r="H8" s="165"/>
    </row>
    <row r="9" spans="1:8" x14ac:dyDescent="0.25">
      <c r="A9" s="490" t="str">
        <f>'1. паспорт местоположение'!A9:C9</f>
        <v>АО "Янтарьэнерго"</v>
      </c>
      <c r="B9" s="490"/>
      <c r="C9" s="163"/>
      <c r="D9" s="163"/>
      <c r="E9" s="163"/>
      <c r="F9" s="163"/>
      <c r="G9" s="163"/>
      <c r="H9" s="163"/>
    </row>
    <row r="10" spans="1:8" x14ac:dyDescent="0.25">
      <c r="A10" s="491" t="s">
        <v>9</v>
      </c>
      <c r="B10" s="491"/>
      <c r="C10" s="164"/>
      <c r="D10" s="164"/>
      <c r="E10" s="164"/>
      <c r="F10" s="164"/>
      <c r="G10" s="164"/>
      <c r="H10" s="164"/>
    </row>
    <row r="11" spans="1:8" ht="18.75" x14ac:dyDescent="0.25">
      <c r="A11" s="489"/>
      <c r="B11" s="489"/>
      <c r="C11" s="165"/>
      <c r="D11" s="165"/>
      <c r="E11" s="165"/>
      <c r="F11" s="165"/>
      <c r="G11" s="165"/>
      <c r="H11" s="165"/>
    </row>
    <row r="12" spans="1:8" ht="30.75" customHeight="1" x14ac:dyDescent="0.25">
      <c r="A12" s="490" t="str">
        <f>'1. паспорт местоположение'!A12:C12</f>
        <v>D_prj_111001_3373</v>
      </c>
      <c r="B12" s="490"/>
      <c r="C12" s="163"/>
      <c r="D12" s="163"/>
      <c r="E12" s="163"/>
      <c r="F12" s="163"/>
      <c r="G12" s="163"/>
      <c r="H12" s="163"/>
    </row>
    <row r="13" spans="1:8" x14ac:dyDescent="0.25">
      <c r="A13" s="491" t="s">
        <v>8</v>
      </c>
      <c r="B13" s="491"/>
      <c r="C13" s="164"/>
      <c r="D13" s="164"/>
      <c r="E13" s="164"/>
      <c r="F13" s="164"/>
      <c r="G13" s="164"/>
      <c r="H13" s="164"/>
    </row>
    <row r="14" spans="1:8" ht="18.75" x14ac:dyDescent="0.25">
      <c r="A14" s="492"/>
      <c r="B14" s="492"/>
      <c r="C14" s="11"/>
      <c r="D14" s="11"/>
      <c r="E14" s="11"/>
      <c r="F14" s="11"/>
      <c r="G14" s="11"/>
      <c r="H14" s="11"/>
    </row>
    <row r="15" spans="1:8" x14ac:dyDescent="0.25">
      <c r="A15" s="493" t="str">
        <f>'1. паспорт местоположение'!A15:C15</f>
        <v>Реконструкция ВЛ 0.4 кВ от ТП 30-16 (инв.№ 5077727) протяженностью 1.835 км в п.Узловое Краснознаменского района</v>
      </c>
      <c r="B15" s="493"/>
      <c r="C15" s="163"/>
      <c r="D15" s="163"/>
      <c r="E15" s="163"/>
      <c r="F15" s="163"/>
      <c r="G15" s="163"/>
      <c r="H15" s="163"/>
    </row>
    <row r="16" spans="1:8" x14ac:dyDescent="0.25">
      <c r="A16" s="491" t="s">
        <v>7</v>
      </c>
      <c r="B16" s="491"/>
      <c r="C16" s="164"/>
      <c r="D16" s="164"/>
      <c r="E16" s="164"/>
      <c r="F16" s="164"/>
      <c r="G16" s="164"/>
      <c r="H16" s="164"/>
    </row>
    <row r="17" spans="1:2" x14ac:dyDescent="0.25">
      <c r="B17" s="132"/>
    </row>
    <row r="18" spans="1:2" ht="33.75" customHeight="1" x14ac:dyDescent="0.25">
      <c r="A18" s="484" t="s">
        <v>479</v>
      </c>
      <c r="B18" s="485"/>
    </row>
    <row r="19" spans="1:2" x14ac:dyDescent="0.25">
      <c r="B19" s="44"/>
    </row>
    <row r="20" spans="1:2" ht="16.5" thickBot="1" x14ac:dyDescent="0.3">
      <c r="B20" s="133"/>
    </row>
    <row r="21" spans="1:2" ht="30.75" thickBot="1" x14ac:dyDescent="0.3">
      <c r="A21" s="134" t="s">
        <v>344</v>
      </c>
      <c r="B21" s="135" t="str">
        <f>'1. паспорт местоположение'!A15</f>
        <v>Реконструкция ВЛ 0.4 кВ от ТП 30-16 (инв.№ 5077727) протяженностью 1.835 км в п.Узловое Краснознаменского района</v>
      </c>
    </row>
    <row r="22" spans="1:2" ht="16.5" thickBot="1" x14ac:dyDescent="0.3">
      <c r="A22" s="134" t="s">
        <v>345</v>
      </c>
      <c r="B22" s="135" t="str">
        <f>'1. паспорт местоположение'!C27</f>
        <v>Краснознаменский городской округ</v>
      </c>
    </row>
    <row r="23" spans="1:2" ht="16.5" thickBot="1" x14ac:dyDescent="0.3">
      <c r="A23" s="134" t="s">
        <v>323</v>
      </c>
      <c r="B23" s="136" t="s">
        <v>552</v>
      </c>
    </row>
    <row r="24" spans="1:2" ht="16.5" thickBot="1" x14ac:dyDescent="0.3">
      <c r="A24" s="134" t="s">
        <v>346</v>
      </c>
      <c r="B24" s="136" t="s">
        <v>589</v>
      </c>
    </row>
    <row r="25" spans="1:2" ht="16.5" thickBot="1" x14ac:dyDescent="0.3">
      <c r="A25" s="137" t="s">
        <v>347</v>
      </c>
      <c r="B25" s="135" t="s">
        <v>553</v>
      </c>
    </row>
    <row r="26" spans="1:2" ht="16.5" thickBot="1" x14ac:dyDescent="0.3">
      <c r="A26" s="138" t="s">
        <v>348</v>
      </c>
      <c r="B26" s="139" t="s">
        <v>507</v>
      </c>
    </row>
    <row r="27" spans="1:2" ht="29.25" thickBot="1" x14ac:dyDescent="0.3">
      <c r="A27" s="146" t="s">
        <v>588</v>
      </c>
      <c r="B27" s="494">
        <v>3.0295109999999994</v>
      </c>
    </row>
    <row r="28" spans="1:2" ht="16.5" thickBot="1" x14ac:dyDescent="0.3">
      <c r="A28" s="141" t="s">
        <v>349</v>
      </c>
      <c r="B28" s="141" t="s">
        <v>554</v>
      </c>
    </row>
    <row r="29" spans="1:2" ht="29.25" thickBot="1" x14ac:dyDescent="0.3">
      <c r="A29" s="147" t="s">
        <v>350</v>
      </c>
      <c r="B29" s="141"/>
    </row>
    <row r="30" spans="1:2" ht="29.25" thickBot="1" x14ac:dyDescent="0.3">
      <c r="A30" s="147" t="s">
        <v>351</v>
      </c>
      <c r="B30" s="141"/>
    </row>
    <row r="31" spans="1:2" ht="16.5" thickBot="1" x14ac:dyDescent="0.3">
      <c r="A31" s="141" t="s">
        <v>352</v>
      </c>
      <c r="B31" s="141"/>
    </row>
    <row r="32" spans="1:2" ht="29.25" thickBot="1" x14ac:dyDescent="0.3">
      <c r="A32" s="147" t="s">
        <v>353</v>
      </c>
      <c r="B32" s="141"/>
    </row>
    <row r="33" spans="1:2" ht="16.5" thickBot="1" x14ac:dyDescent="0.3">
      <c r="A33" s="141" t="s">
        <v>354</v>
      </c>
      <c r="B33" s="141"/>
    </row>
    <row r="34" spans="1:2" ht="16.5" thickBot="1" x14ac:dyDescent="0.3">
      <c r="A34" s="141" t="s">
        <v>355</v>
      </c>
      <c r="B34" s="141"/>
    </row>
    <row r="35" spans="1:2" ht="16.5" thickBot="1" x14ac:dyDescent="0.3">
      <c r="A35" s="141" t="s">
        <v>356</v>
      </c>
      <c r="B35" s="141"/>
    </row>
    <row r="36" spans="1:2" ht="16.5" thickBot="1" x14ac:dyDescent="0.3">
      <c r="A36" s="141" t="s">
        <v>357</v>
      </c>
      <c r="B36" s="141"/>
    </row>
    <row r="37" spans="1:2" ht="29.25" thickBot="1" x14ac:dyDescent="0.3">
      <c r="A37" s="147" t="s">
        <v>358</v>
      </c>
      <c r="B37" s="141"/>
    </row>
    <row r="38" spans="1:2" ht="16.5" thickBot="1" x14ac:dyDescent="0.3">
      <c r="A38" s="141" t="s">
        <v>354</v>
      </c>
      <c r="B38" s="141"/>
    </row>
    <row r="39" spans="1:2" ht="16.5" thickBot="1" x14ac:dyDescent="0.3">
      <c r="A39" s="141" t="s">
        <v>355</v>
      </c>
      <c r="B39" s="141"/>
    </row>
    <row r="40" spans="1:2" ht="16.5" thickBot="1" x14ac:dyDescent="0.3">
      <c r="A40" s="141" t="s">
        <v>356</v>
      </c>
      <c r="B40" s="141"/>
    </row>
    <row r="41" spans="1:2" ht="16.5" thickBot="1" x14ac:dyDescent="0.3">
      <c r="A41" s="141" t="s">
        <v>357</v>
      </c>
      <c r="B41" s="141"/>
    </row>
    <row r="42" spans="1:2" ht="29.25" thickBot="1" x14ac:dyDescent="0.3">
      <c r="A42" s="147" t="s">
        <v>359</v>
      </c>
      <c r="B42" s="141"/>
    </row>
    <row r="43" spans="1:2" ht="16.5" thickBot="1" x14ac:dyDescent="0.3">
      <c r="A43" s="141" t="s">
        <v>354</v>
      </c>
      <c r="B43" s="141"/>
    </row>
    <row r="44" spans="1:2" ht="16.5" thickBot="1" x14ac:dyDescent="0.3">
      <c r="A44" s="141" t="s">
        <v>355</v>
      </c>
      <c r="B44" s="141"/>
    </row>
    <row r="45" spans="1:2" ht="16.5" thickBot="1" x14ac:dyDescent="0.3">
      <c r="A45" s="141" t="s">
        <v>356</v>
      </c>
      <c r="B45" s="141"/>
    </row>
    <row r="46" spans="1:2" ht="16.5" thickBot="1" x14ac:dyDescent="0.3">
      <c r="A46" s="141" t="s">
        <v>357</v>
      </c>
      <c r="B46" s="141"/>
    </row>
    <row r="47" spans="1:2" ht="29.25" thickBot="1" x14ac:dyDescent="0.3">
      <c r="A47" s="140" t="s">
        <v>360</v>
      </c>
      <c r="B47" s="148"/>
    </row>
    <row r="48" spans="1:2" ht="16.5" thickBot="1" x14ac:dyDescent="0.3">
      <c r="A48" s="142" t="s">
        <v>352</v>
      </c>
      <c r="B48" s="148"/>
    </row>
    <row r="49" spans="1:2" ht="16.5" thickBot="1" x14ac:dyDescent="0.3">
      <c r="A49" s="142" t="s">
        <v>361</v>
      </c>
      <c r="B49" s="148"/>
    </row>
    <row r="50" spans="1:2" ht="16.5" thickBot="1" x14ac:dyDescent="0.3">
      <c r="A50" s="142" t="s">
        <v>362</v>
      </c>
      <c r="B50" s="148"/>
    </row>
    <row r="51" spans="1:2" ht="16.5" thickBot="1" x14ac:dyDescent="0.3">
      <c r="A51" s="142" t="s">
        <v>363</v>
      </c>
      <c r="B51" s="148"/>
    </row>
    <row r="52" spans="1:2" ht="16.5" thickBot="1" x14ac:dyDescent="0.3">
      <c r="A52" s="137" t="s">
        <v>364</v>
      </c>
      <c r="B52" s="149"/>
    </row>
    <row r="53" spans="1:2" ht="16.5" thickBot="1" x14ac:dyDescent="0.3">
      <c r="A53" s="137" t="s">
        <v>365</v>
      </c>
      <c r="B53" s="149"/>
    </row>
    <row r="54" spans="1:2" ht="16.5" thickBot="1" x14ac:dyDescent="0.3">
      <c r="A54" s="137" t="s">
        <v>366</v>
      </c>
      <c r="B54" s="149"/>
    </row>
    <row r="55" spans="1:2" ht="16.5" thickBot="1" x14ac:dyDescent="0.3">
      <c r="A55" s="138" t="s">
        <v>367</v>
      </c>
      <c r="B55" s="139"/>
    </row>
    <row r="56" spans="1:2" x14ac:dyDescent="0.25">
      <c r="A56" s="140" t="s">
        <v>368</v>
      </c>
      <c r="B56" s="481" t="s">
        <v>369</v>
      </c>
    </row>
    <row r="57" spans="1:2" x14ac:dyDescent="0.25">
      <c r="A57" s="144" t="s">
        <v>370</v>
      </c>
      <c r="B57" s="482"/>
    </row>
    <row r="58" spans="1:2" x14ac:dyDescent="0.25">
      <c r="A58" s="144" t="s">
        <v>371</v>
      </c>
      <c r="B58" s="482"/>
    </row>
    <row r="59" spans="1:2" x14ac:dyDescent="0.25">
      <c r="A59" s="144" t="s">
        <v>372</v>
      </c>
      <c r="B59" s="482"/>
    </row>
    <row r="60" spans="1:2" x14ac:dyDescent="0.25">
      <c r="A60" s="144" t="s">
        <v>373</v>
      </c>
      <c r="B60" s="482"/>
    </row>
    <row r="61" spans="1:2" ht="16.5" thickBot="1" x14ac:dyDescent="0.3">
      <c r="A61" s="145" t="s">
        <v>374</v>
      </c>
      <c r="B61" s="483"/>
    </row>
    <row r="62" spans="1:2" ht="30.75" thickBot="1" x14ac:dyDescent="0.3">
      <c r="A62" s="142" t="s">
        <v>375</v>
      </c>
      <c r="B62" s="143"/>
    </row>
    <row r="63" spans="1:2" ht="29.25" thickBot="1" x14ac:dyDescent="0.3">
      <c r="A63" s="137" t="s">
        <v>376</v>
      </c>
      <c r="B63" s="143"/>
    </row>
    <row r="64" spans="1:2" ht="16.5" thickBot="1" x14ac:dyDescent="0.3">
      <c r="A64" s="142" t="s">
        <v>352</v>
      </c>
      <c r="B64" s="150"/>
    </row>
    <row r="65" spans="1:2" ht="16.5" thickBot="1" x14ac:dyDescent="0.3">
      <c r="A65" s="142" t="s">
        <v>377</v>
      </c>
      <c r="B65" s="143"/>
    </row>
    <row r="66" spans="1:2" ht="16.5" thickBot="1" x14ac:dyDescent="0.3">
      <c r="A66" s="142" t="s">
        <v>378</v>
      </c>
      <c r="B66" s="150"/>
    </row>
    <row r="67" spans="1:2" ht="30.75" thickBot="1" x14ac:dyDescent="0.3">
      <c r="A67" s="151" t="s">
        <v>379</v>
      </c>
      <c r="B67" s="167" t="s">
        <v>380</v>
      </c>
    </row>
    <row r="68" spans="1:2" ht="16.5" thickBot="1" x14ac:dyDescent="0.3">
      <c r="A68" s="137" t="s">
        <v>381</v>
      </c>
      <c r="B68" s="149"/>
    </row>
    <row r="69" spans="1:2" ht="16.5" thickBot="1" x14ac:dyDescent="0.3">
      <c r="A69" s="144" t="s">
        <v>382</v>
      </c>
      <c r="B69" s="152"/>
    </row>
    <row r="70" spans="1:2" ht="16.5" thickBot="1" x14ac:dyDescent="0.3">
      <c r="A70" s="144" t="s">
        <v>383</v>
      </c>
      <c r="B70" s="152"/>
    </row>
    <row r="71" spans="1:2" ht="16.5" thickBot="1" x14ac:dyDescent="0.3">
      <c r="A71" s="144" t="s">
        <v>384</v>
      </c>
      <c r="B71" s="152"/>
    </row>
    <row r="72" spans="1:2" ht="45.75" thickBot="1" x14ac:dyDescent="0.3">
      <c r="A72" s="153" t="s">
        <v>385</v>
      </c>
      <c r="B72" s="150" t="s">
        <v>386</v>
      </c>
    </row>
    <row r="73" spans="1:2" ht="28.5" x14ac:dyDescent="0.25">
      <c r="A73" s="140" t="s">
        <v>387</v>
      </c>
      <c r="B73" s="481" t="s">
        <v>388</v>
      </c>
    </row>
    <row r="74" spans="1:2" x14ac:dyDescent="0.25">
      <c r="A74" s="144" t="s">
        <v>389</v>
      </c>
      <c r="B74" s="482"/>
    </row>
    <row r="75" spans="1:2" x14ac:dyDescent="0.25">
      <c r="A75" s="144" t="s">
        <v>390</v>
      </c>
      <c r="B75" s="482"/>
    </row>
    <row r="76" spans="1:2" x14ac:dyDescent="0.25">
      <c r="A76" s="144" t="s">
        <v>391</v>
      </c>
      <c r="B76" s="482"/>
    </row>
    <row r="77" spans="1:2" x14ac:dyDescent="0.25">
      <c r="A77" s="144" t="s">
        <v>392</v>
      </c>
      <c r="B77" s="482"/>
    </row>
    <row r="78" spans="1:2" ht="16.5" thickBot="1" x14ac:dyDescent="0.3">
      <c r="A78" s="154" t="s">
        <v>393</v>
      </c>
      <c r="B78" s="483"/>
    </row>
    <row r="81" spans="1:2" x14ac:dyDescent="0.25">
      <c r="A81" s="155"/>
      <c r="B81" s="156"/>
    </row>
    <row r="82" spans="1:2" x14ac:dyDescent="0.25">
      <c r="B82" s="157"/>
    </row>
    <row r="83" spans="1:2" x14ac:dyDescent="0.25">
      <c r="B83" s="15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2" zoomScale="80" zoomScaleSheetLayoutView="80" workbookViewId="0">
      <selection activeCell="E28" sqref="E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2" t="str">
        <f>'1.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8" t="str">
        <f>'1. паспорт местоположение'!A9:C9</f>
        <v>АО "Янтарьэнерго"</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8" t="str">
        <f>'1. паспорт местоположение'!A12:C12</f>
        <v>D_prj_111001_3373</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68" t="str">
        <f>'1. паспорт местоположение'!A15:C15</f>
        <v>Реконструкция ВЛ 0.4 кВ от ТП 30-16 (инв.№ 5077727) протяженностью 1.835 км в п.Узловое Краснознаменского района</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3" t="s">
        <v>454</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3" t="s">
        <v>6</v>
      </c>
      <c r="B19" s="373" t="s">
        <v>109</v>
      </c>
      <c r="C19" s="374" t="s">
        <v>343</v>
      </c>
      <c r="D19" s="373" t="s">
        <v>342</v>
      </c>
      <c r="E19" s="373" t="s">
        <v>108</v>
      </c>
      <c r="F19" s="373" t="s">
        <v>107</v>
      </c>
      <c r="G19" s="373" t="s">
        <v>338</v>
      </c>
      <c r="H19" s="373" t="s">
        <v>106</v>
      </c>
      <c r="I19" s="373" t="s">
        <v>105</v>
      </c>
      <c r="J19" s="373" t="s">
        <v>104</v>
      </c>
      <c r="K19" s="373" t="s">
        <v>103</v>
      </c>
      <c r="L19" s="373" t="s">
        <v>102</v>
      </c>
      <c r="M19" s="373" t="s">
        <v>101</v>
      </c>
      <c r="N19" s="373" t="s">
        <v>100</v>
      </c>
      <c r="O19" s="373" t="s">
        <v>99</v>
      </c>
      <c r="P19" s="373" t="s">
        <v>98</v>
      </c>
      <c r="Q19" s="373" t="s">
        <v>341</v>
      </c>
      <c r="R19" s="373"/>
      <c r="S19" s="376" t="s">
        <v>446</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2" t="s">
        <v>339</v>
      </c>
      <c r="R20" s="43" t="s">
        <v>340</v>
      </c>
      <c r="S20" s="376"/>
      <c r="T20" s="28"/>
      <c r="U20" s="28"/>
      <c r="V20" s="28"/>
      <c r="W20" s="28"/>
      <c r="X20" s="28"/>
      <c r="Y20" s="28"/>
      <c r="Z20" s="27"/>
      <c r="AA20" s="27"/>
      <c r="AB20" s="27"/>
    </row>
    <row r="21" spans="1:28" s="3" customFormat="1" ht="18.75" x14ac:dyDescent="0.2">
      <c r="A21" s="42">
        <v>1</v>
      </c>
      <c r="B21" s="47">
        <v>2</v>
      </c>
      <c r="C21" s="42">
        <v>3</v>
      </c>
      <c r="D21" s="47">
        <v>4</v>
      </c>
      <c r="E21" s="42">
        <v>5</v>
      </c>
      <c r="F21" s="47">
        <v>6</v>
      </c>
      <c r="G21" s="170">
        <v>7</v>
      </c>
      <c r="H21" s="171">
        <v>8</v>
      </c>
      <c r="I21" s="170">
        <v>9</v>
      </c>
      <c r="J21" s="171">
        <v>10</v>
      </c>
      <c r="K21" s="170">
        <v>11</v>
      </c>
      <c r="L21" s="171">
        <v>12</v>
      </c>
      <c r="M21" s="170">
        <v>13</v>
      </c>
      <c r="N21" s="171">
        <v>14</v>
      </c>
      <c r="O21" s="170">
        <v>15</v>
      </c>
      <c r="P21" s="171">
        <v>16</v>
      </c>
      <c r="Q21" s="170">
        <v>17</v>
      </c>
      <c r="R21" s="171">
        <v>18</v>
      </c>
      <c r="S21" s="170">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447</v>
      </c>
      <c r="H22" s="47"/>
      <c r="I22" s="47"/>
      <c r="J22" s="47"/>
      <c r="K22" s="47"/>
      <c r="L22" s="47"/>
      <c r="M22" s="47"/>
      <c r="N22" s="47"/>
      <c r="O22" s="47"/>
      <c r="P22" s="47"/>
      <c r="Q22" s="38"/>
      <c r="R22" s="5"/>
      <c r="S22" s="169"/>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0"/>
      <c r="I23" s="30"/>
      <c r="J23" s="30"/>
      <c r="K23" s="30"/>
      <c r="L23" s="30"/>
      <c r="M23" s="30"/>
      <c r="N23" s="30"/>
      <c r="O23" s="30"/>
      <c r="P23" s="30"/>
      <c r="Q23" s="30"/>
      <c r="R23" s="5"/>
      <c r="S23" s="169"/>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0"/>
      <c r="I24" s="30"/>
      <c r="J24" s="30"/>
      <c r="K24" s="30"/>
      <c r="L24" s="30"/>
      <c r="M24" s="30"/>
      <c r="N24" s="30"/>
      <c r="O24" s="30"/>
      <c r="P24" s="30"/>
      <c r="Q24" s="30"/>
      <c r="R24" s="5"/>
      <c r="S24" s="169"/>
      <c r="T24" s="28"/>
      <c r="U24" s="28"/>
      <c r="V24" s="28"/>
      <c r="W24" s="28"/>
      <c r="X24" s="27"/>
      <c r="Y24" s="27"/>
      <c r="Z24" s="27"/>
      <c r="AA24" s="27"/>
      <c r="AB24" s="27"/>
    </row>
    <row r="25" spans="1:28" s="3" customFormat="1" ht="31.5" x14ac:dyDescent="0.2">
      <c r="A25" s="46"/>
      <c r="B25" s="47" t="s">
        <v>93</v>
      </c>
      <c r="C25" s="47"/>
      <c r="D25" s="47"/>
      <c r="E25" s="47" t="s">
        <v>92</v>
      </c>
      <c r="F25" s="47" t="s">
        <v>91</v>
      </c>
      <c r="G25" s="47" t="s">
        <v>448</v>
      </c>
      <c r="H25" s="30"/>
      <c r="I25" s="30"/>
      <c r="J25" s="30"/>
      <c r="K25" s="30"/>
      <c r="L25" s="30"/>
      <c r="M25" s="30"/>
      <c r="N25" s="30"/>
      <c r="O25" s="30"/>
      <c r="P25" s="30"/>
      <c r="Q25" s="30"/>
      <c r="R25" s="5"/>
      <c r="S25" s="169"/>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0"/>
      <c r="I26" s="30"/>
      <c r="J26" s="30"/>
      <c r="K26" s="30"/>
      <c r="L26" s="30"/>
      <c r="M26" s="30"/>
      <c r="N26" s="30"/>
      <c r="O26" s="30"/>
      <c r="P26" s="30"/>
      <c r="Q26" s="30"/>
      <c r="R26" s="5"/>
      <c r="S26" s="169"/>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0"/>
      <c r="I27" s="30"/>
      <c r="J27" s="30"/>
      <c r="K27" s="30"/>
      <c r="L27" s="30"/>
      <c r="M27" s="30"/>
      <c r="N27" s="30"/>
      <c r="O27" s="30"/>
      <c r="P27" s="30"/>
      <c r="Q27" s="30"/>
      <c r="R27" s="5"/>
      <c r="S27" s="169"/>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69"/>
      <c r="T28" s="28"/>
      <c r="U28" s="28"/>
      <c r="V28" s="28"/>
      <c r="W28" s="28"/>
      <c r="X28" s="27"/>
      <c r="Y28" s="27"/>
      <c r="Z28" s="27"/>
      <c r="AA28" s="27"/>
      <c r="AB28" s="27"/>
    </row>
    <row r="29" spans="1:28" ht="20.25" customHeight="1" x14ac:dyDescent="0.25">
      <c r="A29" s="128"/>
      <c r="B29" s="47" t="s">
        <v>336</v>
      </c>
      <c r="C29" s="47"/>
      <c r="D29" s="47"/>
      <c r="E29" s="128" t="s">
        <v>337</v>
      </c>
      <c r="F29" s="128" t="s">
        <v>337</v>
      </c>
      <c r="G29" s="128" t="s">
        <v>337</v>
      </c>
      <c r="H29" s="128"/>
      <c r="I29" s="128"/>
      <c r="J29" s="128"/>
      <c r="K29" s="128"/>
      <c r="L29" s="128"/>
      <c r="M29" s="128"/>
      <c r="N29" s="128"/>
      <c r="O29" s="128"/>
      <c r="P29" s="128"/>
      <c r="Q29" s="12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16" sqref="A16:T1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2" t="str">
        <f>'1. паспорт местоположение'!A5:C5</f>
        <v>Год раскрытия информации: 2016 год</v>
      </c>
      <c r="B6" s="372"/>
      <c r="C6" s="372"/>
      <c r="D6" s="372"/>
      <c r="E6" s="372"/>
      <c r="F6" s="372"/>
      <c r="G6" s="372"/>
      <c r="H6" s="372"/>
      <c r="I6" s="372"/>
      <c r="J6" s="372"/>
      <c r="K6" s="372"/>
      <c r="L6" s="372"/>
      <c r="M6" s="372"/>
      <c r="N6" s="372"/>
      <c r="O6" s="372"/>
      <c r="P6" s="372"/>
      <c r="Q6" s="372"/>
      <c r="R6" s="372"/>
      <c r="S6" s="372"/>
      <c r="T6" s="372"/>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8" t="str">
        <f>'1. паспорт местоположение'!A9:C9</f>
        <v>АО "Янтарьэнерго"</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8" t="str">
        <f>'1. паспорт местоположение'!A12:C12</f>
        <v>D_prj_111001_3373</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80" t="str">
        <f>'1. паспорт местоположение'!A15:C15</f>
        <v>Реконструкция ВЛ 0.4 кВ от ТП 30-16 (инв.№ 5077727) протяженностью 1.835 км в п.Узловое Краснознаменского района</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4" t="s">
        <v>459</v>
      </c>
      <c r="B19" s="364"/>
      <c r="C19" s="364"/>
      <c r="D19" s="364"/>
      <c r="E19" s="364"/>
      <c r="F19" s="364"/>
      <c r="G19" s="364"/>
      <c r="H19" s="364"/>
      <c r="I19" s="364"/>
      <c r="J19" s="364"/>
      <c r="K19" s="364"/>
      <c r="L19" s="364"/>
      <c r="M19" s="364"/>
      <c r="N19" s="364"/>
      <c r="O19" s="364"/>
      <c r="P19" s="364"/>
      <c r="Q19" s="364"/>
      <c r="R19" s="364"/>
      <c r="S19" s="364"/>
      <c r="T19" s="364"/>
    </row>
    <row r="20" spans="1:113" s="60"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236</v>
      </c>
      <c r="C21" s="386"/>
      <c r="D21" s="389" t="s">
        <v>131</v>
      </c>
      <c r="E21" s="385" t="s">
        <v>488</v>
      </c>
      <c r="F21" s="386"/>
      <c r="G21" s="385" t="s">
        <v>256</v>
      </c>
      <c r="H21" s="386"/>
      <c r="I21" s="385" t="s">
        <v>130</v>
      </c>
      <c r="J21" s="386"/>
      <c r="K21" s="389" t="s">
        <v>129</v>
      </c>
      <c r="L21" s="385" t="s">
        <v>128</v>
      </c>
      <c r="M21" s="386"/>
      <c r="N21" s="385" t="s">
        <v>484</v>
      </c>
      <c r="O21" s="386"/>
      <c r="P21" s="389" t="s">
        <v>127</v>
      </c>
      <c r="Q21" s="377" t="s">
        <v>126</v>
      </c>
      <c r="R21" s="378"/>
      <c r="S21" s="377" t="s">
        <v>125</v>
      </c>
      <c r="T21" s="379"/>
    </row>
    <row r="22" spans="1:113" ht="204.75" customHeight="1" x14ac:dyDescent="0.25">
      <c r="A22" s="383"/>
      <c r="B22" s="387"/>
      <c r="C22" s="388"/>
      <c r="D22" s="392"/>
      <c r="E22" s="387"/>
      <c r="F22" s="388"/>
      <c r="G22" s="387"/>
      <c r="H22" s="388"/>
      <c r="I22" s="387"/>
      <c r="J22" s="388"/>
      <c r="K22" s="390"/>
      <c r="L22" s="387"/>
      <c r="M22" s="388"/>
      <c r="N22" s="387"/>
      <c r="O22" s="388"/>
      <c r="P22" s="390"/>
      <c r="Q22" s="116" t="s">
        <v>124</v>
      </c>
      <c r="R22" s="116" t="s">
        <v>458</v>
      </c>
      <c r="S22" s="116" t="s">
        <v>123</v>
      </c>
      <c r="T22" s="116" t="s">
        <v>122</v>
      </c>
    </row>
    <row r="23" spans="1:113" ht="51.75" customHeight="1" x14ac:dyDescent="0.25">
      <c r="A23" s="384"/>
      <c r="B23" s="178" t="s">
        <v>120</v>
      </c>
      <c r="C23" s="178" t="s">
        <v>121</v>
      </c>
      <c r="D23" s="390"/>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181"/>
      <c r="R25" s="62"/>
      <c r="S25" s="181"/>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91" t="s">
        <v>494</v>
      </c>
      <c r="C29" s="391"/>
      <c r="D29" s="391"/>
      <c r="E29" s="391"/>
      <c r="F29" s="391"/>
      <c r="G29" s="391"/>
      <c r="H29" s="391"/>
      <c r="I29" s="391"/>
      <c r="J29" s="391"/>
      <c r="K29" s="391"/>
      <c r="L29" s="391"/>
      <c r="M29" s="391"/>
      <c r="N29" s="391"/>
      <c r="O29" s="391"/>
      <c r="P29" s="391"/>
      <c r="Q29" s="391"/>
      <c r="R29" s="39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457</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K22" zoomScaleSheetLayoutView="100" workbookViewId="0">
      <selection activeCell="R25" sqref="R25:R26"/>
    </sheetView>
  </sheetViews>
  <sheetFormatPr defaultColWidth="10.7109375" defaultRowHeight="15.75" x14ac:dyDescent="0.25"/>
  <cols>
    <col min="1" max="1" width="10.7109375" style="52"/>
    <col min="2" max="2" width="21.7109375" style="52" customWidth="1"/>
    <col min="3" max="3" width="21" style="52" customWidth="1"/>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АО "Янтарьэнерго"</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D_prj_111001_3373</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8" t="str">
        <f>'1. паспорт местоположение'!A15</f>
        <v>Реконструкция ВЛ 0.4 кВ от ТП 30-16 (инв.№ 5077727) протяженностью 1.835 км в п.Узловое Краснознаменского района</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461</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0" customFormat="1" ht="21" customHeight="1" x14ac:dyDescent="0.25"/>
    <row r="21" spans="1:27" ht="15.75" customHeight="1" x14ac:dyDescent="0.25">
      <c r="A21" s="393" t="s">
        <v>6</v>
      </c>
      <c r="B21" s="395" t="s">
        <v>468</v>
      </c>
      <c r="C21" s="396"/>
      <c r="D21" s="395" t="s">
        <v>470</v>
      </c>
      <c r="E21" s="396"/>
      <c r="F21" s="377" t="s">
        <v>103</v>
      </c>
      <c r="G21" s="379"/>
      <c r="H21" s="379"/>
      <c r="I21" s="378"/>
      <c r="J21" s="393" t="s">
        <v>471</v>
      </c>
      <c r="K21" s="395" t="s">
        <v>472</v>
      </c>
      <c r="L21" s="396"/>
      <c r="M21" s="395" t="s">
        <v>473</v>
      </c>
      <c r="N21" s="396"/>
      <c r="O21" s="395" t="s">
        <v>460</v>
      </c>
      <c r="P21" s="396"/>
      <c r="Q21" s="395" t="s">
        <v>136</v>
      </c>
      <c r="R21" s="396"/>
      <c r="S21" s="393" t="s">
        <v>135</v>
      </c>
      <c r="T21" s="393" t="s">
        <v>474</v>
      </c>
      <c r="U21" s="393" t="s">
        <v>469</v>
      </c>
      <c r="V21" s="395" t="s">
        <v>134</v>
      </c>
      <c r="W21" s="396"/>
      <c r="X21" s="377" t="s">
        <v>126</v>
      </c>
      <c r="Y21" s="379"/>
      <c r="Z21" s="377" t="s">
        <v>125</v>
      </c>
      <c r="AA21" s="379"/>
    </row>
    <row r="22" spans="1:27" ht="216" customHeight="1" x14ac:dyDescent="0.25">
      <c r="A22" s="399"/>
      <c r="B22" s="397"/>
      <c r="C22" s="398"/>
      <c r="D22" s="397"/>
      <c r="E22" s="398"/>
      <c r="F22" s="377" t="s">
        <v>133</v>
      </c>
      <c r="G22" s="378"/>
      <c r="H22" s="377" t="s">
        <v>132</v>
      </c>
      <c r="I22" s="378"/>
      <c r="J22" s="394"/>
      <c r="K22" s="397"/>
      <c r="L22" s="398"/>
      <c r="M22" s="397"/>
      <c r="N22" s="398"/>
      <c r="O22" s="397"/>
      <c r="P22" s="398"/>
      <c r="Q22" s="397"/>
      <c r="R22" s="398"/>
      <c r="S22" s="394"/>
      <c r="T22" s="394"/>
      <c r="U22" s="394"/>
      <c r="V22" s="397"/>
      <c r="W22" s="398"/>
      <c r="X22" s="116" t="s">
        <v>124</v>
      </c>
      <c r="Y22" s="116" t="s">
        <v>458</v>
      </c>
      <c r="Z22" s="116" t="s">
        <v>123</v>
      </c>
      <c r="AA22" s="116" t="s">
        <v>122</v>
      </c>
    </row>
    <row r="23" spans="1:27" ht="60" customHeight="1" x14ac:dyDescent="0.25">
      <c r="A23" s="394"/>
      <c r="B23" s="176" t="s">
        <v>120</v>
      </c>
      <c r="C23" s="176"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0" customFormat="1" ht="112.5" x14ac:dyDescent="0.2">
      <c r="A25" s="63">
        <v>1</v>
      </c>
      <c r="B25" s="346" t="s">
        <v>560</v>
      </c>
      <c r="C25" s="346" t="s">
        <v>560</v>
      </c>
      <c r="D25" s="347" t="s">
        <v>562</v>
      </c>
      <c r="E25" s="347" t="s">
        <v>562</v>
      </c>
      <c r="F25" s="348">
        <v>0.4</v>
      </c>
      <c r="G25" s="349">
        <v>0.4</v>
      </c>
      <c r="H25" s="349">
        <v>0.4</v>
      </c>
      <c r="I25" s="349">
        <v>0.4</v>
      </c>
      <c r="J25" s="350" t="s">
        <v>564</v>
      </c>
      <c r="K25" s="350" t="s">
        <v>66</v>
      </c>
      <c r="L25" s="351" t="s">
        <v>66</v>
      </c>
      <c r="M25" s="352" t="s">
        <v>584</v>
      </c>
      <c r="N25" s="353">
        <v>70</v>
      </c>
      <c r="O25" s="353" t="s">
        <v>504</v>
      </c>
      <c r="P25" s="353" t="s">
        <v>504</v>
      </c>
      <c r="Q25" s="356">
        <v>0.83499999999999996</v>
      </c>
      <c r="R25" s="356">
        <v>0.83499999999999996</v>
      </c>
      <c r="S25" s="350" t="s">
        <v>564</v>
      </c>
      <c r="T25" s="350" t="s">
        <v>566</v>
      </c>
      <c r="U25" s="350" t="s">
        <v>62</v>
      </c>
      <c r="V25" s="61" t="s">
        <v>505</v>
      </c>
      <c r="W25" s="191" t="s">
        <v>506</v>
      </c>
      <c r="X25" s="332" t="s">
        <v>557</v>
      </c>
      <c r="Y25" s="333" t="s">
        <v>558</v>
      </c>
      <c r="Z25" s="64"/>
      <c r="AA25" s="64"/>
    </row>
    <row r="26" spans="1:27" s="60" customFormat="1" ht="112.5" x14ac:dyDescent="0.2">
      <c r="A26" s="63">
        <v>2</v>
      </c>
      <c r="B26" s="346" t="s">
        <v>561</v>
      </c>
      <c r="C26" s="346" t="s">
        <v>561</v>
      </c>
      <c r="D26" s="347" t="s">
        <v>563</v>
      </c>
      <c r="E26" s="347" t="s">
        <v>563</v>
      </c>
      <c r="F26" s="348">
        <v>0.4</v>
      </c>
      <c r="G26" s="349">
        <v>0.4</v>
      </c>
      <c r="H26" s="349">
        <v>0.4</v>
      </c>
      <c r="I26" s="349">
        <v>0.4</v>
      </c>
      <c r="J26" s="350" t="s">
        <v>565</v>
      </c>
      <c r="K26" s="350" t="s">
        <v>66</v>
      </c>
      <c r="L26" s="351" t="s">
        <v>66</v>
      </c>
      <c r="M26" s="352" t="s">
        <v>585</v>
      </c>
      <c r="N26" s="353">
        <v>70</v>
      </c>
      <c r="O26" s="353" t="s">
        <v>504</v>
      </c>
      <c r="P26" s="353" t="s">
        <v>504</v>
      </c>
      <c r="Q26" s="354">
        <v>0.98</v>
      </c>
      <c r="R26" s="354">
        <v>1</v>
      </c>
      <c r="S26" s="350" t="s">
        <v>565</v>
      </c>
      <c r="T26" s="357">
        <v>40848</v>
      </c>
      <c r="U26" s="350" t="s">
        <v>63</v>
      </c>
      <c r="V26" s="61" t="s">
        <v>505</v>
      </c>
      <c r="W26" s="191" t="s">
        <v>506</v>
      </c>
      <c r="X26" s="332" t="s">
        <v>557</v>
      </c>
      <c r="Y26" s="333" t="s">
        <v>558</v>
      </c>
      <c r="Z26" s="64"/>
      <c r="AA26" s="64"/>
    </row>
    <row r="27" spans="1:27" ht="3" customHeight="1" x14ac:dyDescent="0.25">
      <c r="X27" s="118"/>
      <c r="Y27" s="119"/>
      <c r="Z27" s="53"/>
      <c r="AA27" s="53"/>
    </row>
    <row r="28" spans="1:27" s="58" customFormat="1" ht="12.75" x14ac:dyDescent="0.2">
      <c r="A28" s="59"/>
      <c r="B28" s="59"/>
      <c r="C28" s="59"/>
      <c r="E28" s="59"/>
      <c r="X28" s="120"/>
      <c r="Y28" s="120"/>
      <c r="Z28" s="120"/>
      <c r="AA28" s="120"/>
    </row>
    <row r="29" spans="1:27" s="58" customFormat="1" ht="12.75" x14ac:dyDescent="0.2">
      <c r="A29" s="59"/>
      <c r="B29" s="59"/>
      <c r="C29"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120" zoomScaleSheetLayoutView="12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2" t="str">
        <f>'1. паспорт местоположение'!A5:C5</f>
        <v>Год раскрытия информации: 2016 год</v>
      </c>
      <c r="B5" s="372"/>
      <c r="C5" s="372"/>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АО "Янтарьэнерго"</v>
      </c>
      <c r="B9" s="368"/>
      <c r="C9" s="368"/>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D_prj_111001_3373</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5.75" x14ac:dyDescent="0.2">
      <c r="A15" s="400" t="str">
        <f>'1. паспорт местоположение'!A15:C15</f>
        <v>Реконструкция ВЛ 0.4 кВ от ТП 30-16 (инв.№ 5077727) протяженностью 1.835 км в п.Узловое Краснознаменского района</v>
      </c>
      <c r="B15" s="400"/>
      <c r="C15" s="400"/>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3" t="s">
        <v>453</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466</v>
      </c>
      <c r="C22" s="25" t="s">
        <v>572</v>
      </c>
      <c r="D22" s="29"/>
      <c r="E22" s="29"/>
      <c r="F22" s="28"/>
      <c r="G22" s="28"/>
      <c r="H22" s="28"/>
      <c r="I22" s="28"/>
      <c r="J22" s="28"/>
      <c r="K22" s="28"/>
      <c r="L22" s="28"/>
      <c r="M22" s="28"/>
      <c r="N22" s="28"/>
      <c r="O22" s="28"/>
      <c r="P22" s="28"/>
      <c r="Q22" s="27"/>
      <c r="R22" s="27"/>
      <c r="S22" s="27"/>
      <c r="T22" s="27"/>
      <c r="U22" s="27"/>
    </row>
    <row r="23" spans="1:21" ht="31.5" x14ac:dyDescent="0.25">
      <c r="A23" s="24" t="s">
        <v>64</v>
      </c>
      <c r="B23" s="26" t="s">
        <v>61</v>
      </c>
      <c r="C23" s="25" t="s">
        <v>587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t="s">
        <v>574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25" t="s">
        <v>570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244</v>
      </c>
      <c r="C26" s="25" t="s">
        <v>571</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575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507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R13" zoomScale="90" zoomScaleNormal="80" zoomScaleSheetLayoutView="90" workbookViewId="0">
      <selection activeCell="K24" sqref="K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72" t="str">
        <f>'[1]1. паспорт местоположение'!A5:C5</f>
        <v>Год раскрытия информации: 2016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73"/>
      <c r="AB6" s="173"/>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73"/>
      <c r="AB7" s="173"/>
    </row>
    <row r="8" spans="1:28" ht="15.75" x14ac:dyDescent="0.25">
      <c r="A8" s="368" t="str">
        <f>'[1]1. паспорт местоположение'!A9:C9</f>
        <v>АО "Янтарьэнерго"</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4"/>
      <c r="AB8" s="174"/>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75"/>
      <c r="AB9" s="175"/>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73"/>
      <c r="AB10" s="173"/>
    </row>
    <row r="11" spans="1:28" ht="15.75" x14ac:dyDescent="0.25">
      <c r="A11" s="368" t="str">
        <f>'[1]1. паспорт местоположение'!A12:C12</f>
        <v>D_prj_111001_3373</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4"/>
      <c r="AB11" s="174"/>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75"/>
      <c r="AB12" s="175"/>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68" t="str">
        <f>'[1]1. паспорт местоположение'!A15:C15</f>
        <v xml:space="preserve">Реконструкция ВЛ 0.4 кВ от ТП 30-16 (инв.№ 5077727) 1.835 км в п.Узловое Краснознаменского района                                                                                                                                               </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4"/>
      <c r="AB14" s="174"/>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75"/>
      <c r="AB15" s="175"/>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84"/>
      <c r="AB16" s="184"/>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84"/>
      <c r="AB17" s="184"/>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84"/>
      <c r="AB18" s="184"/>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84"/>
      <c r="AB19" s="184"/>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85"/>
      <c r="AB20" s="185"/>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85"/>
      <c r="AB21" s="185"/>
    </row>
    <row r="22" spans="1:28" x14ac:dyDescent="0.25">
      <c r="A22" s="407" t="s">
        <v>485</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86"/>
      <c r="AB22" s="186"/>
    </row>
    <row r="23" spans="1:28" ht="32.25" customHeight="1" x14ac:dyDescent="0.25">
      <c r="A23" s="401" t="s">
        <v>334</v>
      </c>
      <c r="B23" s="402"/>
      <c r="C23" s="402"/>
      <c r="D23" s="402"/>
      <c r="E23" s="402"/>
      <c r="F23" s="402"/>
      <c r="G23" s="402"/>
      <c r="H23" s="402"/>
      <c r="I23" s="402"/>
      <c r="J23" s="402"/>
      <c r="K23" s="402"/>
      <c r="L23" s="403"/>
      <c r="M23" s="404" t="s">
        <v>335</v>
      </c>
      <c r="N23" s="404"/>
      <c r="O23" s="404"/>
      <c r="P23" s="404"/>
      <c r="Q23" s="404"/>
      <c r="R23" s="404"/>
      <c r="S23" s="404"/>
      <c r="T23" s="404"/>
      <c r="U23" s="404"/>
      <c r="V23" s="404"/>
      <c r="W23" s="404"/>
      <c r="X23" s="404"/>
      <c r="Y23" s="404"/>
      <c r="Z23" s="404"/>
    </row>
    <row r="24" spans="1:28" ht="151.5" customHeight="1" x14ac:dyDescent="0.25">
      <c r="A24" s="343" t="s">
        <v>247</v>
      </c>
      <c r="B24" s="114" t="s">
        <v>254</v>
      </c>
      <c r="C24" s="343" t="s">
        <v>328</v>
      </c>
      <c r="D24" s="343" t="s">
        <v>248</v>
      </c>
      <c r="E24" s="343" t="s">
        <v>329</v>
      </c>
      <c r="F24" s="343" t="s">
        <v>331</v>
      </c>
      <c r="G24" s="343" t="s">
        <v>330</v>
      </c>
      <c r="H24" s="343" t="s">
        <v>249</v>
      </c>
      <c r="I24" s="343" t="s">
        <v>332</v>
      </c>
      <c r="J24" s="343" t="s">
        <v>255</v>
      </c>
      <c r="K24" s="114" t="s">
        <v>253</v>
      </c>
      <c r="L24" s="114" t="s">
        <v>250</v>
      </c>
      <c r="M24" s="115" t="s">
        <v>262</v>
      </c>
      <c r="N24" s="114" t="s">
        <v>496</v>
      </c>
      <c r="O24" s="343" t="s">
        <v>260</v>
      </c>
      <c r="P24" s="343" t="s">
        <v>261</v>
      </c>
      <c r="Q24" s="343" t="s">
        <v>259</v>
      </c>
      <c r="R24" s="343" t="s">
        <v>249</v>
      </c>
      <c r="S24" s="343" t="s">
        <v>258</v>
      </c>
      <c r="T24" s="343" t="s">
        <v>257</v>
      </c>
      <c r="U24" s="343" t="s">
        <v>327</v>
      </c>
      <c r="V24" s="343" t="s">
        <v>259</v>
      </c>
      <c r="W24" s="122" t="s">
        <v>252</v>
      </c>
      <c r="X24" s="122" t="s">
        <v>265</v>
      </c>
      <c r="Y24" s="122" t="s">
        <v>266</v>
      </c>
      <c r="Z24" s="124" t="s">
        <v>263</v>
      </c>
    </row>
    <row r="25" spans="1:28" ht="16.5" customHeight="1" x14ac:dyDescent="0.25">
      <c r="A25" s="343">
        <v>1</v>
      </c>
      <c r="B25" s="114">
        <v>2</v>
      </c>
      <c r="C25" s="343">
        <v>3</v>
      </c>
      <c r="D25" s="114">
        <v>4</v>
      </c>
      <c r="E25" s="343">
        <v>5</v>
      </c>
      <c r="F25" s="114">
        <v>6</v>
      </c>
      <c r="G25" s="343">
        <v>7</v>
      </c>
      <c r="H25" s="114">
        <v>8</v>
      </c>
      <c r="I25" s="343">
        <v>9</v>
      </c>
      <c r="J25" s="114">
        <v>10</v>
      </c>
      <c r="K25" s="343">
        <v>11</v>
      </c>
      <c r="L25" s="114">
        <v>12</v>
      </c>
      <c r="M25" s="343">
        <v>13</v>
      </c>
      <c r="N25" s="114">
        <v>14</v>
      </c>
      <c r="O25" s="343">
        <v>15</v>
      </c>
      <c r="P25" s="114">
        <v>16</v>
      </c>
      <c r="Q25" s="343">
        <v>17</v>
      </c>
      <c r="R25" s="114">
        <v>18</v>
      </c>
      <c r="S25" s="343">
        <v>19</v>
      </c>
      <c r="T25" s="114">
        <v>20</v>
      </c>
      <c r="U25" s="343">
        <v>21</v>
      </c>
      <c r="V25" s="114">
        <v>22</v>
      </c>
      <c r="W25" s="343">
        <v>23</v>
      </c>
      <c r="X25" s="114">
        <v>24</v>
      </c>
      <c r="Y25" s="343">
        <v>25</v>
      </c>
      <c r="Z25" s="114">
        <v>26</v>
      </c>
    </row>
    <row r="26" spans="1:28" ht="45.75" customHeight="1" x14ac:dyDescent="0.25">
      <c r="A26" s="108" t="s">
        <v>325</v>
      </c>
      <c r="B26" s="113"/>
      <c r="C26" s="110">
        <v>0</v>
      </c>
      <c r="D26" s="110">
        <v>0</v>
      </c>
      <c r="E26" s="110" t="s">
        <v>0</v>
      </c>
      <c r="F26" s="110">
        <v>0</v>
      </c>
      <c r="G26" s="110" t="s">
        <v>0</v>
      </c>
      <c r="H26" s="110">
        <v>85140</v>
      </c>
      <c r="I26" s="110">
        <v>0</v>
      </c>
      <c r="J26" s="110">
        <v>0</v>
      </c>
      <c r="K26" s="110" t="s">
        <v>0</v>
      </c>
      <c r="L26" s="111"/>
      <c r="M26" s="112">
        <v>2022</v>
      </c>
      <c r="N26" s="110">
        <v>0</v>
      </c>
      <c r="O26" s="110">
        <v>0</v>
      </c>
      <c r="P26" s="110">
        <v>0</v>
      </c>
      <c r="Q26" s="110">
        <v>0</v>
      </c>
      <c r="R26" s="110">
        <v>85140</v>
      </c>
      <c r="S26" s="110">
        <v>0</v>
      </c>
      <c r="T26" s="110">
        <v>0</v>
      </c>
      <c r="U26" s="110" t="s">
        <v>0</v>
      </c>
      <c r="V26" s="110">
        <v>0</v>
      </c>
      <c r="W26" s="110">
        <v>0</v>
      </c>
      <c r="X26" s="110">
        <v>0</v>
      </c>
      <c r="Y26" s="110" t="s">
        <v>0</v>
      </c>
      <c r="Z26" s="109" t="s">
        <v>264</v>
      </c>
    </row>
    <row r="27" spans="1:28" x14ac:dyDescent="0.25">
      <c r="A27" s="107">
        <v>2015</v>
      </c>
      <c r="B27" s="107" t="s">
        <v>555</v>
      </c>
      <c r="C27" s="107">
        <v>0</v>
      </c>
      <c r="D27" s="107">
        <v>0</v>
      </c>
      <c r="E27" s="344" t="s">
        <v>0</v>
      </c>
      <c r="F27" s="110">
        <f>C27*D27</f>
        <v>0</v>
      </c>
      <c r="G27" s="344" t="s">
        <v>0</v>
      </c>
      <c r="H27" s="107">
        <v>85140</v>
      </c>
      <c r="I27" s="345">
        <f>(C27*D27)/H27</f>
        <v>0</v>
      </c>
      <c r="J27" s="345">
        <f>D27/H27</f>
        <v>0</v>
      </c>
      <c r="K27" s="344" t="s">
        <v>0</v>
      </c>
      <c r="L27" s="107"/>
      <c r="M27" s="111"/>
      <c r="N27" s="107"/>
      <c r="O27" s="107"/>
      <c r="P27" s="107"/>
      <c r="Q27" s="107"/>
      <c r="R27" s="107"/>
      <c r="S27" s="107"/>
      <c r="T27" s="107"/>
      <c r="U27" s="107"/>
      <c r="V27" s="107"/>
      <c r="W27" s="107"/>
      <c r="X27" s="107"/>
      <c r="Y27" s="107"/>
      <c r="Z27" s="107"/>
    </row>
    <row r="28" spans="1:28" ht="30" x14ac:dyDescent="0.25">
      <c r="A28" s="113" t="s">
        <v>326</v>
      </c>
      <c r="B28" s="113"/>
      <c r="C28" s="110">
        <v>0</v>
      </c>
      <c r="D28" s="110">
        <v>0</v>
      </c>
      <c r="E28" s="110" t="s">
        <v>0</v>
      </c>
      <c r="F28" s="110">
        <v>0</v>
      </c>
      <c r="G28" s="110" t="s">
        <v>0</v>
      </c>
      <c r="H28" s="110">
        <v>82800</v>
      </c>
      <c r="I28" s="110">
        <v>0</v>
      </c>
      <c r="J28" s="110">
        <v>0</v>
      </c>
      <c r="K28" s="110" t="s">
        <v>0</v>
      </c>
      <c r="L28" s="107"/>
      <c r="M28" s="107"/>
      <c r="N28" s="107"/>
      <c r="O28" s="107"/>
      <c r="P28" s="107"/>
      <c r="Q28" s="107"/>
      <c r="R28" s="107"/>
      <c r="S28" s="107"/>
      <c r="T28" s="107"/>
      <c r="U28" s="107"/>
      <c r="V28" s="107"/>
      <c r="W28" s="107"/>
      <c r="X28" s="107"/>
      <c r="Y28" s="107"/>
      <c r="Z28" s="107"/>
    </row>
    <row r="29" spans="1:28" x14ac:dyDescent="0.25">
      <c r="A29" s="107">
        <v>2014</v>
      </c>
      <c r="B29" s="107" t="s">
        <v>555</v>
      </c>
      <c r="C29" s="107">
        <v>0</v>
      </c>
      <c r="D29" s="107">
        <v>0</v>
      </c>
      <c r="E29" s="344" t="s">
        <v>0</v>
      </c>
      <c r="F29" s="107">
        <v>0</v>
      </c>
      <c r="G29" s="344" t="s">
        <v>0</v>
      </c>
      <c r="H29" s="107">
        <v>82800</v>
      </c>
      <c r="I29" s="107">
        <v>0</v>
      </c>
      <c r="J29" s="107">
        <v>0</v>
      </c>
      <c r="K29" s="344" t="s">
        <v>0</v>
      </c>
      <c r="L29" s="107"/>
      <c r="M29" s="107"/>
      <c r="N29" s="107"/>
      <c r="O29" s="107"/>
      <c r="P29" s="107"/>
      <c r="Q29" s="107"/>
      <c r="R29" s="107"/>
      <c r="S29" s="107"/>
      <c r="T29" s="107"/>
      <c r="U29" s="107"/>
      <c r="V29" s="107"/>
      <c r="W29" s="107"/>
      <c r="X29" s="107"/>
      <c r="Y29" s="107"/>
      <c r="Z29" s="107"/>
    </row>
    <row r="33" spans="1:1" x14ac:dyDescent="0.25">
      <c r="A33" s="123"/>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2" t="str">
        <f>'1. паспорт местоположение'!A5:C5</f>
        <v>Год раскрытия информации: 2016 год</v>
      </c>
      <c r="B5" s="372"/>
      <c r="C5" s="372"/>
      <c r="D5" s="372"/>
      <c r="E5" s="372"/>
      <c r="F5" s="372"/>
      <c r="G5" s="372"/>
      <c r="H5" s="372"/>
      <c r="I5" s="372"/>
      <c r="J5" s="372"/>
      <c r="K5" s="372"/>
      <c r="L5" s="372"/>
      <c r="M5" s="372"/>
      <c r="N5" s="372"/>
      <c r="O5" s="372"/>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8" t="str">
        <f>'1. паспорт местоположение'!A9:C9</f>
        <v>АО "Янтарьэнерго"</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8" t="str">
        <f>'1. паспорт местоположение'!A12:C12</f>
        <v>D_prj_111001_3373</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68" t="str">
        <f>'1. паспорт местоположение'!A15:C15</f>
        <v>Реконструкция ВЛ 0.4 кВ от ТП 30-16 (инв.№ 5077727) протяженностью 1.835 км в п.Узловое Краснознаменского района</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11" t="s">
        <v>462</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8" t="s">
        <v>87</v>
      </c>
      <c r="F19" s="409"/>
      <c r="G19" s="409"/>
      <c r="H19" s="409"/>
      <c r="I19" s="410"/>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2" t="s">
        <v>85</v>
      </c>
      <c r="F20" s="42" t="s">
        <v>84</v>
      </c>
      <c r="G20" s="42" t="s">
        <v>83</v>
      </c>
      <c r="H20" s="42" t="s">
        <v>82</v>
      </c>
      <c r="I20" s="42" t="s">
        <v>81</v>
      </c>
      <c r="J20" s="42" t="s">
        <v>80</v>
      </c>
      <c r="K20" s="42" t="s">
        <v>5</v>
      </c>
      <c r="L20" s="50" t="s">
        <v>4</v>
      </c>
      <c r="M20" s="49" t="s">
        <v>245</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5" sqref="C25"/>
    </sheetView>
  </sheetViews>
  <sheetFormatPr defaultColWidth="9.140625" defaultRowHeight="15.75" x14ac:dyDescent="0.2"/>
  <cols>
    <col min="1" max="1" width="61.7109375" style="207" customWidth="1"/>
    <col min="2" max="2" width="18.5703125" style="192" customWidth="1"/>
    <col min="3" max="12" width="16.85546875" style="192" customWidth="1"/>
    <col min="13" max="42" width="16.85546875" style="192" hidden="1" customWidth="1"/>
    <col min="43" max="45" width="16.85546875" style="193" hidden="1" customWidth="1"/>
    <col min="46" max="46" width="16.85546875" style="194" hidden="1" customWidth="1"/>
    <col min="47"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75" x14ac:dyDescent="0.3">
      <c r="A3" s="17"/>
      <c r="B3" s="12"/>
      <c r="C3" s="12"/>
      <c r="D3" s="12"/>
      <c r="E3" s="194"/>
      <c r="F3" s="194"/>
      <c r="G3" s="12"/>
      <c r="H3" s="15" t="s">
        <v>322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
      <c r="A5" s="426" t="str">
        <f>'[2]1. паспорт местоположение'!A5:C5</f>
        <v>Год раскрытия информации: 2016 год</v>
      </c>
      <c r="B5" s="426"/>
      <c r="C5" s="426"/>
      <c r="D5" s="426"/>
      <c r="E5" s="426"/>
      <c r="F5" s="426"/>
      <c r="G5" s="426"/>
      <c r="H5" s="426"/>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8.75" x14ac:dyDescent="0.2">
      <c r="A7" s="365" t="str">
        <f>'[2]1. паспорт местоположение'!A7:C7</f>
        <v xml:space="preserve">Паспорт инвестиционного проекта </v>
      </c>
      <c r="B7" s="365"/>
      <c r="C7" s="365"/>
      <c r="D7" s="365"/>
      <c r="E7" s="365"/>
      <c r="F7" s="365"/>
      <c r="G7" s="365"/>
      <c r="H7" s="365"/>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99"/>
      <c r="AR7" s="199"/>
    </row>
    <row r="8" spans="1:44" ht="18.75" x14ac:dyDescent="0.2">
      <c r="A8" s="187"/>
      <c r="B8" s="187"/>
      <c r="C8" s="187"/>
      <c r="D8" s="187"/>
      <c r="E8" s="187"/>
      <c r="F8" s="187"/>
      <c r="G8" s="187"/>
      <c r="H8" s="187"/>
      <c r="I8" s="187"/>
      <c r="J8" s="187"/>
      <c r="K8" s="187"/>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196"/>
      <c r="AR8" s="196"/>
    </row>
    <row r="9" spans="1:44" ht="18.75" x14ac:dyDescent="0.2">
      <c r="A9" s="364" t="str">
        <f>'1. паспорт местоположение'!A9:C9</f>
        <v>АО "Янтарьэнерго"</v>
      </c>
      <c r="B9" s="364"/>
      <c r="C9" s="364"/>
      <c r="D9" s="364"/>
      <c r="E9" s="364"/>
      <c r="F9" s="364"/>
      <c r="G9" s="364"/>
      <c r="H9" s="36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200"/>
      <c r="AR9" s="200"/>
    </row>
    <row r="10" spans="1:44" x14ac:dyDescent="0.2">
      <c r="A10" s="362" t="s">
        <v>9</v>
      </c>
      <c r="B10" s="362"/>
      <c r="C10" s="362"/>
      <c r="D10" s="362"/>
      <c r="E10" s="362"/>
      <c r="F10" s="362"/>
      <c r="G10" s="362"/>
      <c r="H10" s="362"/>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01"/>
      <c r="AR10" s="201"/>
    </row>
    <row r="11" spans="1:44" ht="18.75" x14ac:dyDescent="0.2">
      <c r="A11" s="187"/>
      <c r="B11" s="187"/>
      <c r="C11" s="187"/>
      <c r="D11" s="187"/>
      <c r="E11" s="187"/>
      <c r="F11" s="187"/>
      <c r="G11" s="187"/>
      <c r="H11" s="187"/>
      <c r="I11" s="187"/>
      <c r="J11" s="187"/>
      <c r="K11" s="187"/>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196"/>
      <c r="AR11" s="196"/>
    </row>
    <row r="12" spans="1:44" ht="18.75" x14ac:dyDescent="0.2">
      <c r="A12" s="427" t="str">
        <f>'1. паспорт местоположение'!A12:C12</f>
        <v>D_prj_111001_3373</v>
      </c>
      <c r="B12" s="427"/>
      <c r="C12" s="427"/>
      <c r="D12" s="427"/>
      <c r="E12" s="427"/>
      <c r="F12" s="427"/>
      <c r="G12" s="427"/>
      <c r="H12" s="427"/>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200"/>
      <c r="AR12" s="200"/>
    </row>
    <row r="13" spans="1:44" x14ac:dyDescent="0.2">
      <c r="A13" s="362" t="s">
        <v>8</v>
      </c>
      <c r="B13" s="362"/>
      <c r="C13" s="362"/>
      <c r="D13" s="362"/>
      <c r="E13" s="362"/>
      <c r="F13" s="362"/>
      <c r="G13" s="362"/>
      <c r="H13" s="362"/>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01"/>
      <c r="AR13" s="201"/>
    </row>
    <row r="14" spans="1:44" ht="18.75" x14ac:dyDescent="0.2">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9"/>
      <c r="AA14" s="9"/>
      <c r="AB14" s="9"/>
      <c r="AC14" s="9"/>
      <c r="AD14" s="9"/>
      <c r="AE14" s="9"/>
      <c r="AF14" s="9"/>
      <c r="AG14" s="9"/>
      <c r="AH14" s="9"/>
      <c r="AI14" s="9"/>
      <c r="AJ14" s="9"/>
      <c r="AK14" s="9"/>
      <c r="AL14" s="9"/>
      <c r="AM14" s="9"/>
      <c r="AN14" s="9"/>
      <c r="AO14" s="9"/>
      <c r="AP14" s="9"/>
      <c r="AQ14" s="202"/>
      <c r="AR14" s="202"/>
    </row>
    <row r="15" spans="1:44" ht="18.75" x14ac:dyDescent="0.2">
      <c r="A15" s="414" t="str">
        <f>'1. паспорт местоположение'!A15:C15</f>
        <v>Реконструкция ВЛ 0.4 кВ от ТП 30-16 (инв.№ 5077727) протяженностью 1.835 км в п.Узловое Краснознаменского района</v>
      </c>
      <c r="B15" s="414"/>
      <c r="C15" s="414"/>
      <c r="D15" s="414"/>
      <c r="E15" s="414"/>
      <c r="F15" s="414"/>
      <c r="G15" s="414"/>
      <c r="H15" s="41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200"/>
      <c r="AR15" s="200"/>
    </row>
    <row r="16" spans="1:44" x14ac:dyDescent="0.2">
      <c r="A16" s="362" t="s">
        <v>7</v>
      </c>
      <c r="B16" s="362"/>
      <c r="C16" s="362"/>
      <c r="D16" s="362"/>
      <c r="E16" s="362"/>
      <c r="F16" s="362"/>
      <c r="G16" s="362"/>
      <c r="H16" s="362"/>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01"/>
      <c r="AR16" s="201"/>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3"/>
      <c r="X17" s="3"/>
      <c r="Y17" s="3"/>
      <c r="Z17" s="3"/>
      <c r="AA17" s="3"/>
      <c r="AB17" s="3"/>
      <c r="AC17" s="3"/>
      <c r="AD17" s="3"/>
      <c r="AE17" s="3"/>
      <c r="AF17" s="3"/>
      <c r="AG17" s="3"/>
      <c r="AH17" s="3"/>
      <c r="AI17" s="3"/>
      <c r="AJ17" s="3"/>
      <c r="AK17" s="3"/>
      <c r="AL17" s="3"/>
      <c r="AM17" s="3"/>
      <c r="AN17" s="3"/>
      <c r="AO17" s="3"/>
      <c r="AP17" s="3"/>
      <c r="AQ17" s="203"/>
      <c r="AR17" s="203"/>
    </row>
    <row r="18" spans="1:44" ht="18.75" x14ac:dyDescent="0.2">
      <c r="A18" s="364" t="s">
        <v>463</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
      <c r="A19" s="205"/>
      <c r="Q19" s="206"/>
    </row>
    <row r="20" spans="1:44" x14ac:dyDescent="0.2">
      <c r="A20" s="205"/>
      <c r="Q20" s="206"/>
    </row>
    <row r="21" spans="1:44" x14ac:dyDescent="0.2">
      <c r="A21" s="205"/>
      <c r="Q21" s="206"/>
    </row>
    <row r="22" spans="1:44" x14ac:dyDescent="0.2">
      <c r="A22" s="205"/>
      <c r="Q22" s="206"/>
    </row>
    <row r="23" spans="1:44" x14ac:dyDescent="0.2">
      <c r="D23" s="208"/>
      <c r="Q23" s="206"/>
    </row>
    <row r="24" spans="1:44" ht="16.5" thickBot="1" x14ac:dyDescent="0.25">
      <c r="A24" s="209" t="s">
        <v>321</v>
      </c>
      <c r="B24" s="210" t="s">
        <v>1</v>
      </c>
      <c r="D24" s="211"/>
      <c r="E24" s="212"/>
      <c r="F24" s="212"/>
      <c r="G24" s="212"/>
      <c r="H24" s="212"/>
    </row>
    <row r="25" spans="1:44" x14ac:dyDescent="0.2">
      <c r="A25" s="213" t="s">
        <v>508</v>
      </c>
      <c r="B25" s="214">
        <f>$B$126</f>
        <v>4212000</v>
      </c>
    </row>
    <row r="26" spans="1:44" x14ac:dyDescent="0.2">
      <c r="A26" s="215" t="s">
        <v>319</v>
      </c>
      <c r="B26" s="216">
        <v>0</v>
      </c>
    </row>
    <row r="27" spans="1:44" x14ac:dyDescent="0.2">
      <c r="A27" s="215" t="s">
        <v>317</v>
      </c>
      <c r="B27" s="216">
        <f>$B$123</f>
        <v>40</v>
      </c>
      <c r="D27" s="208" t="s">
        <v>320</v>
      </c>
    </row>
    <row r="28" spans="1:44" ht="16.149999999999999" customHeight="1" thickBot="1" x14ac:dyDescent="0.25">
      <c r="A28" s="217" t="s">
        <v>315</v>
      </c>
      <c r="B28" s="218">
        <v>1</v>
      </c>
      <c r="D28" s="415" t="s">
        <v>318</v>
      </c>
      <c r="E28" s="416"/>
      <c r="F28" s="417"/>
      <c r="G28" s="418" t="str">
        <f>IF(SUM(B89:L89)=0,"не окупается",SUM(B89:L89))</f>
        <v>не окупается</v>
      </c>
      <c r="H28" s="419"/>
    </row>
    <row r="29" spans="1:44" ht="15.6" customHeight="1" x14ac:dyDescent="0.2">
      <c r="A29" s="213" t="s">
        <v>313</v>
      </c>
      <c r="B29" s="214">
        <f>$B$126*$B$127</f>
        <v>126360</v>
      </c>
      <c r="D29" s="415" t="s">
        <v>316</v>
      </c>
      <c r="E29" s="416"/>
      <c r="F29" s="417"/>
      <c r="G29" s="418" t="str">
        <f>IF(SUM(B90:L90)=0,"не окупается",SUM(B90:L90))</f>
        <v>не окупается</v>
      </c>
      <c r="H29" s="419"/>
    </row>
    <row r="30" spans="1:44" ht="27.6" customHeight="1" x14ac:dyDescent="0.2">
      <c r="A30" s="215" t="s">
        <v>509</v>
      </c>
      <c r="B30" s="216">
        <v>1</v>
      </c>
      <c r="D30" s="415" t="s">
        <v>314</v>
      </c>
      <c r="E30" s="416"/>
      <c r="F30" s="417"/>
      <c r="G30" s="420">
        <f>L87</f>
        <v>-2144565.7545075961</v>
      </c>
      <c r="H30" s="421"/>
    </row>
    <row r="31" spans="1:44" x14ac:dyDescent="0.2">
      <c r="A31" s="215" t="s">
        <v>312</v>
      </c>
      <c r="B31" s="216">
        <v>1</v>
      </c>
      <c r="D31" s="422"/>
      <c r="E31" s="423"/>
      <c r="F31" s="424"/>
      <c r="G31" s="422"/>
      <c r="H31" s="424"/>
    </row>
    <row r="32" spans="1:44" x14ac:dyDescent="0.2">
      <c r="A32" s="215" t="s">
        <v>290</v>
      </c>
      <c r="B32" s="216"/>
    </row>
    <row r="33" spans="1:42" x14ac:dyDescent="0.2">
      <c r="A33" s="215" t="s">
        <v>311</v>
      </c>
      <c r="B33" s="216"/>
    </row>
    <row r="34" spans="1:42" x14ac:dyDescent="0.2">
      <c r="A34" s="215" t="s">
        <v>310</v>
      </c>
      <c r="B34" s="216"/>
    </row>
    <row r="35" spans="1:42" x14ac:dyDescent="0.2">
      <c r="A35" s="219"/>
      <c r="B35" s="216"/>
    </row>
    <row r="36" spans="1:42" ht="16.5" thickBot="1" x14ac:dyDescent="0.25">
      <c r="A36" s="217" t="s">
        <v>282</v>
      </c>
      <c r="B36" s="220">
        <v>0.2</v>
      </c>
    </row>
    <row r="37" spans="1:42" x14ac:dyDescent="0.2">
      <c r="A37" s="213" t="s">
        <v>510</v>
      </c>
      <c r="B37" s="214">
        <v>0</v>
      </c>
    </row>
    <row r="38" spans="1:42" x14ac:dyDescent="0.2">
      <c r="A38" s="215" t="s">
        <v>309</v>
      </c>
      <c r="B38" s="216"/>
    </row>
    <row r="39" spans="1:42" ht="16.5" thickBot="1" x14ac:dyDescent="0.25">
      <c r="A39" s="221" t="s">
        <v>308</v>
      </c>
      <c r="B39" s="222"/>
    </row>
    <row r="40" spans="1:42" x14ac:dyDescent="0.2">
      <c r="A40" s="223" t="s">
        <v>511</v>
      </c>
      <c r="B40" s="224">
        <v>1</v>
      </c>
    </row>
    <row r="41" spans="1:42" x14ac:dyDescent="0.2">
      <c r="A41" s="225" t="s">
        <v>307</v>
      </c>
      <c r="B41" s="226"/>
    </row>
    <row r="42" spans="1:42" x14ac:dyDescent="0.2">
      <c r="A42" s="225" t="s">
        <v>306</v>
      </c>
      <c r="B42" s="227"/>
    </row>
    <row r="43" spans="1:42" x14ac:dyDescent="0.2">
      <c r="A43" s="225" t="s">
        <v>305</v>
      </c>
      <c r="B43" s="227">
        <v>0</v>
      </c>
    </row>
    <row r="44" spans="1:42" x14ac:dyDescent="0.2">
      <c r="A44" s="225" t="s">
        <v>304</v>
      </c>
      <c r="B44" s="227">
        <f>B129</f>
        <v>0.20499999999999999</v>
      </c>
    </row>
    <row r="45" spans="1:42" x14ac:dyDescent="0.2">
      <c r="A45" s="225" t="s">
        <v>303</v>
      </c>
      <c r="B45" s="227">
        <f>1-B43</f>
        <v>1</v>
      </c>
    </row>
    <row r="46" spans="1:42" ht="16.5" thickBot="1" x14ac:dyDescent="0.25">
      <c r="A46" s="228" t="s">
        <v>302</v>
      </c>
      <c r="B46" s="229">
        <f>B45*B44+B43*B42*(1-B36)</f>
        <v>0.20499999999999999</v>
      </c>
      <c r="C46" s="230"/>
    </row>
    <row r="47" spans="1:42" s="233" customFormat="1" x14ac:dyDescent="0.2">
      <c r="A47" s="231" t="s">
        <v>301</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
      <c r="A48" s="234" t="s">
        <v>300</v>
      </c>
      <c r="B48" s="235">
        <f>G136</f>
        <v>5.5E-2</v>
      </c>
      <c r="C48" s="235">
        <f t="shared" ref="C48:AP49" si="1">H136</f>
        <v>5.5E-2</v>
      </c>
      <c r="D48" s="235">
        <f t="shared" si="1"/>
        <v>5.5E-2</v>
      </c>
      <c r="E48" s="235">
        <f t="shared" si="1"/>
        <v>5.5E-2</v>
      </c>
      <c r="F48" s="235">
        <f t="shared" si="1"/>
        <v>5.5E-2</v>
      </c>
      <c r="G48" s="235">
        <f t="shared" si="1"/>
        <v>5.5E-2</v>
      </c>
      <c r="H48" s="235">
        <f t="shared" si="1"/>
        <v>5.5E-2</v>
      </c>
      <c r="I48" s="235">
        <f t="shared" si="1"/>
        <v>5.5E-2</v>
      </c>
      <c r="J48" s="235">
        <f t="shared" si="1"/>
        <v>5.5E-2</v>
      </c>
      <c r="K48" s="235">
        <f t="shared" si="1"/>
        <v>5.5E-2</v>
      </c>
      <c r="L48" s="235">
        <f t="shared" si="1"/>
        <v>5.5E-2</v>
      </c>
      <c r="M48" s="235">
        <f t="shared" si="1"/>
        <v>5.5E-2</v>
      </c>
      <c r="N48" s="235">
        <f t="shared" si="1"/>
        <v>5.5E-2</v>
      </c>
      <c r="O48" s="235">
        <f t="shared" si="1"/>
        <v>5.5E-2</v>
      </c>
      <c r="P48" s="235">
        <f t="shared" si="1"/>
        <v>5.5E-2</v>
      </c>
      <c r="Q48" s="235">
        <f t="shared" si="1"/>
        <v>5.5E-2</v>
      </c>
      <c r="R48" s="235">
        <f t="shared" si="1"/>
        <v>5.5E-2</v>
      </c>
      <c r="S48" s="235">
        <f t="shared" si="1"/>
        <v>5.5E-2</v>
      </c>
      <c r="T48" s="235">
        <f t="shared" si="1"/>
        <v>5.5E-2</v>
      </c>
      <c r="U48" s="235">
        <f t="shared" si="1"/>
        <v>5.5E-2</v>
      </c>
      <c r="V48" s="235">
        <f t="shared" si="1"/>
        <v>5.5E-2</v>
      </c>
      <c r="W48" s="235">
        <f t="shared" si="1"/>
        <v>5.5E-2</v>
      </c>
      <c r="X48" s="235">
        <f t="shared" si="1"/>
        <v>5.5E-2</v>
      </c>
      <c r="Y48" s="235">
        <f t="shared" si="1"/>
        <v>5.5E-2</v>
      </c>
      <c r="Z48" s="235">
        <f t="shared" si="1"/>
        <v>5.5E-2</v>
      </c>
      <c r="AA48" s="235">
        <f t="shared" si="1"/>
        <v>5.5E-2</v>
      </c>
      <c r="AB48" s="235">
        <f t="shared" si="1"/>
        <v>5.5E-2</v>
      </c>
      <c r="AC48" s="235">
        <f t="shared" si="1"/>
        <v>5.5E-2</v>
      </c>
      <c r="AD48" s="235">
        <f t="shared" si="1"/>
        <v>5.5E-2</v>
      </c>
      <c r="AE48" s="235">
        <f t="shared" si="1"/>
        <v>5.5E-2</v>
      </c>
      <c r="AF48" s="235">
        <f t="shared" si="1"/>
        <v>5.5E-2</v>
      </c>
      <c r="AG48" s="235">
        <f t="shared" si="1"/>
        <v>5.5E-2</v>
      </c>
      <c r="AH48" s="235">
        <f t="shared" si="1"/>
        <v>5.5E-2</v>
      </c>
      <c r="AI48" s="235">
        <f t="shared" si="1"/>
        <v>5.5E-2</v>
      </c>
      <c r="AJ48" s="235">
        <f t="shared" si="1"/>
        <v>5.5E-2</v>
      </c>
      <c r="AK48" s="235">
        <f t="shared" si="1"/>
        <v>5.5E-2</v>
      </c>
      <c r="AL48" s="235">
        <f t="shared" si="1"/>
        <v>5.5E-2</v>
      </c>
      <c r="AM48" s="235">
        <f t="shared" si="1"/>
        <v>5.5E-2</v>
      </c>
      <c r="AN48" s="235">
        <f t="shared" si="1"/>
        <v>5.5E-2</v>
      </c>
      <c r="AO48" s="235">
        <f t="shared" si="1"/>
        <v>5.5E-2</v>
      </c>
      <c r="AP48" s="235">
        <f t="shared" si="1"/>
        <v>5.5E-2</v>
      </c>
    </row>
    <row r="49" spans="1:45" s="233" customFormat="1" x14ac:dyDescent="0.2">
      <c r="A49" s="234" t="s">
        <v>299</v>
      </c>
      <c r="B49" s="235">
        <f>G137</f>
        <v>0.31067648036124984</v>
      </c>
      <c r="C49" s="235">
        <f t="shared" si="1"/>
        <v>0.38276368678111861</v>
      </c>
      <c r="D49" s="235">
        <f t="shared" si="1"/>
        <v>0.45881568955408003</v>
      </c>
      <c r="E49" s="235">
        <f t="shared" si="1"/>
        <v>0.53905055247955436</v>
      </c>
      <c r="F49" s="235">
        <f t="shared" si="1"/>
        <v>0.62369833286592979</v>
      </c>
      <c r="G49" s="235">
        <f t="shared" si="1"/>
        <v>0.71300174117355586</v>
      </c>
      <c r="H49" s="235">
        <f t="shared" si="1"/>
        <v>0.80721683693810142</v>
      </c>
      <c r="I49" s="235">
        <f t="shared" si="1"/>
        <v>0.90661376296969687</v>
      </c>
      <c r="J49" s="235">
        <f t="shared" si="1"/>
        <v>1.0114775199330301</v>
      </c>
      <c r="K49" s="235">
        <f t="shared" si="1"/>
        <v>1.1221087835293466</v>
      </c>
      <c r="L49" s="235">
        <f t="shared" si="1"/>
        <v>1.2388247666234604</v>
      </c>
      <c r="M49" s="235">
        <f t="shared" si="1"/>
        <v>1.3619601287877505</v>
      </c>
      <c r="N49" s="235">
        <f t="shared" si="1"/>
        <v>1.4918679358710767</v>
      </c>
      <c r="O49" s="235">
        <f t="shared" si="1"/>
        <v>1.6289206723439857</v>
      </c>
      <c r="P49" s="235">
        <f t="shared" si="1"/>
        <v>1.7735113093229047</v>
      </c>
      <c r="Q49" s="235">
        <f t="shared" si="1"/>
        <v>1.9260544313356642</v>
      </c>
      <c r="R49" s="235">
        <f t="shared" si="1"/>
        <v>2.0869874250591254</v>
      </c>
      <c r="S49" s="235">
        <f t="shared" si="1"/>
        <v>2.2567717334373771</v>
      </c>
      <c r="T49" s="235">
        <f t="shared" si="1"/>
        <v>2.4358941787764326</v>
      </c>
      <c r="U49" s="235">
        <f t="shared" si="1"/>
        <v>2.6248683586091359</v>
      </c>
      <c r="V49" s="235">
        <f t="shared" si="1"/>
        <v>2.8242361183326383</v>
      </c>
      <c r="W49" s="235">
        <f t="shared" si="1"/>
        <v>3.0345691048409336</v>
      </c>
      <c r="X49" s="235">
        <f t="shared" si="1"/>
        <v>3.2564704056071845</v>
      </c>
      <c r="Y49" s="235">
        <f t="shared" si="1"/>
        <v>3.4905762779155793</v>
      </c>
      <c r="Z49" s="235">
        <f t="shared" si="1"/>
        <v>3.7375579732009356</v>
      </c>
      <c r="AA49" s="235">
        <f t="shared" si="1"/>
        <v>3.9981236617269866</v>
      </c>
      <c r="AB49" s="235">
        <f t="shared" si="1"/>
        <v>4.2730204631219708</v>
      </c>
      <c r="AC49" s="235">
        <f t="shared" si="1"/>
        <v>4.563036588593679</v>
      </c>
      <c r="AD49" s="235">
        <f t="shared" si="1"/>
        <v>4.8690036009663311</v>
      </c>
      <c r="AE49" s="235">
        <f t="shared" si="1"/>
        <v>5.1917987990194794</v>
      </c>
      <c r="AF49" s="235">
        <f t="shared" si="1"/>
        <v>5.5323477329655502</v>
      </c>
      <c r="AG49" s="235">
        <f t="shared" si="1"/>
        <v>5.8916268582786548</v>
      </c>
      <c r="AH49" s="235">
        <f t="shared" si="1"/>
        <v>6.2706663354839804</v>
      </c>
      <c r="AI49" s="235">
        <f t="shared" si="1"/>
        <v>6.6705529839355986</v>
      </c>
      <c r="AJ49" s="235">
        <f t="shared" si="1"/>
        <v>7.0924333980520569</v>
      </c>
      <c r="AK49" s="235">
        <f t="shared" si="1"/>
        <v>7.5375172349449198</v>
      </c>
      <c r="AL49" s="235">
        <f t="shared" si="1"/>
        <v>8.0070806828668903</v>
      </c>
      <c r="AM49" s="235">
        <f t="shared" si="1"/>
        <v>8.5024701204245687</v>
      </c>
      <c r="AN49" s="235">
        <f t="shared" si="1"/>
        <v>9.0251059770479198</v>
      </c>
      <c r="AO49" s="235">
        <f t="shared" si="1"/>
        <v>9.5764868057855548</v>
      </c>
      <c r="AP49" s="235">
        <f t="shared" si="1"/>
        <v>10.15819358010376</v>
      </c>
    </row>
    <row r="50" spans="1:45" s="233" customFormat="1" ht="16.5" thickBot="1" x14ac:dyDescent="0.25">
      <c r="A50" s="236" t="s">
        <v>512</v>
      </c>
      <c r="B50" s="237">
        <f>IF($B$124="да",($B$126-0.05),0)</f>
        <v>0</v>
      </c>
      <c r="C50" s="237">
        <f>C108*(1+C49)</f>
        <v>0</v>
      </c>
      <c r="D50" s="237">
        <f t="shared" ref="D50:AP50" si="2">D108*(1+D49)</f>
        <v>0</v>
      </c>
      <c r="E50" s="237">
        <f t="shared" si="2"/>
        <v>0</v>
      </c>
      <c r="F50" s="237">
        <f t="shared" si="2"/>
        <v>0</v>
      </c>
      <c r="G50" s="237">
        <f t="shared" si="2"/>
        <v>0</v>
      </c>
      <c r="H50" s="237">
        <f t="shared" si="2"/>
        <v>0</v>
      </c>
      <c r="I50" s="237">
        <f t="shared" si="2"/>
        <v>0</v>
      </c>
      <c r="J50" s="237">
        <f t="shared" si="2"/>
        <v>0</v>
      </c>
      <c r="K50" s="237">
        <f t="shared" si="2"/>
        <v>0</v>
      </c>
      <c r="L50" s="237">
        <f t="shared" si="2"/>
        <v>0</v>
      </c>
      <c r="M50" s="237">
        <f t="shared" si="2"/>
        <v>0</v>
      </c>
      <c r="N50" s="237">
        <f t="shared" si="2"/>
        <v>0</v>
      </c>
      <c r="O50" s="237">
        <f t="shared" si="2"/>
        <v>0</v>
      </c>
      <c r="P50" s="237">
        <f t="shared" si="2"/>
        <v>0</v>
      </c>
      <c r="Q50" s="237">
        <f t="shared" si="2"/>
        <v>0</v>
      </c>
      <c r="R50" s="237">
        <f t="shared" si="2"/>
        <v>0</v>
      </c>
      <c r="S50" s="237">
        <f t="shared" si="2"/>
        <v>0</v>
      </c>
      <c r="T50" s="237">
        <f t="shared" si="2"/>
        <v>0</v>
      </c>
      <c r="U50" s="237">
        <f t="shared" si="2"/>
        <v>0</v>
      </c>
      <c r="V50" s="237">
        <f t="shared" si="2"/>
        <v>0</v>
      </c>
      <c r="W50" s="237">
        <f t="shared" si="2"/>
        <v>0</v>
      </c>
      <c r="X50" s="237">
        <f t="shared" si="2"/>
        <v>0</v>
      </c>
      <c r="Y50" s="237">
        <f t="shared" si="2"/>
        <v>0</v>
      </c>
      <c r="Z50" s="237">
        <f t="shared" si="2"/>
        <v>0</v>
      </c>
      <c r="AA50" s="237">
        <f t="shared" si="2"/>
        <v>0</v>
      </c>
      <c r="AB50" s="237">
        <f t="shared" si="2"/>
        <v>0</v>
      </c>
      <c r="AC50" s="237">
        <f t="shared" si="2"/>
        <v>0</v>
      </c>
      <c r="AD50" s="237">
        <f t="shared" si="2"/>
        <v>0</v>
      </c>
      <c r="AE50" s="237">
        <f t="shared" si="2"/>
        <v>0</v>
      </c>
      <c r="AF50" s="237">
        <f t="shared" si="2"/>
        <v>0</v>
      </c>
      <c r="AG50" s="237">
        <f t="shared" si="2"/>
        <v>0</v>
      </c>
      <c r="AH50" s="237">
        <f t="shared" si="2"/>
        <v>0</v>
      </c>
      <c r="AI50" s="237">
        <f t="shared" si="2"/>
        <v>0</v>
      </c>
      <c r="AJ50" s="237">
        <f t="shared" si="2"/>
        <v>0</v>
      </c>
      <c r="AK50" s="237">
        <f t="shared" si="2"/>
        <v>0</v>
      </c>
      <c r="AL50" s="237">
        <f t="shared" si="2"/>
        <v>0</v>
      </c>
      <c r="AM50" s="237">
        <f t="shared" si="2"/>
        <v>0</v>
      </c>
      <c r="AN50" s="237">
        <f t="shared" si="2"/>
        <v>0</v>
      </c>
      <c r="AO50" s="237">
        <f t="shared" si="2"/>
        <v>0</v>
      </c>
      <c r="AP50" s="237">
        <f t="shared" si="2"/>
        <v>0</v>
      </c>
    </row>
    <row r="51" spans="1:45" ht="16.5" thickBot="1" x14ac:dyDescent="0.25"/>
    <row r="52" spans="1:45" x14ac:dyDescent="0.2">
      <c r="A52" s="238" t="s">
        <v>298</v>
      </c>
      <c r="B52" s="239">
        <f>B58</f>
        <v>1</v>
      </c>
      <c r="C52" s="239">
        <f t="shared" ref="C52:AO52" si="3">C58</f>
        <v>2</v>
      </c>
      <c r="D52" s="239">
        <f t="shared" si="3"/>
        <v>3</v>
      </c>
      <c r="E52" s="239">
        <f t="shared" si="3"/>
        <v>4</v>
      </c>
      <c r="F52" s="239">
        <f t="shared" si="3"/>
        <v>5</v>
      </c>
      <c r="G52" s="239">
        <f t="shared" si="3"/>
        <v>6</v>
      </c>
      <c r="H52" s="239">
        <f t="shared" si="3"/>
        <v>7</v>
      </c>
      <c r="I52" s="239">
        <f t="shared" si="3"/>
        <v>8</v>
      </c>
      <c r="J52" s="239">
        <f t="shared" si="3"/>
        <v>9</v>
      </c>
      <c r="K52" s="239">
        <f t="shared" si="3"/>
        <v>10</v>
      </c>
      <c r="L52" s="239">
        <f t="shared" si="3"/>
        <v>11</v>
      </c>
      <c r="M52" s="239">
        <f t="shared" si="3"/>
        <v>12</v>
      </c>
      <c r="N52" s="239">
        <f t="shared" si="3"/>
        <v>13</v>
      </c>
      <c r="O52" s="239">
        <f t="shared" si="3"/>
        <v>14</v>
      </c>
      <c r="P52" s="239">
        <f t="shared" si="3"/>
        <v>15</v>
      </c>
      <c r="Q52" s="239">
        <f t="shared" si="3"/>
        <v>16</v>
      </c>
      <c r="R52" s="239">
        <f t="shared" si="3"/>
        <v>17</v>
      </c>
      <c r="S52" s="239">
        <f t="shared" si="3"/>
        <v>18</v>
      </c>
      <c r="T52" s="239">
        <f t="shared" si="3"/>
        <v>19</v>
      </c>
      <c r="U52" s="239">
        <f t="shared" si="3"/>
        <v>20</v>
      </c>
      <c r="V52" s="239">
        <f t="shared" si="3"/>
        <v>21</v>
      </c>
      <c r="W52" s="239">
        <f t="shared" si="3"/>
        <v>22</v>
      </c>
      <c r="X52" s="239">
        <f t="shared" si="3"/>
        <v>23</v>
      </c>
      <c r="Y52" s="239">
        <f t="shared" si="3"/>
        <v>24</v>
      </c>
      <c r="Z52" s="239">
        <f t="shared" si="3"/>
        <v>25</v>
      </c>
      <c r="AA52" s="239">
        <f t="shared" si="3"/>
        <v>26</v>
      </c>
      <c r="AB52" s="239">
        <f t="shared" si="3"/>
        <v>27</v>
      </c>
      <c r="AC52" s="239">
        <f t="shared" si="3"/>
        <v>28</v>
      </c>
      <c r="AD52" s="239">
        <f t="shared" si="3"/>
        <v>29</v>
      </c>
      <c r="AE52" s="239">
        <f t="shared" si="3"/>
        <v>30</v>
      </c>
      <c r="AF52" s="239">
        <f t="shared" si="3"/>
        <v>31</v>
      </c>
      <c r="AG52" s="239">
        <f t="shared" si="3"/>
        <v>32</v>
      </c>
      <c r="AH52" s="239">
        <f t="shared" si="3"/>
        <v>33</v>
      </c>
      <c r="AI52" s="239">
        <f t="shared" si="3"/>
        <v>34</v>
      </c>
      <c r="AJ52" s="239">
        <f t="shared" si="3"/>
        <v>35</v>
      </c>
      <c r="AK52" s="239">
        <f t="shared" si="3"/>
        <v>36</v>
      </c>
      <c r="AL52" s="239">
        <f t="shared" si="3"/>
        <v>37</v>
      </c>
      <c r="AM52" s="239">
        <f t="shared" si="3"/>
        <v>38</v>
      </c>
      <c r="AN52" s="239">
        <f t="shared" si="3"/>
        <v>39</v>
      </c>
      <c r="AO52" s="239">
        <f t="shared" si="3"/>
        <v>40</v>
      </c>
      <c r="AP52" s="239">
        <f>AP58</f>
        <v>41</v>
      </c>
    </row>
    <row r="53" spans="1:45" x14ac:dyDescent="0.2">
      <c r="A53" s="240" t="s">
        <v>297</v>
      </c>
      <c r="B53" s="241">
        <v>0</v>
      </c>
      <c r="C53" s="241">
        <f t="shared" ref="C53:AP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c r="AC53" s="241">
        <f t="shared" si="4"/>
        <v>0</v>
      </c>
      <c r="AD53" s="241">
        <f t="shared" si="4"/>
        <v>0</v>
      </c>
      <c r="AE53" s="241">
        <f t="shared" si="4"/>
        <v>0</v>
      </c>
      <c r="AF53" s="241">
        <f t="shared" si="4"/>
        <v>0</v>
      </c>
      <c r="AG53" s="241">
        <f t="shared" si="4"/>
        <v>0</v>
      </c>
      <c r="AH53" s="241">
        <f t="shared" si="4"/>
        <v>0</v>
      </c>
      <c r="AI53" s="241">
        <f t="shared" si="4"/>
        <v>0</v>
      </c>
      <c r="AJ53" s="241">
        <f t="shared" si="4"/>
        <v>0</v>
      </c>
      <c r="AK53" s="241">
        <f t="shared" si="4"/>
        <v>0</v>
      </c>
      <c r="AL53" s="241">
        <f t="shared" si="4"/>
        <v>0</v>
      </c>
      <c r="AM53" s="241">
        <f t="shared" si="4"/>
        <v>0</v>
      </c>
      <c r="AN53" s="241">
        <f t="shared" si="4"/>
        <v>0</v>
      </c>
      <c r="AO53" s="241">
        <f t="shared" si="4"/>
        <v>0</v>
      </c>
      <c r="AP53" s="241">
        <f t="shared" si="4"/>
        <v>0</v>
      </c>
    </row>
    <row r="54" spans="1:45" x14ac:dyDescent="0.2">
      <c r="A54" s="240" t="s">
        <v>296</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0</v>
      </c>
      <c r="AC54" s="241">
        <v>0</v>
      </c>
      <c r="AD54" s="241">
        <v>0</v>
      </c>
      <c r="AE54" s="241">
        <v>0</v>
      </c>
      <c r="AF54" s="241">
        <v>0</v>
      </c>
      <c r="AG54" s="241">
        <v>0</v>
      </c>
      <c r="AH54" s="241">
        <v>0</v>
      </c>
      <c r="AI54" s="241">
        <v>0</v>
      </c>
      <c r="AJ54" s="241">
        <v>0</v>
      </c>
      <c r="AK54" s="241">
        <v>0</v>
      </c>
      <c r="AL54" s="241">
        <v>0</v>
      </c>
      <c r="AM54" s="241">
        <v>0</v>
      </c>
      <c r="AN54" s="241">
        <v>0</v>
      </c>
      <c r="AO54" s="241">
        <v>0</v>
      </c>
      <c r="AP54" s="241">
        <v>0</v>
      </c>
    </row>
    <row r="55" spans="1:45" x14ac:dyDescent="0.2">
      <c r="A55" s="240" t="s">
        <v>295</v>
      </c>
      <c r="B55" s="241">
        <f>$B$54/$B$40</f>
        <v>0</v>
      </c>
      <c r="C55" s="241">
        <f t="shared" ref="C55:AP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c r="AC55" s="241">
        <f t="shared" si="5"/>
        <v>0</v>
      </c>
      <c r="AD55" s="241">
        <f t="shared" si="5"/>
        <v>0</v>
      </c>
      <c r="AE55" s="241">
        <f t="shared" si="5"/>
        <v>0</v>
      </c>
      <c r="AF55" s="241">
        <f t="shared" si="5"/>
        <v>0</v>
      </c>
      <c r="AG55" s="241">
        <f t="shared" si="5"/>
        <v>0</v>
      </c>
      <c r="AH55" s="241">
        <f t="shared" si="5"/>
        <v>0</v>
      </c>
      <c r="AI55" s="241">
        <f t="shared" si="5"/>
        <v>0</v>
      </c>
      <c r="AJ55" s="241">
        <f t="shared" si="5"/>
        <v>0</v>
      </c>
      <c r="AK55" s="241">
        <f t="shared" si="5"/>
        <v>0</v>
      </c>
      <c r="AL55" s="241">
        <f t="shared" si="5"/>
        <v>0</v>
      </c>
      <c r="AM55" s="241">
        <f t="shared" si="5"/>
        <v>0</v>
      </c>
      <c r="AN55" s="241">
        <f t="shared" si="5"/>
        <v>0</v>
      </c>
      <c r="AO55" s="241">
        <f t="shared" si="5"/>
        <v>0</v>
      </c>
      <c r="AP55" s="241">
        <f t="shared" si="5"/>
        <v>0</v>
      </c>
    </row>
    <row r="56" spans="1:45" ht="16.5" thickBot="1" x14ac:dyDescent="0.25">
      <c r="A56" s="242" t="s">
        <v>294</v>
      </c>
      <c r="B56" s="243">
        <f t="shared" ref="B56:AP56" si="6">AVERAGE(SUM(B53:B54),(SUM(B53:B54)-B55))*$B$42</f>
        <v>0</v>
      </c>
      <c r="C56" s="243">
        <f t="shared" si="6"/>
        <v>0</v>
      </c>
      <c r="D56" s="243">
        <f t="shared" si="6"/>
        <v>0</v>
      </c>
      <c r="E56" s="243">
        <f t="shared" si="6"/>
        <v>0</v>
      </c>
      <c r="F56" s="243">
        <f t="shared" si="6"/>
        <v>0</v>
      </c>
      <c r="G56" s="243">
        <f t="shared" si="6"/>
        <v>0</v>
      </c>
      <c r="H56" s="243">
        <f t="shared" si="6"/>
        <v>0</v>
      </c>
      <c r="I56" s="243">
        <f t="shared" si="6"/>
        <v>0</v>
      </c>
      <c r="J56" s="243">
        <f t="shared" si="6"/>
        <v>0</v>
      </c>
      <c r="K56" s="243">
        <f t="shared" si="6"/>
        <v>0</v>
      </c>
      <c r="L56" s="243">
        <f t="shared" si="6"/>
        <v>0</v>
      </c>
      <c r="M56" s="243">
        <f t="shared" si="6"/>
        <v>0</v>
      </c>
      <c r="N56" s="243">
        <f t="shared" si="6"/>
        <v>0</v>
      </c>
      <c r="O56" s="243">
        <f t="shared" si="6"/>
        <v>0</v>
      </c>
      <c r="P56" s="243">
        <f t="shared" si="6"/>
        <v>0</v>
      </c>
      <c r="Q56" s="243">
        <f t="shared" si="6"/>
        <v>0</v>
      </c>
      <c r="R56" s="243">
        <f t="shared" si="6"/>
        <v>0</v>
      </c>
      <c r="S56" s="243">
        <f t="shared" si="6"/>
        <v>0</v>
      </c>
      <c r="T56" s="243">
        <f t="shared" si="6"/>
        <v>0</v>
      </c>
      <c r="U56" s="243">
        <f t="shared" si="6"/>
        <v>0</v>
      </c>
      <c r="V56" s="243">
        <f t="shared" si="6"/>
        <v>0</v>
      </c>
      <c r="W56" s="243">
        <f t="shared" si="6"/>
        <v>0</v>
      </c>
      <c r="X56" s="243">
        <f t="shared" si="6"/>
        <v>0</v>
      </c>
      <c r="Y56" s="243">
        <f t="shared" si="6"/>
        <v>0</v>
      </c>
      <c r="Z56" s="243">
        <f t="shared" si="6"/>
        <v>0</v>
      </c>
      <c r="AA56" s="243">
        <f t="shared" si="6"/>
        <v>0</v>
      </c>
      <c r="AB56" s="243">
        <f t="shared" si="6"/>
        <v>0</v>
      </c>
      <c r="AC56" s="243">
        <f t="shared" si="6"/>
        <v>0</v>
      </c>
      <c r="AD56" s="243">
        <f t="shared" si="6"/>
        <v>0</v>
      </c>
      <c r="AE56" s="243">
        <f t="shared" si="6"/>
        <v>0</v>
      </c>
      <c r="AF56" s="243">
        <f t="shared" si="6"/>
        <v>0</v>
      </c>
      <c r="AG56" s="243">
        <f t="shared" si="6"/>
        <v>0</v>
      </c>
      <c r="AH56" s="243">
        <f t="shared" si="6"/>
        <v>0</v>
      </c>
      <c r="AI56" s="243">
        <f t="shared" si="6"/>
        <v>0</v>
      </c>
      <c r="AJ56" s="243">
        <f t="shared" si="6"/>
        <v>0</v>
      </c>
      <c r="AK56" s="243">
        <f t="shared" si="6"/>
        <v>0</v>
      </c>
      <c r="AL56" s="243">
        <f t="shared" si="6"/>
        <v>0</v>
      </c>
      <c r="AM56" s="243">
        <f t="shared" si="6"/>
        <v>0</v>
      </c>
      <c r="AN56" s="243">
        <f t="shared" si="6"/>
        <v>0</v>
      </c>
      <c r="AO56" s="243">
        <f t="shared" si="6"/>
        <v>0</v>
      </c>
      <c r="AP56" s="243">
        <f t="shared" si="6"/>
        <v>0</v>
      </c>
    </row>
    <row r="57" spans="1:45"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193"/>
      <c r="AR57" s="193"/>
      <c r="AS57" s="193"/>
    </row>
    <row r="58" spans="1:45" x14ac:dyDescent="0.2">
      <c r="A58" s="238" t="s">
        <v>513</v>
      </c>
      <c r="B58" s="239">
        <v>1</v>
      </c>
      <c r="C58" s="239">
        <f>B58+1</f>
        <v>2</v>
      </c>
      <c r="D58" s="239">
        <f t="shared" ref="D58:AP58" si="7">C58+1</f>
        <v>3</v>
      </c>
      <c r="E58" s="239">
        <f t="shared" si="7"/>
        <v>4</v>
      </c>
      <c r="F58" s="239">
        <f t="shared" si="7"/>
        <v>5</v>
      </c>
      <c r="G58" s="239">
        <f t="shared" si="7"/>
        <v>6</v>
      </c>
      <c r="H58" s="239">
        <f t="shared" si="7"/>
        <v>7</v>
      </c>
      <c r="I58" s="239">
        <f t="shared" si="7"/>
        <v>8</v>
      </c>
      <c r="J58" s="239">
        <f t="shared" si="7"/>
        <v>9</v>
      </c>
      <c r="K58" s="239">
        <f t="shared" si="7"/>
        <v>10</v>
      </c>
      <c r="L58" s="239">
        <f t="shared" si="7"/>
        <v>11</v>
      </c>
      <c r="M58" s="239">
        <f t="shared" si="7"/>
        <v>12</v>
      </c>
      <c r="N58" s="239">
        <f t="shared" si="7"/>
        <v>13</v>
      </c>
      <c r="O58" s="239">
        <f t="shared" si="7"/>
        <v>14</v>
      </c>
      <c r="P58" s="239">
        <f t="shared" si="7"/>
        <v>15</v>
      </c>
      <c r="Q58" s="239">
        <f t="shared" si="7"/>
        <v>16</v>
      </c>
      <c r="R58" s="239">
        <f t="shared" si="7"/>
        <v>17</v>
      </c>
      <c r="S58" s="239">
        <f t="shared" si="7"/>
        <v>18</v>
      </c>
      <c r="T58" s="239">
        <f t="shared" si="7"/>
        <v>19</v>
      </c>
      <c r="U58" s="239">
        <f t="shared" si="7"/>
        <v>20</v>
      </c>
      <c r="V58" s="239">
        <f t="shared" si="7"/>
        <v>21</v>
      </c>
      <c r="W58" s="239">
        <f t="shared" si="7"/>
        <v>22</v>
      </c>
      <c r="X58" s="239">
        <f t="shared" si="7"/>
        <v>23</v>
      </c>
      <c r="Y58" s="239">
        <f t="shared" si="7"/>
        <v>24</v>
      </c>
      <c r="Z58" s="239">
        <f t="shared" si="7"/>
        <v>25</v>
      </c>
      <c r="AA58" s="239">
        <f t="shared" si="7"/>
        <v>26</v>
      </c>
      <c r="AB58" s="239">
        <f t="shared" si="7"/>
        <v>27</v>
      </c>
      <c r="AC58" s="239">
        <f t="shared" si="7"/>
        <v>28</v>
      </c>
      <c r="AD58" s="239">
        <f t="shared" si="7"/>
        <v>29</v>
      </c>
      <c r="AE58" s="239">
        <f t="shared" si="7"/>
        <v>30</v>
      </c>
      <c r="AF58" s="239">
        <f t="shared" si="7"/>
        <v>31</v>
      </c>
      <c r="AG58" s="239">
        <f t="shared" si="7"/>
        <v>32</v>
      </c>
      <c r="AH58" s="239">
        <f t="shared" si="7"/>
        <v>33</v>
      </c>
      <c r="AI58" s="239">
        <f t="shared" si="7"/>
        <v>34</v>
      </c>
      <c r="AJ58" s="239">
        <f t="shared" si="7"/>
        <v>35</v>
      </c>
      <c r="AK58" s="239">
        <f t="shared" si="7"/>
        <v>36</v>
      </c>
      <c r="AL58" s="239">
        <f t="shared" si="7"/>
        <v>37</v>
      </c>
      <c r="AM58" s="239">
        <f t="shared" si="7"/>
        <v>38</v>
      </c>
      <c r="AN58" s="239">
        <f t="shared" si="7"/>
        <v>39</v>
      </c>
      <c r="AO58" s="239">
        <f t="shared" si="7"/>
        <v>40</v>
      </c>
      <c r="AP58" s="239">
        <f t="shared" si="7"/>
        <v>41</v>
      </c>
    </row>
    <row r="59" spans="1:45" ht="14.25" x14ac:dyDescent="0.2">
      <c r="A59" s="247" t="s">
        <v>293</v>
      </c>
      <c r="B59" s="248">
        <f t="shared" ref="B59:AP59" si="8">B50*$B$28</f>
        <v>0</v>
      </c>
      <c r="C59" s="248">
        <f t="shared" si="8"/>
        <v>0</v>
      </c>
      <c r="D59" s="248">
        <f t="shared" si="8"/>
        <v>0</v>
      </c>
      <c r="E59" s="248">
        <f t="shared" si="8"/>
        <v>0</v>
      </c>
      <c r="F59" s="248">
        <f t="shared" si="8"/>
        <v>0</v>
      </c>
      <c r="G59" s="248">
        <f t="shared" si="8"/>
        <v>0</v>
      </c>
      <c r="H59" s="248">
        <f t="shared" si="8"/>
        <v>0</v>
      </c>
      <c r="I59" s="248">
        <f t="shared" si="8"/>
        <v>0</v>
      </c>
      <c r="J59" s="248">
        <f t="shared" si="8"/>
        <v>0</v>
      </c>
      <c r="K59" s="248">
        <f t="shared" si="8"/>
        <v>0</v>
      </c>
      <c r="L59" s="248">
        <f t="shared" si="8"/>
        <v>0</v>
      </c>
      <c r="M59" s="248">
        <f t="shared" si="8"/>
        <v>0</v>
      </c>
      <c r="N59" s="248">
        <f t="shared" si="8"/>
        <v>0</v>
      </c>
      <c r="O59" s="248">
        <f t="shared" si="8"/>
        <v>0</v>
      </c>
      <c r="P59" s="248">
        <f t="shared" si="8"/>
        <v>0</v>
      </c>
      <c r="Q59" s="248">
        <f t="shared" si="8"/>
        <v>0</v>
      </c>
      <c r="R59" s="248">
        <f t="shared" si="8"/>
        <v>0</v>
      </c>
      <c r="S59" s="248">
        <f t="shared" si="8"/>
        <v>0</v>
      </c>
      <c r="T59" s="248">
        <f t="shared" si="8"/>
        <v>0</v>
      </c>
      <c r="U59" s="248">
        <f t="shared" si="8"/>
        <v>0</v>
      </c>
      <c r="V59" s="248">
        <f t="shared" si="8"/>
        <v>0</v>
      </c>
      <c r="W59" s="248">
        <f t="shared" si="8"/>
        <v>0</v>
      </c>
      <c r="X59" s="248">
        <f t="shared" si="8"/>
        <v>0</v>
      </c>
      <c r="Y59" s="248">
        <f t="shared" si="8"/>
        <v>0</v>
      </c>
      <c r="Z59" s="248">
        <f t="shared" si="8"/>
        <v>0</v>
      </c>
      <c r="AA59" s="248">
        <f t="shared" si="8"/>
        <v>0</v>
      </c>
      <c r="AB59" s="248">
        <f t="shared" si="8"/>
        <v>0</v>
      </c>
      <c r="AC59" s="248">
        <f t="shared" si="8"/>
        <v>0</v>
      </c>
      <c r="AD59" s="248">
        <f t="shared" si="8"/>
        <v>0</v>
      </c>
      <c r="AE59" s="248">
        <f t="shared" si="8"/>
        <v>0</v>
      </c>
      <c r="AF59" s="248">
        <f t="shared" si="8"/>
        <v>0</v>
      </c>
      <c r="AG59" s="248">
        <f t="shared" si="8"/>
        <v>0</v>
      </c>
      <c r="AH59" s="248">
        <f t="shared" si="8"/>
        <v>0</v>
      </c>
      <c r="AI59" s="248">
        <f t="shared" si="8"/>
        <v>0</v>
      </c>
      <c r="AJ59" s="248">
        <f t="shared" si="8"/>
        <v>0</v>
      </c>
      <c r="AK59" s="248">
        <f t="shared" si="8"/>
        <v>0</v>
      </c>
      <c r="AL59" s="248">
        <f t="shared" si="8"/>
        <v>0</v>
      </c>
      <c r="AM59" s="248">
        <f t="shared" si="8"/>
        <v>0</v>
      </c>
      <c r="AN59" s="248">
        <f t="shared" si="8"/>
        <v>0</v>
      </c>
      <c r="AO59" s="248">
        <f t="shared" si="8"/>
        <v>0</v>
      </c>
      <c r="AP59" s="248">
        <f t="shared" si="8"/>
        <v>0</v>
      </c>
    </row>
    <row r="60" spans="1:45" x14ac:dyDescent="0.2">
      <c r="A60" s="240" t="s">
        <v>292</v>
      </c>
      <c r="B60" s="241">
        <f t="shared" ref="B60:Z60" si="9">SUM(B61:B65)</f>
        <v>0</v>
      </c>
      <c r="C60" s="241">
        <f t="shared" si="9"/>
        <v>-174726.01946166216</v>
      </c>
      <c r="D60" s="241">
        <f>SUM(D61:D65)</f>
        <v>-184335.95053205354</v>
      </c>
      <c r="E60" s="241">
        <f t="shared" si="9"/>
        <v>-194474.42781131648</v>
      </c>
      <c r="F60" s="241">
        <f t="shared" si="9"/>
        <v>-205170.5213409389</v>
      </c>
      <c r="G60" s="241">
        <f t="shared" si="9"/>
        <v>-216454.90001469053</v>
      </c>
      <c r="H60" s="241">
        <f t="shared" si="9"/>
        <v>-228359.91951549851</v>
      </c>
      <c r="I60" s="241">
        <f t="shared" si="9"/>
        <v>-240919.71508885091</v>
      </c>
      <c r="J60" s="241">
        <f t="shared" si="9"/>
        <v>-254170.29941873768</v>
      </c>
      <c r="K60" s="241">
        <f t="shared" si="9"/>
        <v>-268149.66588676826</v>
      </c>
      <c r="L60" s="241">
        <f t="shared" si="9"/>
        <v>-282897.89751054044</v>
      </c>
      <c r="M60" s="241">
        <f t="shared" si="9"/>
        <v>-298457.28187362017</v>
      </c>
      <c r="N60" s="241">
        <f t="shared" si="9"/>
        <v>-314872.43237666925</v>
      </c>
      <c r="O60" s="241">
        <f t="shared" si="9"/>
        <v>-332190.41615738603</v>
      </c>
      <c r="P60" s="241">
        <f t="shared" si="9"/>
        <v>-350460.88904604223</v>
      </c>
      <c r="Q60" s="241">
        <f t="shared" si="9"/>
        <v>-369736.23794357455</v>
      </c>
      <c r="R60" s="241">
        <f t="shared" si="9"/>
        <v>-390071.7310304711</v>
      </c>
      <c r="S60" s="241">
        <f t="shared" si="9"/>
        <v>-411525.67623714695</v>
      </c>
      <c r="T60" s="241">
        <f t="shared" si="9"/>
        <v>-434159.58843018999</v>
      </c>
      <c r="U60" s="241">
        <f t="shared" si="9"/>
        <v>-458038.36579385039</v>
      </c>
      <c r="V60" s="241">
        <f t="shared" si="9"/>
        <v>-483230.47591251216</v>
      </c>
      <c r="W60" s="241">
        <f t="shared" si="9"/>
        <v>-509808.15208770038</v>
      </c>
      <c r="X60" s="241">
        <f t="shared" si="9"/>
        <v>-537847.60045252379</v>
      </c>
      <c r="Y60" s="241">
        <f t="shared" si="9"/>
        <v>-567429.21847741259</v>
      </c>
      <c r="Z60" s="241">
        <f t="shared" si="9"/>
        <v>-598637.82549367019</v>
      </c>
      <c r="AA60" s="241">
        <f t="shared" ref="AA60:AP60" si="10">SUM(AA61:AA65)</f>
        <v>-631562.90589582198</v>
      </c>
      <c r="AB60" s="241">
        <f t="shared" si="10"/>
        <v>-666298.8657200922</v>
      </c>
      <c r="AC60" s="241">
        <f t="shared" si="10"/>
        <v>-702945.30333469727</v>
      </c>
      <c r="AD60" s="241">
        <f t="shared" si="10"/>
        <v>-741607.29501810565</v>
      </c>
      <c r="AE60" s="241">
        <f t="shared" si="10"/>
        <v>-782395.69624410139</v>
      </c>
      <c r="AF60" s="241">
        <f t="shared" si="10"/>
        <v>-825427.45953752694</v>
      </c>
      <c r="AG60" s="241">
        <f t="shared" si="10"/>
        <v>-870825.96981209086</v>
      </c>
      <c r="AH60" s="241">
        <f t="shared" si="10"/>
        <v>-918721.3981517558</v>
      </c>
      <c r="AI60" s="241">
        <f t="shared" si="10"/>
        <v>-969251.0750501022</v>
      </c>
      <c r="AJ60" s="241">
        <f t="shared" si="10"/>
        <v>-1022559.8841778579</v>
      </c>
      <c r="AK60" s="241">
        <f t="shared" si="10"/>
        <v>-1078800.6778076401</v>
      </c>
      <c r="AL60" s="241">
        <f t="shared" si="10"/>
        <v>-1138134.7150870604</v>
      </c>
      <c r="AM60" s="241">
        <f t="shared" si="10"/>
        <v>-1200732.1244168484</v>
      </c>
      <c r="AN60" s="241">
        <f t="shared" si="10"/>
        <v>-1266772.3912597753</v>
      </c>
      <c r="AO60" s="241">
        <f t="shared" si="10"/>
        <v>-1336444.8727790627</v>
      </c>
      <c r="AP60" s="241">
        <f t="shared" si="10"/>
        <v>-1409949.340781911</v>
      </c>
    </row>
    <row r="61" spans="1:45" x14ac:dyDescent="0.2">
      <c r="A61" s="249" t="s">
        <v>291</v>
      </c>
      <c r="B61" s="241"/>
      <c r="C61" s="241">
        <f>-IF(C$47&lt;=$B$30,0,$B$29*(1+C$49)*$B$28)</f>
        <v>-174726.01946166216</v>
      </c>
      <c r="D61" s="241">
        <f>-IF(D$47&lt;=$B$30,0,$B$29*(1+D$49)*$B$28)</f>
        <v>-184335.95053205354</v>
      </c>
      <c r="E61" s="241">
        <f t="shared" ref="E61:AP61" si="11">-IF(E$47&lt;=$B$30,0,$B$29*(1+E$49)*$B$28)</f>
        <v>-194474.42781131648</v>
      </c>
      <c r="F61" s="241">
        <f t="shared" si="11"/>
        <v>-205170.5213409389</v>
      </c>
      <c r="G61" s="241">
        <f t="shared" si="11"/>
        <v>-216454.90001469053</v>
      </c>
      <c r="H61" s="241">
        <f t="shared" si="11"/>
        <v>-228359.91951549851</v>
      </c>
      <c r="I61" s="241">
        <f t="shared" si="11"/>
        <v>-240919.71508885091</v>
      </c>
      <c r="J61" s="241">
        <f t="shared" si="11"/>
        <v>-254170.29941873768</v>
      </c>
      <c r="K61" s="241">
        <f t="shared" si="11"/>
        <v>-268149.66588676826</v>
      </c>
      <c r="L61" s="241">
        <f t="shared" si="11"/>
        <v>-282897.89751054044</v>
      </c>
      <c r="M61" s="241">
        <f t="shared" si="11"/>
        <v>-298457.28187362017</v>
      </c>
      <c r="N61" s="241">
        <f t="shared" si="11"/>
        <v>-314872.43237666925</v>
      </c>
      <c r="O61" s="241">
        <f t="shared" si="11"/>
        <v>-332190.41615738603</v>
      </c>
      <c r="P61" s="241">
        <f t="shared" si="11"/>
        <v>-350460.88904604223</v>
      </c>
      <c r="Q61" s="241">
        <f t="shared" si="11"/>
        <v>-369736.23794357455</v>
      </c>
      <c r="R61" s="241">
        <f t="shared" si="11"/>
        <v>-390071.7310304711</v>
      </c>
      <c r="S61" s="241">
        <f t="shared" si="11"/>
        <v>-411525.67623714695</v>
      </c>
      <c r="T61" s="241">
        <f t="shared" si="11"/>
        <v>-434159.58843018999</v>
      </c>
      <c r="U61" s="241">
        <f t="shared" si="11"/>
        <v>-458038.36579385039</v>
      </c>
      <c r="V61" s="241">
        <f t="shared" si="11"/>
        <v>-483230.47591251216</v>
      </c>
      <c r="W61" s="241">
        <f t="shared" si="11"/>
        <v>-509808.15208770038</v>
      </c>
      <c r="X61" s="241">
        <f t="shared" si="11"/>
        <v>-537847.60045252379</v>
      </c>
      <c r="Y61" s="241">
        <f t="shared" si="11"/>
        <v>-567429.21847741259</v>
      </c>
      <c r="Z61" s="241">
        <f t="shared" si="11"/>
        <v>-598637.82549367019</v>
      </c>
      <c r="AA61" s="241">
        <f t="shared" si="11"/>
        <v>-631562.90589582198</v>
      </c>
      <c r="AB61" s="241">
        <f t="shared" si="11"/>
        <v>-666298.8657200922</v>
      </c>
      <c r="AC61" s="241">
        <f t="shared" si="11"/>
        <v>-702945.30333469727</v>
      </c>
      <c r="AD61" s="241">
        <f t="shared" si="11"/>
        <v>-741607.29501810565</v>
      </c>
      <c r="AE61" s="241">
        <f t="shared" si="11"/>
        <v>-782395.69624410139</v>
      </c>
      <c r="AF61" s="241">
        <f t="shared" si="11"/>
        <v>-825427.45953752694</v>
      </c>
      <c r="AG61" s="241">
        <f t="shared" si="11"/>
        <v>-870825.96981209086</v>
      </c>
      <c r="AH61" s="241">
        <f t="shared" si="11"/>
        <v>-918721.3981517558</v>
      </c>
      <c r="AI61" s="241">
        <f t="shared" si="11"/>
        <v>-969251.0750501022</v>
      </c>
      <c r="AJ61" s="241">
        <f t="shared" si="11"/>
        <v>-1022559.8841778579</v>
      </c>
      <c r="AK61" s="241">
        <f t="shared" si="11"/>
        <v>-1078800.6778076401</v>
      </c>
      <c r="AL61" s="241">
        <f t="shared" si="11"/>
        <v>-1138134.7150870604</v>
      </c>
      <c r="AM61" s="241">
        <f t="shared" si="11"/>
        <v>-1200732.1244168484</v>
      </c>
      <c r="AN61" s="241">
        <f t="shared" si="11"/>
        <v>-1266772.3912597753</v>
      </c>
      <c r="AO61" s="241">
        <f t="shared" si="11"/>
        <v>-1336444.8727790627</v>
      </c>
      <c r="AP61" s="241">
        <f t="shared" si="11"/>
        <v>-1409949.340781911</v>
      </c>
    </row>
    <row r="62" spans="1:45"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c r="AC62" s="241"/>
      <c r="AD62" s="241"/>
      <c r="AE62" s="241"/>
      <c r="AF62" s="241"/>
      <c r="AG62" s="241"/>
      <c r="AH62" s="241"/>
      <c r="AI62" s="241"/>
      <c r="AJ62" s="241"/>
      <c r="AK62" s="241"/>
      <c r="AL62" s="241"/>
      <c r="AM62" s="241"/>
      <c r="AN62" s="241"/>
      <c r="AO62" s="241"/>
      <c r="AP62" s="241"/>
    </row>
    <row r="63" spans="1:45" x14ac:dyDescent="0.2">
      <c r="A63" s="249" t="s">
        <v>510</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1"/>
      <c r="AK63" s="241"/>
      <c r="AL63" s="241"/>
      <c r="AM63" s="241"/>
      <c r="AN63" s="241"/>
      <c r="AO63" s="241"/>
      <c r="AP63" s="241"/>
    </row>
    <row r="64" spans="1:45" x14ac:dyDescent="0.2">
      <c r="A64" s="249" t="s">
        <v>510</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row>
    <row r="65" spans="1:45" ht="31.5" x14ac:dyDescent="0.2">
      <c r="A65" s="249" t="s">
        <v>514</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1"/>
      <c r="AK65" s="241"/>
      <c r="AL65" s="241"/>
      <c r="AM65" s="241"/>
      <c r="AN65" s="241"/>
      <c r="AO65" s="241"/>
      <c r="AP65" s="241"/>
    </row>
    <row r="66" spans="1:45" ht="28.5" x14ac:dyDescent="0.2">
      <c r="A66" s="250" t="s">
        <v>289</v>
      </c>
      <c r="B66" s="248">
        <f t="shared" ref="B66:AO66" si="12">B59+B60</f>
        <v>0</v>
      </c>
      <c r="C66" s="248">
        <f t="shared" si="12"/>
        <v>-174726.01946166216</v>
      </c>
      <c r="D66" s="248">
        <f t="shared" si="12"/>
        <v>-184335.95053205354</v>
      </c>
      <c r="E66" s="248">
        <f t="shared" si="12"/>
        <v>-194474.42781131648</v>
      </c>
      <c r="F66" s="248">
        <f t="shared" si="12"/>
        <v>-205170.5213409389</v>
      </c>
      <c r="G66" s="248">
        <f t="shared" si="12"/>
        <v>-216454.90001469053</v>
      </c>
      <c r="H66" s="248">
        <f t="shared" si="12"/>
        <v>-228359.91951549851</v>
      </c>
      <c r="I66" s="248">
        <f t="shared" si="12"/>
        <v>-240919.71508885091</v>
      </c>
      <c r="J66" s="248">
        <f t="shared" si="12"/>
        <v>-254170.29941873768</v>
      </c>
      <c r="K66" s="248">
        <f t="shared" si="12"/>
        <v>-268149.66588676826</v>
      </c>
      <c r="L66" s="248">
        <f t="shared" si="12"/>
        <v>-282897.89751054044</v>
      </c>
      <c r="M66" s="248">
        <f t="shared" si="12"/>
        <v>-298457.28187362017</v>
      </c>
      <c r="N66" s="248">
        <f t="shared" si="12"/>
        <v>-314872.43237666925</v>
      </c>
      <c r="O66" s="248">
        <f t="shared" si="12"/>
        <v>-332190.41615738603</v>
      </c>
      <c r="P66" s="248">
        <f t="shared" si="12"/>
        <v>-350460.88904604223</v>
      </c>
      <c r="Q66" s="248">
        <f t="shared" si="12"/>
        <v>-369736.23794357455</v>
      </c>
      <c r="R66" s="248">
        <f t="shared" si="12"/>
        <v>-390071.7310304711</v>
      </c>
      <c r="S66" s="248">
        <f t="shared" si="12"/>
        <v>-411525.67623714695</v>
      </c>
      <c r="T66" s="248">
        <f t="shared" si="12"/>
        <v>-434159.58843018999</v>
      </c>
      <c r="U66" s="248">
        <f t="shared" si="12"/>
        <v>-458038.36579385039</v>
      </c>
      <c r="V66" s="248">
        <f t="shared" si="12"/>
        <v>-483230.47591251216</v>
      </c>
      <c r="W66" s="248">
        <f t="shared" si="12"/>
        <v>-509808.15208770038</v>
      </c>
      <c r="X66" s="248">
        <f t="shared" si="12"/>
        <v>-537847.60045252379</v>
      </c>
      <c r="Y66" s="248">
        <f t="shared" si="12"/>
        <v>-567429.21847741259</v>
      </c>
      <c r="Z66" s="248">
        <f t="shared" si="12"/>
        <v>-598637.82549367019</v>
      </c>
      <c r="AA66" s="248">
        <f t="shared" si="12"/>
        <v>-631562.90589582198</v>
      </c>
      <c r="AB66" s="248">
        <f t="shared" si="12"/>
        <v>-666298.8657200922</v>
      </c>
      <c r="AC66" s="248">
        <f t="shared" si="12"/>
        <v>-702945.30333469727</v>
      </c>
      <c r="AD66" s="248">
        <f t="shared" si="12"/>
        <v>-741607.29501810565</v>
      </c>
      <c r="AE66" s="248">
        <f t="shared" si="12"/>
        <v>-782395.69624410139</v>
      </c>
      <c r="AF66" s="248">
        <f t="shared" si="12"/>
        <v>-825427.45953752694</v>
      </c>
      <c r="AG66" s="248">
        <f t="shared" si="12"/>
        <v>-870825.96981209086</v>
      </c>
      <c r="AH66" s="248">
        <f t="shared" si="12"/>
        <v>-918721.3981517558</v>
      </c>
      <c r="AI66" s="248">
        <f t="shared" si="12"/>
        <v>-969251.0750501022</v>
      </c>
      <c r="AJ66" s="248">
        <f t="shared" si="12"/>
        <v>-1022559.8841778579</v>
      </c>
      <c r="AK66" s="248">
        <f t="shared" si="12"/>
        <v>-1078800.6778076401</v>
      </c>
      <c r="AL66" s="248">
        <f t="shared" si="12"/>
        <v>-1138134.7150870604</v>
      </c>
      <c r="AM66" s="248">
        <f t="shared" si="12"/>
        <v>-1200732.1244168484</v>
      </c>
      <c r="AN66" s="248">
        <f t="shared" si="12"/>
        <v>-1266772.3912597753</v>
      </c>
      <c r="AO66" s="248">
        <f t="shared" si="12"/>
        <v>-1336444.8727790627</v>
      </c>
      <c r="AP66" s="248">
        <f>AP59+AP60</f>
        <v>-1409949.340781911</v>
      </c>
    </row>
    <row r="67" spans="1:45" x14ac:dyDescent="0.2">
      <c r="A67" s="249" t="s">
        <v>284</v>
      </c>
      <c r="B67" s="251"/>
      <c r="C67" s="241">
        <f>-($B$25)*1.18*$B$28/$B$27</f>
        <v>-124254</v>
      </c>
      <c r="D67" s="241">
        <f>C67</f>
        <v>-124254</v>
      </c>
      <c r="E67" s="241">
        <f t="shared" ref="E67:AP67" si="13">D67</f>
        <v>-124254</v>
      </c>
      <c r="F67" s="241">
        <f t="shared" si="13"/>
        <v>-124254</v>
      </c>
      <c r="G67" s="241">
        <f t="shared" si="13"/>
        <v>-124254</v>
      </c>
      <c r="H67" s="241">
        <f t="shared" si="13"/>
        <v>-124254</v>
      </c>
      <c r="I67" s="241">
        <f t="shared" si="13"/>
        <v>-124254</v>
      </c>
      <c r="J67" s="241">
        <f t="shared" si="13"/>
        <v>-124254</v>
      </c>
      <c r="K67" s="241">
        <f t="shared" si="13"/>
        <v>-124254</v>
      </c>
      <c r="L67" s="241">
        <f t="shared" si="13"/>
        <v>-124254</v>
      </c>
      <c r="M67" s="241">
        <f t="shared" si="13"/>
        <v>-124254</v>
      </c>
      <c r="N67" s="241">
        <f t="shared" si="13"/>
        <v>-124254</v>
      </c>
      <c r="O67" s="241">
        <f t="shared" si="13"/>
        <v>-124254</v>
      </c>
      <c r="P67" s="241">
        <f t="shared" si="13"/>
        <v>-124254</v>
      </c>
      <c r="Q67" s="241">
        <f t="shared" si="13"/>
        <v>-124254</v>
      </c>
      <c r="R67" s="241">
        <f t="shared" si="13"/>
        <v>-124254</v>
      </c>
      <c r="S67" s="241">
        <f t="shared" si="13"/>
        <v>-124254</v>
      </c>
      <c r="T67" s="241">
        <f t="shared" si="13"/>
        <v>-124254</v>
      </c>
      <c r="U67" s="241">
        <f t="shared" si="13"/>
        <v>-124254</v>
      </c>
      <c r="V67" s="241">
        <f t="shared" si="13"/>
        <v>-124254</v>
      </c>
      <c r="W67" s="241">
        <f t="shared" si="13"/>
        <v>-124254</v>
      </c>
      <c r="X67" s="241">
        <f t="shared" si="13"/>
        <v>-124254</v>
      </c>
      <c r="Y67" s="241">
        <f t="shared" si="13"/>
        <v>-124254</v>
      </c>
      <c r="Z67" s="241">
        <f t="shared" si="13"/>
        <v>-124254</v>
      </c>
      <c r="AA67" s="241">
        <f t="shared" si="13"/>
        <v>-124254</v>
      </c>
      <c r="AB67" s="241">
        <f t="shared" si="13"/>
        <v>-124254</v>
      </c>
      <c r="AC67" s="241">
        <f t="shared" si="13"/>
        <v>-124254</v>
      </c>
      <c r="AD67" s="241">
        <f t="shared" si="13"/>
        <v>-124254</v>
      </c>
      <c r="AE67" s="241">
        <f t="shared" si="13"/>
        <v>-124254</v>
      </c>
      <c r="AF67" s="241">
        <f t="shared" si="13"/>
        <v>-124254</v>
      </c>
      <c r="AG67" s="241">
        <f t="shared" si="13"/>
        <v>-124254</v>
      </c>
      <c r="AH67" s="241">
        <f t="shared" si="13"/>
        <v>-124254</v>
      </c>
      <c r="AI67" s="241">
        <f t="shared" si="13"/>
        <v>-124254</v>
      </c>
      <c r="AJ67" s="241">
        <f t="shared" si="13"/>
        <v>-124254</v>
      </c>
      <c r="AK67" s="241">
        <f t="shared" si="13"/>
        <v>-124254</v>
      </c>
      <c r="AL67" s="241">
        <f t="shared" si="13"/>
        <v>-124254</v>
      </c>
      <c r="AM67" s="241">
        <f t="shared" si="13"/>
        <v>-124254</v>
      </c>
      <c r="AN67" s="241">
        <f t="shared" si="13"/>
        <v>-124254</v>
      </c>
      <c r="AO67" s="241">
        <f t="shared" si="13"/>
        <v>-124254</v>
      </c>
      <c r="AP67" s="241">
        <f t="shared" si="13"/>
        <v>-124254</v>
      </c>
      <c r="AQ67" s="252">
        <f>SUM(B67:AA67)/1.18</f>
        <v>-2632500</v>
      </c>
      <c r="AR67" s="253">
        <f>SUM(B67:AF67)/1.18</f>
        <v>-3159000</v>
      </c>
      <c r="AS67" s="253">
        <f>SUM(B67:AP67)/1.18</f>
        <v>-4212000</v>
      </c>
    </row>
    <row r="68" spans="1:45" ht="28.5" x14ac:dyDescent="0.2">
      <c r="A68" s="250" t="s">
        <v>285</v>
      </c>
      <c r="B68" s="248">
        <f t="shared" ref="B68:J68" si="14">B66+B67</f>
        <v>0</v>
      </c>
      <c r="C68" s="248">
        <f>C66+C67</f>
        <v>-298980.01946166216</v>
      </c>
      <c r="D68" s="248">
        <f>D66+D67</f>
        <v>-308589.95053205354</v>
      </c>
      <c r="E68" s="248">
        <f t="shared" si="14"/>
        <v>-318728.42781131645</v>
      </c>
      <c r="F68" s="248">
        <f>F66+C67</f>
        <v>-329424.52134093887</v>
      </c>
      <c r="G68" s="248">
        <f t="shared" si="14"/>
        <v>-340708.90001469053</v>
      </c>
      <c r="H68" s="248">
        <f t="shared" si="14"/>
        <v>-352613.91951549851</v>
      </c>
      <c r="I68" s="248">
        <f t="shared" si="14"/>
        <v>-365173.71508885093</v>
      </c>
      <c r="J68" s="248">
        <f t="shared" si="14"/>
        <v>-378424.29941873765</v>
      </c>
      <c r="K68" s="248">
        <f>K66+K67</f>
        <v>-392403.66588676826</v>
      </c>
      <c r="L68" s="248">
        <f>L66+L67</f>
        <v>-407151.89751054044</v>
      </c>
      <c r="M68" s="248">
        <f t="shared" ref="M68:AO68" si="15">M66+M67</f>
        <v>-422711.28187362017</v>
      </c>
      <c r="N68" s="248">
        <f t="shared" si="15"/>
        <v>-439126.43237666925</v>
      </c>
      <c r="O68" s="248">
        <f t="shared" si="15"/>
        <v>-456444.41615738603</v>
      </c>
      <c r="P68" s="248">
        <f t="shared" si="15"/>
        <v>-474714.88904604223</v>
      </c>
      <c r="Q68" s="248">
        <f t="shared" si="15"/>
        <v>-493990.23794357455</v>
      </c>
      <c r="R68" s="248">
        <f t="shared" si="15"/>
        <v>-514325.7310304711</v>
      </c>
      <c r="S68" s="248">
        <f t="shared" si="15"/>
        <v>-535779.67623714695</v>
      </c>
      <c r="T68" s="248">
        <f t="shared" si="15"/>
        <v>-558413.58843018999</v>
      </c>
      <c r="U68" s="248">
        <f t="shared" si="15"/>
        <v>-582292.36579385039</v>
      </c>
      <c r="V68" s="248">
        <f t="shared" si="15"/>
        <v>-607484.47591251216</v>
      </c>
      <c r="W68" s="248">
        <f t="shared" si="15"/>
        <v>-634062.15208770032</v>
      </c>
      <c r="X68" s="248">
        <f t="shared" si="15"/>
        <v>-662101.60045252379</v>
      </c>
      <c r="Y68" s="248">
        <f t="shared" si="15"/>
        <v>-691683.21847741259</v>
      </c>
      <c r="Z68" s="248">
        <f t="shared" si="15"/>
        <v>-722891.82549367019</v>
      </c>
      <c r="AA68" s="248">
        <f t="shared" si="15"/>
        <v>-755816.90589582198</v>
      </c>
      <c r="AB68" s="248">
        <f t="shared" si="15"/>
        <v>-790552.8657200922</v>
      </c>
      <c r="AC68" s="248">
        <f t="shared" si="15"/>
        <v>-827199.30333469727</v>
      </c>
      <c r="AD68" s="248">
        <f t="shared" si="15"/>
        <v>-865861.29501810565</v>
      </c>
      <c r="AE68" s="248">
        <f t="shared" si="15"/>
        <v>-906649.69624410139</v>
      </c>
      <c r="AF68" s="248">
        <f t="shared" si="15"/>
        <v>-949681.45953752694</v>
      </c>
      <c r="AG68" s="248">
        <f t="shared" si="15"/>
        <v>-995079.96981209086</v>
      </c>
      <c r="AH68" s="248">
        <f t="shared" si="15"/>
        <v>-1042975.3981517558</v>
      </c>
      <c r="AI68" s="248">
        <f t="shared" si="15"/>
        <v>-1093505.0750501021</v>
      </c>
      <c r="AJ68" s="248">
        <f t="shared" si="15"/>
        <v>-1146813.884177858</v>
      </c>
      <c r="AK68" s="248">
        <f t="shared" si="15"/>
        <v>-1203054.6778076401</v>
      </c>
      <c r="AL68" s="248">
        <f t="shared" si="15"/>
        <v>-1262388.7150870604</v>
      </c>
      <c r="AM68" s="248">
        <f t="shared" si="15"/>
        <v>-1324986.1244168484</v>
      </c>
      <c r="AN68" s="248">
        <f t="shared" si="15"/>
        <v>-1391026.3912597753</v>
      </c>
      <c r="AO68" s="248">
        <f t="shared" si="15"/>
        <v>-1460698.8727790627</v>
      </c>
      <c r="AP68" s="248">
        <f>AP66+AP67</f>
        <v>-1534203.340781911</v>
      </c>
      <c r="AQ68" s="193">
        <v>25</v>
      </c>
      <c r="AR68" s="193">
        <v>30</v>
      </c>
      <c r="AS68" s="193">
        <v>40</v>
      </c>
    </row>
    <row r="69" spans="1:45" x14ac:dyDescent="0.2">
      <c r="A69" s="249" t="s">
        <v>283</v>
      </c>
      <c r="B69" s="241">
        <f t="shared" ref="B69:AO69" si="16">-B56</f>
        <v>0</v>
      </c>
      <c r="C69" s="241">
        <f t="shared" si="16"/>
        <v>0</v>
      </c>
      <c r="D69" s="241">
        <f t="shared" si="16"/>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c r="AC69" s="241">
        <f t="shared" si="16"/>
        <v>0</v>
      </c>
      <c r="AD69" s="241">
        <f t="shared" si="16"/>
        <v>0</v>
      </c>
      <c r="AE69" s="241">
        <f t="shared" si="16"/>
        <v>0</v>
      </c>
      <c r="AF69" s="241">
        <f t="shared" si="16"/>
        <v>0</v>
      </c>
      <c r="AG69" s="241">
        <f t="shared" si="16"/>
        <v>0</v>
      </c>
      <c r="AH69" s="241">
        <f t="shared" si="16"/>
        <v>0</v>
      </c>
      <c r="AI69" s="241">
        <f t="shared" si="16"/>
        <v>0</v>
      </c>
      <c r="AJ69" s="241">
        <f t="shared" si="16"/>
        <v>0</v>
      </c>
      <c r="AK69" s="241">
        <f t="shared" si="16"/>
        <v>0</v>
      </c>
      <c r="AL69" s="241">
        <f t="shared" si="16"/>
        <v>0</v>
      </c>
      <c r="AM69" s="241">
        <f t="shared" si="16"/>
        <v>0</v>
      </c>
      <c r="AN69" s="241">
        <f t="shared" si="16"/>
        <v>0</v>
      </c>
      <c r="AO69" s="241">
        <f t="shared" si="16"/>
        <v>0</v>
      </c>
      <c r="AP69" s="241">
        <f>-AP56</f>
        <v>0</v>
      </c>
    </row>
    <row r="70" spans="1:45" ht="14.25" x14ac:dyDescent="0.2">
      <c r="A70" s="250" t="s">
        <v>288</v>
      </c>
      <c r="B70" s="248">
        <f t="shared" ref="B70:AO70" si="17">B68+B69</f>
        <v>0</v>
      </c>
      <c r="C70" s="248">
        <f t="shared" si="17"/>
        <v>-298980.01946166216</v>
      </c>
      <c r="D70" s="248">
        <f t="shared" si="17"/>
        <v>-308589.95053205354</v>
      </c>
      <c r="E70" s="248">
        <f t="shared" si="17"/>
        <v>-318728.42781131645</v>
      </c>
      <c r="F70" s="248">
        <f t="shared" si="17"/>
        <v>-329424.52134093887</v>
      </c>
      <c r="G70" s="248">
        <f t="shared" si="17"/>
        <v>-340708.90001469053</v>
      </c>
      <c r="H70" s="248">
        <f t="shared" si="17"/>
        <v>-352613.91951549851</v>
      </c>
      <c r="I70" s="248">
        <f t="shared" si="17"/>
        <v>-365173.71508885093</v>
      </c>
      <c r="J70" s="248">
        <f t="shared" si="17"/>
        <v>-378424.29941873765</v>
      </c>
      <c r="K70" s="248">
        <f t="shared" si="17"/>
        <v>-392403.66588676826</v>
      </c>
      <c r="L70" s="248">
        <f t="shared" si="17"/>
        <v>-407151.89751054044</v>
      </c>
      <c r="M70" s="248">
        <f t="shared" si="17"/>
        <v>-422711.28187362017</v>
      </c>
      <c r="N70" s="248">
        <f t="shared" si="17"/>
        <v>-439126.43237666925</v>
      </c>
      <c r="O70" s="248">
        <f t="shared" si="17"/>
        <v>-456444.41615738603</v>
      </c>
      <c r="P70" s="248">
        <f t="shared" si="17"/>
        <v>-474714.88904604223</v>
      </c>
      <c r="Q70" s="248">
        <f t="shared" si="17"/>
        <v>-493990.23794357455</v>
      </c>
      <c r="R70" s="248">
        <f t="shared" si="17"/>
        <v>-514325.7310304711</v>
      </c>
      <c r="S70" s="248">
        <f t="shared" si="17"/>
        <v>-535779.67623714695</v>
      </c>
      <c r="T70" s="248">
        <f t="shared" si="17"/>
        <v>-558413.58843018999</v>
      </c>
      <c r="U70" s="248">
        <f t="shared" si="17"/>
        <v>-582292.36579385039</v>
      </c>
      <c r="V70" s="248">
        <f t="shared" si="17"/>
        <v>-607484.47591251216</v>
      </c>
      <c r="W70" s="248">
        <f t="shared" si="17"/>
        <v>-634062.15208770032</v>
      </c>
      <c r="X70" s="248">
        <f t="shared" si="17"/>
        <v>-662101.60045252379</v>
      </c>
      <c r="Y70" s="248">
        <f t="shared" si="17"/>
        <v>-691683.21847741259</v>
      </c>
      <c r="Z70" s="248">
        <f t="shared" si="17"/>
        <v>-722891.82549367019</v>
      </c>
      <c r="AA70" s="248">
        <f t="shared" si="17"/>
        <v>-755816.90589582198</v>
      </c>
      <c r="AB70" s="248">
        <f t="shared" si="17"/>
        <v>-790552.8657200922</v>
      </c>
      <c r="AC70" s="248">
        <f t="shared" si="17"/>
        <v>-827199.30333469727</v>
      </c>
      <c r="AD70" s="248">
        <f t="shared" si="17"/>
        <v>-865861.29501810565</v>
      </c>
      <c r="AE70" s="248">
        <f t="shared" si="17"/>
        <v>-906649.69624410139</v>
      </c>
      <c r="AF70" s="248">
        <f t="shared" si="17"/>
        <v>-949681.45953752694</v>
      </c>
      <c r="AG70" s="248">
        <f t="shared" si="17"/>
        <v>-995079.96981209086</v>
      </c>
      <c r="AH70" s="248">
        <f t="shared" si="17"/>
        <v>-1042975.3981517558</v>
      </c>
      <c r="AI70" s="248">
        <f t="shared" si="17"/>
        <v>-1093505.0750501021</v>
      </c>
      <c r="AJ70" s="248">
        <f t="shared" si="17"/>
        <v>-1146813.884177858</v>
      </c>
      <c r="AK70" s="248">
        <f t="shared" si="17"/>
        <v>-1203054.6778076401</v>
      </c>
      <c r="AL70" s="248">
        <f t="shared" si="17"/>
        <v>-1262388.7150870604</v>
      </c>
      <c r="AM70" s="248">
        <f t="shared" si="17"/>
        <v>-1324986.1244168484</v>
      </c>
      <c r="AN70" s="248">
        <f t="shared" si="17"/>
        <v>-1391026.3912597753</v>
      </c>
      <c r="AO70" s="248">
        <f t="shared" si="17"/>
        <v>-1460698.8727790627</v>
      </c>
      <c r="AP70" s="248">
        <f>AP68+AP69</f>
        <v>-1534203.340781911</v>
      </c>
    </row>
    <row r="71" spans="1:45" x14ac:dyDescent="0.2">
      <c r="A71" s="249" t="s">
        <v>282</v>
      </c>
      <c r="B71" s="241">
        <f t="shared" ref="B71:AP71" si="18">-B70*$B$36</f>
        <v>0</v>
      </c>
      <c r="C71" s="241">
        <f t="shared" si="18"/>
        <v>59796.003892332432</v>
      </c>
      <c r="D71" s="241">
        <f t="shared" si="18"/>
        <v>61717.990106410711</v>
      </c>
      <c r="E71" s="241">
        <f t="shared" si="18"/>
        <v>63745.685562263294</v>
      </c>
      <c r="F71" s="241">
        <f t="shared" si="18"/>
        <v>65884.904268187776</v>
      </c>
      <c r="G71" s="241">
        <f t="shared" si="18"/>
        <v>68141.780002938103</v>
      </c>
      <c r="H71" s="241">
        <f t="shared" si="18"/>
        <v>70522.783903099698</v>
      </c>
      <c r="I71" s="241">
        <f t="shared" si="18"/>
        <v>73034.74301777019</v>
      </c>
      <c r="J71" s="241">
        <f t="shared" si="18"/>
        <v>75684.859883747529</v>
      </c>
      <c r="K71" s="241">
        <f t="shared" si="18"/>
        <v>78480.733177353657</v>
      </c>
      <c r="L71" s="241">
        <f t="shared" si="18"/>
        <v>81430.379502108088</v>
      </c>
      <c r="M71" s="241">
        <f t="shared" si="18"/>
        <v>84542.256374724035</v>
      </c>
      <c r="N71" s="241">
        <f t="shared" si="18"/>
        <v>87825.286475333851</v>
      </c>
      <c r="O71" s="241">
        <f t="shared" si="18"/>
        <v>91288.883231477215</v>
      </c>
      <c r="P71" s="241">
        <f t="shared" si="18"/>
        <v>94942.977809208445</v>
      </c>
      <c r="Q71" s="241">
        <f t="shared" si="18"/>
        <v>98798.047588714922</v>
      </c>
      <c r="R71" s="241">
        <f t="shared" si="18"/>
        <v>102865.14620609423</v>
      </c>
      <c r="S71" s="241">
        <f t="shared" si="18"/>
        <v>107155.9352474294</v>
      </c>
      <c r="T71" s="241">
        <f t="shared" si="18"/>
        <v>111682.717686038</v>
      </c>
      <c r="U71" s="241">
        <f t="shared" si="18"/>
        <v>116458.47315877008</v>
      </c>
      <c r="V71" s="241">
        <f t="shared" si="18"/>
        <v>121496.89518250244</v>
      </c>
      <c r="W71" s="241">
        <f t="shared" si="18"/>
        <v>126812.43041754008</v>
      </c>
      <c r="X71" s="241">
        <f t="shared" si="18"/>
        <v>132420.32009050477</v>
      </c>
      <c r="Y71" s="241">
        <f t="shared" si="18"/>
        <v>138336.64369548252</v>
      </c>
      <c r="Z71" s="241">
        <f t="shared" si="18"/>
        <v>144578.36509873404</v>
      </c>
      <c r="AA71" s="241">
        <f t="shared" si="18"/>
        <v>151163.3811791644</v>
      </c>
      <c r="AB71" s="241">
        <f t="shared" si="18"/>
        <v>158110.57314401845</v>
      </c>
      <c r="AC71" s="241">
        <f t="shared" si="18"/>
        <v>165439.86066693946</v>
      </c>
      <c r="AD71" s="241">
        <f t="shared" si="18"/>
        <v>173172.25900362115</v>
      </c>
      <c r="AE71" s="241">
        <f t="shared" si="18"/>
        <v>181329.9392488203</v>
      </c>
      <c r="AF71" s="241">
        <f t="shared" si="18"/>
        <v>189936.29190750539</v>
      </c>
      <c r="AG71" s="241">
        <f t="shared" si="18"/>
        <v>199015.99396241817</v>
      </c>
      <c r="AH71" s="241">
        <f t="shared" si="18"/>
        <v>208595.07963035116</v>
      </c>
      <c r="AI71" s="241">
        <f t="shared" si="18"/>
        <v>218701.01501002043</v>
      </c>
      <c r="AJ71" s="241">
        <f t="shared" si="18"/>
        <v>229362.77683557163</v>
      </c>
      <c r="AK71" s="241">
        <f t="shared" si="18"/>
        <v>240610.93556152802</v>
      </c>
      <c r="AL71" s="241">
        <f t="shared" si="18"/>
        <v>252477.74301741208</v>
      </c>
      <c r="AM71" s="241">
        <f t="shared" si="18"/>
        <v>264997.22488336969</v>
      </c>
      <c r="AN71" s="241">
        <f t="shared" si="18"/>
        <v>278205.27825195505</v>
      </c>
      <c r="AO71" s="241">
        <f t="shared" si="18"/>
        <v>292139.77455581253</v>
      </c>
      <c r="AP71" s="241">
        <f t="shared" si="18"/>
        <v>306840.66815638222</v>
      </c>
    </row>
    <row r="72" spans="1:45" ht="15" thickBot="1" x14ac:dyDescent="0.25">
      <c r="A72" s="254" t="s">
        <v>287</v>
      </c>
      <c r="B72" s="255">
        <f t="shared" ref="B72:AO72" si="19">B70+B71</f>
        <v>0</v>
      </c>
      <c r="C72" s="255">
        <f t="shared" si="19"/>
        <v>-239184.01556932973</v>
      </c>
      <c r="D72" s="255">
        <f t="shared" si="19"/>
        <v>-246871.96042564284</v>
      </c>
      <c r="E72" s="255">
        <f t="shared" si="19"/>
        <v>-254982.74224905315</v>
      </c>
      <c r="F72" s="255">
        <f t="shared" si="19"/>
        <v>-263539.61707275111</v>
      </c>
      <c r="G72" s="255">
        <f t="shared" si="19"/>
        <v>-272567.12001175241</v>
      </c>
      <c r="H72" s="255">
        <f t="shared" si="19"/>
        <v>-282091.13561239879</v>
      </c>
      <c r="I72" s="255">
        <f t="shared" si="19"/>
        <v>-292138.97207108076</v>
      </c>
      <c r="J72" s="255">
        <f t="shared" si="19"/>
        <v>-302739.43953499012</v>
      </c>
      <c r="K72" s="255">
        <f t="shared" si="19"/>
        <v>-313922.93270941463</v>
      </c>
      <c r="L72" s="255">
        <f t="shared" si="19"/>
        <v>-325721.51800843235</v>
      </c>
      <c r="M72" s="255">
        <f t="shared" si="19"/>
        <v>-338169.02549889614</v>
      </c>
      <c r="N72" s="255">
        <f t="shared" si="19"/>
        <v>-351301.1459013354</v>
      </c>
      <c r="O72" s="255">
        <f t="shared" si="19"/>
        <v>-365155.5329259088</v>
      </c>
      <c r="P72" s="255">
        <f t="shared" si="19"/>
        <v>-379771.91123683378</v>
      </c>
      <c r="Q72" s="255">
        <f t="shared" si="19"/>
        <v>-395192.19035485963</v>
      </c>
      <c r="R72" s="255">
        <f t="shared" si="19"/>
        <v>-411460.58482437686</v>
      </c>
      <c r="S72" s="255">
        <f t="shared" si="19"/>
        <v>-428623.74098971754</v>
      </c>
      <c r="T72" s="255">
        <f t="shared" si="19"/>
        <v>-446730.87074415199</v>
      </c>
      <c r="U72" s="255">
        <f t="shared" si="19"/>
        <v>-465833.89263508032</v>
      </c>
      <c r="V72" s="255">
        <f t="shared" si="19"/>
        <v>-485987.58073000971</v>
      </c>
      <c r="W72" s="255">
        <f t="shared" si="19"/>
        <v>-507249.72167016024</v>
      </c>
      <c r="X72" s="255">
        <f t="shared" si="19"/>
        <v>-529681.28036201908</v>
      </c>
      <c r="Y72" s="255">
        <f t="shared" si="19"/>
        <v>-553346.57478193007</v>
      </c>
      <c r="Z72" s="255">
        <f t="shared" si="19"/>
        <v>-578313.46039493615</v>
      </c>
      <c r="AA72" s="255">
        <f t="shared" si="19"/>
        <v>-604653.52471665759</v>
      </c>
      <c r="AB72" s="255">
        <f t="shared" si="19"/>
        <v>-632442.29257607379</v>
      </c>
      <c r="AC72" s="255">
        <f t="shared" si="19"/>
        <v>-661759.44266775786</v>
      </c>
      <c r="AD72" s="255">
        <f t="shared" si="19"/>
        <v>-692689.03601448447</v>
      </c>
      <c r="AE72" s="255">
        <f t="shared" si="19"/>
        <v>-725319.75699528109</v>
      </c>
      <c r="AF72" s="255">
        <f t="shared" si="19"/>
        <v>-759745.16763002158</v>
      </c>
      <c r="AG72" s="255">
        <f t="shared" si="19"/>
        <v>-796063.97584967269</v>
      </c>
      <c r="AH72" s="255">
        <f t="shared" si="19"/>
        <v>-834380.31852140464</v>
      </c>
      <c r="AI72" s="255">
        <f t="shared" si="19"/>
        <v>-874804.06004008162</v>
      </c>
      <c r="AJ72" s="255">
        <f t="shared" si="19"/>
        <v>-917451.10734228638</v>
      </c>
      <c r="AK72" s="255">
        <f t="shared" si="19"/>
        <v>-962443.74224611209</v>
      </c>
      <c r="AL72" s="255">
        <f t="shared" si="19"/>
        <v>-1009910.9720696483</v>
      </c>
      <c r="AM72" s="255">
        <f t="shared" si="19"/>
        <v>-1059988.8995334788</v>
      </c>
      <c r="AN72" s="255">
        <f t="shared" si="19"/>
        <v>-1112821.1130078202</v>
      </c>
      <c r="AO72" s="255">
        <f t="shared" si="19"/>
        <v>-1168559.0982232501</v>
      </c>
      <c r="AP72" s="255">
        <f>AP70+AP71</f>
        <v>-1227362.6726255289</v>
      </c>
    </row>
    <row r="73" spans="1:45" s="257" customFormat="1" ht="16.5" thickBot="1" x14ac:dyDescent="0.25">
      <c r="A73" s="244"/>
      <c r="B73" s="256">
        <f>G141</f>
        <v>5.5</v>
      </c>
      <c r="C73" s="256">
        <f t="shared" ref="C73:AP73" si="20">H141</f>
        <v>6.5</v>
      </c>
      <c r="D73" s="256">
        <f t="shared" si="20"/>
        <v>7.5</v>
      </c>
      <c r="E73" s="256">
        <f t="shared" si="20"/>
        <v>8.5</v>
      </c>
      <c r="F73" s="256">
        <f t="shared" si="20"/>
        <v>9.5</v>
      </c>
      <c r="G73" s="256">
        <f t="shared" si="20"/>
        <v>10.5</v>
      </c>
      <c r="H73" s="256">
        <f t="shared" si="20"/>
        <v>11.5</v>
      </c>
      <c r="I73" s="256">
        <f t="shared" si="20"/>
        <v>12.5</v>
      </c>
      <c r="J73" s="256">
        <f t="shared" si="20"/>
        <v>13.5</v>
      </c>
      <c r="K73" s="256">
        <f t="shared" si="20"/>
        <v>14.5</v>
      </c>
      <c r="L73" s="256">
        <f t="shared" si="20"/>
        <v>15.5</v>
      </c>
      <c r="M73" s="256">
        <f t="shared" si="20"/>
        <v>16.5</v>
      </c>
      <c r="N73" s="256">
        <f t="shared" si="20"/>
        <v>17.5</v>
      </c>
      <c r="O73" s="256">
        <f t="shared" si="20"/>
        <v>18.5</v>
      </c>
      <c r="P73" s="256">
        <f t="shared" si="20"/>
        <v>19.5</v>
      </c>
      <c r="Q73" s="256">
        <f t="shared" si="20"/>
        <v>20.5</v>
      </c>
      <c r="R73" s="256">
        <f t="shared" si="20"/>
        <v>21.5</v>
      </c>
      <c r="S73" s="256">
        <f t="shared" si="20"/>
        <v>22.5</v>
      </c>
      <c r="T73" s="256">
        <f t="shared" si="20"/>
        <v>23.5</v>
      </c>
      <c r="U73" s="256">
        <f t="shared" si="20"/>
        <v>24.5</v>
      </c>
      <c r="V73" s="256">
        <f t="shared" si="20"/>
        <v>25.5</v>
      </c>
      <c r="W73" s="256">
        <f t="shared" si="20"/>
        <v>26.5</v>
      </c>
      <c r="X73" s="256">
        <f t="shared" si="20"/>
        <v>27.5</v>
      </c>
      <c r="Y73" s="256">
        <f t="shared" si="20"/>
        <v>28.5</v>
      </c>
      <c r="Z73" s="256">
        <f t="shared" si="20"/>
        <v>29.5</v>
      </c>
      <c r="AA73" s="256">
        <f t="shared" si="20"/>
        <v>30.5</v>
      </c>
      <c r="AB73" s="256">
        <f t="shared" si="20"/>
        <v>31.5</v>
      </c>
      <c r="AC73" s="256">
        <f t="shared" si="20"/>
        <v>32.5</v>
      </c>
      <c r="AD73" s="256">
        <f t="shared" si="20"/>
        <v>33.5</v>
      </c>
      <c r="AE73" s="256">
        <f t="shared" si="20"/>
        <v>34.5</v>
      </c>
      <c r="AF73" s="256">
        <f t="shared" si="20"/>
        <v>35.5</v>
      </c>
      <c r="AG73" s="256">
        <f t="shared" si="20"/>
        <v>36.5</v>
      </c>
      <c r="AH73" s="256">
        <f t="shared" si="20"/>
        <v>37.5</v>
      </c>
      <c r="AI73" s="256">
        <f t="shared" si="20"/>
        <v>38.5</v>
      </c>
      <c r="AJ73" s="256">
        <f t="shared" si="20"/>
        <v>39.5</v>
      </c>
      <c r="AK73" s="256">
        <f t="shared" si="20"/>
        <v>40.5</v>
      </c>
      <c r="AL73" s="256">
        <f t="shared" si="20"/>
        <v>41.5</v>
      </c>
      <c r="AM73" s="256">
        <f t="shared" si="20"/>
        <v>42.5</v>
      </c>
      <c r="AN73" s="256">
        <f t="shared" si="20"/>
        <v>43.5</v>
      </c>
      <c r="AO73" s="256">
        <f t="shared" si="20"/>
        <v>44.5</v>
      </c>
      <c r="AP73" s="256">
        <f t="shared" si="20"/>
        <v>45.5</v>
      </c>
      <c r="AQ73" s="193"/>
      <c r="AR73" s="193"/>
      <c r="AS73" s="193"/>
    </row>
    <row r="74" spans="1:45" x14ac:dyDescent="0.2">
      <c r="A74" s="238" t="s">
        <v>286</v>
      </c>
      <c r="B74" s="239">
        <f t="shared" ref="B74:AO74" si="21">B58</f>
        <v>1</v>
      </c>
      <c r="C74" s="239">
        <f t="shared" si="21"/>
        <v>2</v>
      </c>
      <c r="D74" s="239">
        <f t="shared" si="21"/>
        <v>3</v>
      </c>
      <c r="E74" s="239">
        <f t="shared" si="21"/>
        <v>4</v>
      </c>
      <c r="F74" s="239">
        <f t="shared" si="21"/>
        <v>5</v>
      </c>
      <c r="G74" s="239">
        <f t="shared" si="21"/>
        <v>6</v>
      </c>
      <c r="H74" s="239">
        <f t="shared" si="21"/>
        <v>7</v>
      </c>
      <c r="I74" s="239">
        <f t="shared" si="21"/>
        <v>8</v>
      </c>
      <c r="J74" s="239">
        <f t="shared" si="21"/>
        <v>9</v>
      </c>
      <c r="K74" s="239">
        <f t="shared" si="21"/>
        <v>10</v>
      </c>
      <c r="L74" s="239">
        <f t="shared" si="21"/>
        <v>11</v>
      </c>
      <c r="M74" s="239">
        <f t="shared" si="21"/>
        <v>12</v>
      </c>
      <c r="N74" s="239">
        <f t="shared" si="21"/>
        <v>13</v>
      </c>
      <c r="O74" s="239">
        <f t="shared" si="21"/>
        <v>14</v>
      </c>
      <c r="P74" s="239">
        <f t="shared" si="21"/>
        <v>15</v>
      </c>
      <c r="Q74" s="239">
        <f t="shared" si="21"/>
        <v>16</v>
      </c>
      <c r="R74" s="239">
        <f t="shared" si="21"/>
        <v>17</v>
      </c>
      <c r="S74" s="239">
        <f t="shared" si="21"/>
        <v>18</v>
      </c>
      <c r="T74" s="239">
        <f t="shared" si="21"/>
        <v>19</v>
      </c>
      <c r="U74" s="239">
        <f t="shared" si="21"/>
        <v>20</v>
      </c>
      <c r="V74" s="239">
        <f t="shared" si="21"/>
        <v>21</v>
      </c>
      <c r="W74" s="239">
        <f t="shared" si="21"/>
        <v>22</v>
      </c>
      <c r="X74" s="239">
        <f t="shared" si="21"/>
        <v>23</v>
      </c>
      <c r="Y74" s="239">
        <f t="shared" si="21"/>
        <v>24</v>
      </c>
      <c r="Z74" s="239">
        <f t="shared" si="21"/>
        <v>25</v>
      </c>
      <c r="AA74" s="239">
        <f t="shared" si="21"/>
        <v>26</v>
      </c>
      <c r="AB74" s="239">
        <f t="shared" si="21"/>
        <v>27</v>
      </c>
      <c r="AC74" s="239">
        <f t="shared" si="21"/>
        <v>28</v>
      </c>
      <c r="AD74" s="239">
        <f t="shared" si="21"/>
        <v>29</v>
      </c>
      <c r="AE74" s="239">
        <f t="shared" si="21"/>
        <v>30</v>
      </c>
      <c r="AF74" s="239">
        <f t="shared" si="21"/>
        <v>31</v>
      </c>
      <c r="AG74" s="239">
        <f t="shared" si="21"/>
        <v>32</v>
      </c>
      <c r="AH74" s="239">
        <f t="shared" si="21"/>
        <v>33</v>
      </c>
      <c r="AI74" s="239">
        <f t="shared" si="21"/>
        <v>34</v>
      </c>
      <c r="AJ74" s="239">
        <f t="shared" si="21"/>
        <v>35</v>
      </c>
      <c r="AK74" s="239">
        <f t="shared" si="21"/>
        <v>36</v>
      </c>
      <c r="AL74" s="239">
        <f t="shared" si="21"/>
        <v>37</v>
      </c>
      <c r="AM74" s="239">
        <f t="shared" si="21"/>
        <v>38</v>
      </c>
      <c r="AN74" s="239">
        <f t="shared" si="21"/>
        <v>39</v>
      </c>
      <c r="AO74" s="239">
        <f t="shared" si="21"/>
        <v>40</v>
      </c>
      <c r="AP74" s="239">
        <f>AP58</f>
        <v>41</v>
      </c>
    </row>
    <row r="75" spans="1:45" ht="28.5" x14ac:dyDescent="0.2">
      <c r="A75" s="247" t="s">
        <v>285</v>
      </c>
      <c r="B75" s="248">
        <f t="shared" ref="B75:AO75" si="22">B68</f>
        <v>0</v>
      </c>
      <c r="C75" s="248">
        <f t="shared" si="22"/>
        <v>-298980.01946166216</v>
      </c>
      <c r="D75" s="248">
        <f>D68</f>
        <v>-308589.95053205354</v>
      </c>
      <c r="E75" s="248">
        <f t="shared" si="22"/>
        <v>-318728.42781131645</v>
      </c>
      <c r="F75" s="248">
        <f t="shared" si="22"/>
        <v>-329424.52134093887</v>
      </c>
      <c r="G75" s="248">
        <f t="shared" si="22"/>
        <v>-340708.90001469053</v>
      </c>
      <c r="H75" s="248">
        <f t="shared" si="22"/>
        <v>-352613.91951549851</v>
      </c>
      <c r="I75" s="248">
        <f t="shared" si="22"/>
        <v>-365173.71508885093</v>
      </c>
      <c r="J75" s="248">
        <f t="shared" si="22"/>
        <v>-378424.29941873765</v>
      </c>
      <c r="K75" s="248">
        <f t="shared" si="22"/>
        <v>-392403.66588676826</v>
      </c>
      <c r="L75" s="248">
        <f t="shared" si="22"/>
        <v>-407151.89751054044</v>
      </c>
      <c r="M75" s="248">
        <f t="shared" si="22"/>
        <v>-422711.28187362017</v>
      </c>
      <c r="N75" s="248">
        <f t="shared" si="22"/>
        <v>-439126.43237666925</v>
      </c>
      <c r="O75" s="248">
        <f t="shared" si="22"/>
        <v>-456444.41615738603</v>
      </c>
      <c r="P75" s="248">
        <f t="shared" si="22"/>
        <v>-474714.88904604223</v>
      </c>
      <c r="Q75" s="248">
        <f t="shared" si="22"/>
        <v>-493990.23794357455</v>
      </c>
      <c r="R75" s="248">
        <f t="shared" si="22"/>
        <v>-514325.7310304711</v>
      </c>
      <c r="S75" s="248">
        <f t="shared" si="22"/>
        <v>-535779.67623714695</v>
      </c>
      <c r="T75" s="248">
        <f t="shared" si="22"/>
        <v>-558413.58843018999</v>
      </c>
      <c r="U75" s="248">
        <f t="shared" si="22"/>
        <v>-582292.36579385039</v>
      </c>
      <c r="V75" s="248">
        <f t="shared" si="22"/>
        <v>-607484.47591251216</v>
      </c>
      <c r="W75" s="248">
        <f t="shared" si="22"/>
        <v>-634062.15208770032</v>
      </c>
      <c r="X75" s="248">
        <f t="shared" si="22"/>
        <v>-662101.60045252379</v>
      </c>
      <c r="Y75" s="248">
        <f t="shared" si="22"/>
        <v>-691683.21847741259</v>
      </c>
      <c r="Z75" s="248">
        <f t="shared" si="22"/>
        <v>-722891.82549367019</v>
      </c>
      <c r="AA75" s="248">
        <f t="shared" si="22"/>
        <v>-755816.90589582198</v>
      </c>
      <c r="AB75" s="248">
        <f t="shared" si="22"/>
        <v>-790552.8657200922</v>
      </c>
      <c r="AC75" s="248">
        <f t="shared" si="22"/>
        <v>-827199.30333469727</v>
      </c>
      <c r="AD75" s="248">
        <f t="shared" si="22"/>
        <v>-865861.29501810565</v>
      </c>
      <c r="AE75" s="248">
        <f t="shared" si="22"/>
        <v>-906649.69624410139</v>
      </c>
      <c r="AF75" s="248">
        <f t="shared" si="22"/>
        <v>-949681.45953752694</v>
      </c>
      <c r="AG75" s="248">
        <f t="shared" si="22"/>
        <v>-995079.96981209086</v>
      </c>
      <c r="AH75" s="248">
        <f t="shared" si="22"/>
        <v>-1042975.3981517558</v>
      </c>
      <c r="AI75" s="248">
        <f t="shared" si="22"/>
        <v>-1093505.0750501021</v>
      </c>
      <c r="AJ75" s="248">
        <f t="shared" si="22"/>
        <v>-1146813.884177858</v>
      </c>
      <c r="AK75" s="248">
        <f t="shared" si="22"/>
        <v>-1203054.6778076401</v>
      </c>
      <c r="AL75" s="248">
        <f t="shared" si="22"/>
        <v>-1262388.7150870604</v>
      </c>
      <c r="AM75" s="248">
        <f t="shared" si="22"/>
        <v>-1324986.1244168484</v>
      </c>
      <c r="AN75" s="248">
        <f t="shared" si="22"/>
        <v>-1391026.3912597753</v>
      </c>
      <c r="AO75" s="248">
        <f t="shared" si="22"/>
        <v>-1460698.8727790627</v>
      </c>
      <c r="AP75" s="248">
        <f>AP68</f>
        <v>-1534203.340781911</v>
      </c>
    </row>
    <row r="76" spans="1:45" x14ac:dyDescent="0.2">
      <c r="A76" s="249" t="s">
        <v>284</v>
      </c>
      <c r="B76" s="241">
        <f t="shared" ref="B76:AO76" si="23">-B67</f>
        <v>0</v>
      </c>
      <c r="C76" s="241">
        <f>-C67</f>
        <v>124254</v>
      </c>
      <c r="D76" s="241">
        <f t="shared" si="23"/>
        <v>124254</v>
      </c>
      <c r="E76" s="241">
        <f t="shared" si="23"/>
        <v>124254</v>
      </c>
      <c r="F76" s="241">
        <f>-C67</f>
        <v>124254</v>
      </c>
      <c r="G76" s="241">
        <f t="shared" si="23"/>
        <v>124254</v>
      </c>
      <c r="H76" s="241">
        <f t="shared" si="23"/>
        <v>124254</v>
      </c>
      <c r="I76" s="241">
        <f t="shared" si="23"/>
        <v>124254</v>
      </c>
      <c r="J76" s="241">
        <f t="shared" si="23"/>
        <v>124254</v>
      </c>
      <c r="K76" s="241">
        <f t="shared" si="23"/>
        <v>124254</v>
      </c>
      <c r="L76" s="241">
        <f>-L67</f>
        <v>124254</v>
      </c>
      <c r="M76" s="241">
        <f>-M67</f>
        <v>124254</v>
      </c>
      <c r="N76" s="241">
        <f t="shared" si="23"/>
        <v>124254</v>
      </c>
      <c r="O76" s="241">
        <f t="shared" si="23"/>
        <v>124254</v>
      </c>
      <c r="P76" s="241">
        <f t="shared" si="23"/>
        <v>124254</v>
      </c>
      <c r="Q76" s="241">
        <f t="shared" si="23"/>
        <v>124254</v>
      </c>
      <c r="R76" s="241">
        <f t="shared" si="23"/>
        <v>124254</v>
      </c>
      <c r="S76" s="241">
        <f t="shared" si="23"/>
        <v>124254</v>
      </c>
      <c r="T76" s="241">
        <f t="shared" si="23"/>
        <v>124254</v>
      </c>
      <c r="U76" s="241">
        <f t="shared" si="23"/>
        <v>124254</v>
      </c>
      <c r="V76" s="241">
        <f t="shared" si="23"/>
        <v>124254</v>
      </c>
      <c r="W76" s="241">
        <f t="shared" si="23"/>
        <v>124254</v>
      </c>
      <c r="X76" s="241">
        <f t="shared" si="23"/>
        <v>124254</v>
      </c>
      <c r="Y76" s="241">
        <f t="shared" si="23"/>
        <v>124254</v>
      </c>
      <c r="Z76" s="241">
        <f t="shared" si="23"/>
        <v>124254</v>
      </c>
      <c r="AA76" s="241">
        <f t="shared" si="23"/>
        <v>124254</v>
      </c>
      <c r="AB76" s="241">
        <f t="shared" si="23"/>
        <v>124254</v>
      </c>
      <c r="AC76" s="241">
        <f t="shared" si="23"/>
        <v>124254</v>
      </c>
      <c r="AD76" s="241">
        <f t="shared" si="23"/>
        <v>124254</v>
      </c>
      <c r="AE76" s="241">
        <f t="shared" si="23"/>
        <v>124254</v>
      </c>
      <c r="AF76" s="241">
        <f t="shared" si="23"/>
        <v>124254</v>
      </c>
      <c r="AG76" s="241">
        <f t="shared" si="23"/>
        <v>124254</v>
      </c>
      <c r="AH76" s="241">
        <f t="shared" si="23"/>
        <v>124254</v>
      </c>
      <c r="AI76" s="241">
        <f t="shared" si="23"/>
        <v>124254</v>
      </c>
      <c r="AJ76" s="241">
        <f t="shared" si="23"/>
        <v>124254</v>
      </c>
      <c r="AK76" s="241">
        <f t="shared" si="23"/>
        <v>124254</v>
      </c>
      <c r="AL76" s="241">
        <f t="shared" si="23"/>
        <v>124254</v>
      </c>
      <c r="AM76" s="241">
        <f t="shared" si="23"/>
        <v>124254</v>
      </c>
      <c r="AN76" s="241">
        <f t="shared" si="23"/>
        <v>124254</v>
      </c>
      <c r="AO76" s="241">
        <f t="shared" si="23"/>
        <v>124254</v>
      </c>
      <c r="AP76" s="241">
        <f>-AP67</f>
        <v>124254</v>
      </c>
    </row>
    <row r="77" spans="1:45" x14ac:dyDescent="0.2">
      <c r="A77" s="249" t="s">
        <v>283</v>
      </c>
      <c r="B77" s="241">
        <f t="shared" ref="B77:AO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c r="AC77" s="241">
        <f t="shared" si="24"/>
        <v>0</v>
      </c>
      <c r="AD77" s="241">
        <f t="shared" si="24"/>
        <v>0</v>
      </c>
      <c r="AE77" s="241">
        <f t="shared" si="24"/>
        <v>0</v>
      </c>
      <c r="AF77" s="241">
        <f t="shared" si="24"/>
        <v>0</v>
      </c>
      <c r="AG77" s="241">
        <f t="shared" si="24"/>
        <v>0</v>
      </c>
      <c r="AH77" s="241">
        <f t="shared" si="24"/>
        <v>0</v>
      </c>
      <c r="AI77" s="241">
        <f t="shared" si="24"/>
        <v>0</v>
      </c>
      <c r="AJ77" s="241">
        <f t="shared" si="24"/>
        <v>0</v>
      </c>
      <c r="AK77" s="241">
        <f t="shared" si="24"/>
        <v>0</v>
      </c>
      <c r="AL77" s="241">
        <f t="shared" si="24"/>
        <v>0</v>
      </c>
      <c r="AM77" s="241">
        <f t="shared" si="24"/>
        <v>0</v>
      </c>
      <c r="AN77" s="241">
        <f t="shared" si="24"/>
        <v>0</v>
      </c>
      <c r="AO77" s="241">
        <f t="shared" si="24"/>
        <v>0</v>
      </c>
      <c r="AP77" s="241">
        <f>AP69</f>
        <v>0</v>
      </c>
    </row>
    <row r="78" spans="1:45" x14ac:dyDescent="0.2">
      <c r="A78" s="249" t="s">
        <v>282</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c r="AC78" s="241">
        <f>IF(SUM($B$71:AC71)+SUM($A$78:AB78)&gt;0,0,SUM($B$71:AC71)-SUM($A$78:AB78))</f>
        <v>0</v>
      </c>
      <c r="AD78" s="241">
        <f>IF(SUM($B$71:AD71)+SUM($A$78:AC78)&gt;0,0,SUM($B$71:AD71)-SUM($A$78:AC78))</f>
        <v>0</v>
      </c>
      <c r="AE78" s="241">
        <f>IF(SUM($B$71:AE71)+SUM($A$78:AD78)&gt;0,0,SUM($B$71:AE71)-SUM($A$78:AD78))</f>
        <v>0</v>
      </c>
      <c r="AF78" s="241">
        <f>IF(SUM($B$71:AF71)+SUM($A$78:AE78)&gt;0,0,SUM($B$71:AF71)-SUM($A$78:AE78))</f>
        <v>0</v>
      </c>
      <c r="AG78" s="241">
        <f>IF(SUM($B$71:AG71)+SUM($A$78:AF78)&gt;0,0,SUM($B$71:AG71)-SUM($A$78:AF78))</f>
        <v>0</v>
      </c>
      <c r="AH78" s="241">
        <f>IF(SUM($B$71:AH71)+SUM($A$78:AG78)&gt;0,0,SUM($B$71:AH71)-SUM($A$78:AG78))</f>
        <v>0</v>
      </c>
      <c r="AI78" s="241">
        <f>IF(SUM($B$71:AI71)+SUM($A$78:AH78)&gt;0,0,SUM($B$71:AI71)-SUM($A$78:AH78))</f>
        <v>0</v>
      </c>
      <c r="AJ78" s="241">
        <f>IF(SUM($B$71:AJ71)+SUM($A$78:AI78)&gt;0,0,SUM($B$71:AJ71)-SUM($A$78:AI78))</f>
        <v>0</v>
      </c>
      <c r="AK78" s="241">
        <f>IF(SUM($B$71:AK71)+SUM($A$78:AJ78)&gt;0,0,SUM($B$71:AK71)-SUM($A$78:AJ78))</f>
        <v>0</v>
      </c>
      <c r="AL78" s="241">
        <f>IF(SUM($B$71:AL71)+SUM($A$78:AK78)&gt;0,0,SUM($B$71:AL71)-SUM($A$78:AK78))</f>
        <v>0</v>
      </c>
      <c r="AM78" s="241">
        <f>IF(SUM($B$71:AM71)+SUM($A$78:AL78)&gt;0,0,SUM($B$71:AM71)-SUM($A$78:AL78))</f>
        <v>0</v>
      </c>
      <c r="AN78" s="241">
        <f>IF(SUM($B$71:AN71)+SUM($A$78:AM78)&gt;0,0,SUM($B$71:AN71)-SUM($A$78:AM78))</f>
        <v>0</v>
      </c>
      <c r="AO78" s="241">
        <f>IF(SUM($B$71:AO71)+SUM($A$78:AN78)&gt;0,0,SUM($B$71:AO71)-SUM($A$78:AN78))</f>
        <v>0</v>
      </c>
      <c r="AP78" s="241">
        <f>IF(SUM($B$71:AP71)+SUM($A$78:AO78)&gt;0,0,SUM($B$71:AP71)-SUM($A$78:AO78))</f>
        <v>0</v>
      </c>
    </row>
    <row r="79" spans="1:45" x14ac:dyDescent="0.2">
      <c r="A79" s="249" t="s">
        <v>281</v>
      </c>
      <c r="B79" s="241">
        <f>IF(((SUM($B$59:B59)+SUM($B$61:B64))+SUM($B$81:B81))&lt;0,((SUM($B$59:B59)+SUM($B$61:B64))+SUM($B$81:B81))*0.18-SUM($A$79:A79),IF(SUM(A$79:$B79)&lt;0,0-SUM(A$79:$B79),0))</f>
        <v>-758160</v>
      </c>
      <c r="C79" s="241">
        <f>IF(((SUM($B$59:C59)+SUM($B$61:C64))+SUM($B$81:C81))&lt;0,((SUM($B$59:C59)+SUM($B$61:C64))+SUM($B$81:C81))*0.18-SUM($A$79:B79),IF(SUM($B$79:B79)&lt;0,0-SUM($B$79:B79),0))</f>
        <v>-31450.683503099252</v>
      </c>
      <c r="D79" s="241">
        <f>IF(((SUM($B$59:D59)+SUM($B$61:D64))+SUM($B$81:D81))&lt;0,((SUM($B$59:D59)+SUM($B$61:D64))+SUM($B$81:D81))*0.18-SUM($A$79:C79),IF(SUM($B$79:C79)&lt;0,0-SUM($B$79:C79),0))</f>
        <v>-33180.471095769666</v>
      </c>
      <c r="E79" s="241">
        <f>IF(((SUM($B$59:E59)+SUM($B$61:E64))+SUM($B$81:E81))&lt;0,((SUM($B$59:E59)+SUM($B$61:E64))+SUM($B$81:E81))*0.18-SUM($A$79:D79),IF(SUM($B$79:D79)&lt;0,0-SUM($B$79:D79),0))</f>
        <v>-35005.39700603683</v>
      </c>
      <c r="F79" s="241">
        <f>IF(((SUM($B$59:F59)+SUM($B$61:F64))+SUM($B$81:F81))&lt;0,((SUM($B$59:F59)+SUM($B$61:F64))+SUM($B$81:F81))*0.18-SUM($A$79:E79),IF(SUM($B$79:E79)&lt;0,0-SUM($B$79:E79),0))</f>
        <v>-36930.693841369124</v>
      </c>
      <c r="G79" s="241">
        <f>IF(((SUM($B$59:G59)+SUM($B$61:G64))+SUM($B$81:G81))&lt;0,((SUM($B$59:G59)+SUM($B$61:G64))+SUM($B$81:G81))*0.18-SUM($A$79:F79),IF(SUM($B$79:F79)&lt;0,0-SUM($B$79:F79),0))</f>
        <v>-38961.882002644241</v>
      </c>
      <c r="H79" s="241">
        <f>IF(((SUM($B$59:H59)+SUM($B$61:H64))+SUM($B$81:H81))&lt;0,((SUM($B$59:H59)+SUM($B$61:H64))+SUM($B$81:H81))*0.18-SUM($A$79:G79),IF(SUM($B$79:G79)&lt;0,0-SUM($B$79:G79),0))</f>
        <v>-41104.785512789735</v>
      </c>
      <c r="I79" s="241">
        <f>IF(((SUM($B$59:I59)+SUM($B$61:I64))+SUM($B$81:I81))&lt;0,((SUM($B$59:I59)+SUM($B$61:I64))+SUM($B$81:I81))*0.18-SUM($A$79:H79),IF(SUM($B$79:H79)&lt;0,0-SUM($B$79:H79),0))</f>
        <v>-43365.548715992947</v>
      </c>
      <c r="J79" s="241">
        <f>IF(((SUM($B$59:J59)+SUM($B$61:J64))+SUM($B$81:J81))&lt;0,((SUM($B$59:J59)+SUM($B$61:J64))+SUM($B$81:J81))*0.18-SUM($A$79:I79),IF(SUM($B$79:I79)&lt;0,0-SUM($B$79:I79),0))</f>
        <v>-45750.653895372874</v>
      </c>
      <c r="K79" s="241">
        <f>IF(((SUM($B$59:K59)+SUM($B$61:K64))+SUM($B$81:K81))&lt;0,((SUM($B$59:K59)+SUM($B$61:K64))+SUM($B$81:K81))*0.18-SUM($A$79:J79),IF(SUM($B$79:J79)&lt;0,0-SUM($B$79:J79),0))</f>
        <v>-48266.9398596182</v>
      </c>
      <c r="L79" s="241">
        <f>IF(((SUM($B$59:L59)+SUM($B$61:L64))+SUM($B$81:L81))&lt;0,((SUM($B$59:L59)+SUM($B$61:L64))+SUM($B$81:L81))*0.18-SUM($A$79:K79),IF(SUM($B$79:K79)&lt;0,0-SUM($B$79:K79),0))</f>
        <v>-50921.621551897377</v>
      </c>
      <c r="M79" s="241">
        <f>IF(((SUM($B$59:M59)+SUM($B$61:M64))+SUM($B$81:M81))&lt;0,((SUM($B$59:M59)+SUM($B$61:M64))+SUM($B$81:M81))*0.18-SUM($A$79:L79),IF(SUM($B$79:L79)&lt;0,0-SUM($B$79:L79),0))</f>
        <v>-53722.31073725177</v>
      </c>
      <c r="N79" s="241">
        <f>IF(((SUM($B$59:N59)+SUM($B$61:N64))+SUM($B$81:N81))&lt;0,((SUM($B$59:N59)+SUM($B$61:N64))+SUM($B$81:N81))*0.18-SUM($A$79:M79),IF(SUM($B$79:M79)&lt;0,0-SUM($B$79:M79),0))</f>
        <v>-56677.037827800261</v>
      </c>
      <c r="O79" s="241">
        <f>IF(((SUM($B$59:O59)+SUM($B$61:O64))+SUM($B$81:O81))&lt;0,((SUM($B$59:O59)+SUM($B$61:O64))+SUM($B$81:O81))*0.18-SUM($A$79:N79),IF(SUM($B$79:N79)&lt;0,0-SUM($B$79:N79),0))</f>
        <v>-59794.274908329593</v>
      </c>
      <c r="P79" s="241">
        <f>IF(((SUM($B$59:P59)+SUM($B$61:P64))+SUM($B$81:P81))&lt;0,((SUM($B$59:P59)+SUM($B$61:P64))+SUM($B$81:P81))*0.18-SUM($A$79:O79),IF(SUM($B$79:O79)&lt;0,0-SUM($B$79:O79),0))</f>
        <v>-63082.960028287489</v>
      </c>
      <c r="Q79" s="241">
        <f>IF(((SUM($B$59:Q59)+SUM($B$61:Q64))+SUM($B$81:Q81))&lt;0,((SUM($B$59:Q59)+SUM($B$61:Q64))+SUM($B$81:Q81))*0.18-SUM($A$79:P79),IF(SUM($B$79:P79)&lt;0,0-SUM($B$79:P79),0))</f>
        <v>-66552.522829843452</v>
      </c>
      <c r="R79" s="241">
        <f>IF(((SUM($B$59:R59)+SUM($B$61:R64))+SUM($B$81:R81))&lt;0,((SUM($B$59:R59)+SUM($B$61:R64))+SUM($B$81:R81))*0.18-SUM($A$79:Q79),IF(SUM($B$79:Q79)&lt;0,0-SUM($B$79:Q79),0))</f>
        <v>-70212.911585484864</v>
      </c>
      <c r="S79" s="241">
        <f>IF(((SUM($B$59:S59)+SUM($B$61:S64))+SUM($B$81:S81))&lt;0,((SUM($B$59:S59)+SUM($B$61:S64))+SUM($B$81:S81))*0.18-SUM($A$79:R79),IF(SUM($B$79:R79)&lt;0,0-SUM($B$79:R79),0))</f>
        <v>-74074.62172268657</v>
      </c>
      <c r="T79" s="241">
        <f>IF(((SUM($B$59:T59)+SUM($B$61:T64))+SUM($B$81:T81))&lt;0,((SUM($B$59:T59)+SUM($B$61:T64))+SUM($B$81:T81))*0.18-SUM($A$79:S79),IF(SUM($B$79:S79)&lt;0,0-SUM($B$79:S79),0))</f>
        <v>-78148.725917433854</v>
      </c>
      <c r="U79" s="241">
        <f>IF(((SUM($B$59:U59)+SUM($B$61:U64))+SUM($B$81:U81))&lt;0,((SUM($B$59:U59)+SUM($B$61:U64))+SUM($B$81:U81))*0.18-SUM($A$79:T79),IF(SUM($B$79:T79)&lt;0,0-SUM($B$79:T79),0))</f>
        <v>-82446.905842893058</v>
      </c>
      <c r="V79" s="241">
        <f>IF(((SUM($B$59:V59)+SUM($B$61:V64))+SUM($B$81:V81))&lt;0,((SUM($B$59:V59)+SUM($B$61:V64))+SUM($B$81:V81))*0.18-SUM($A$79:U79),IF(SUM($B$79:U79)&lt;0,0-SUM($B$79:U79),0))</f>
        <v>-86981.485664252192</v>
      </c>
      <c r="W79" s="241">
        <f>IF(((SUM($B$59:W59)+SUM($B$61:W64))+SUM($B$81:W81))&lt;0,((SUM($B$59:W59)+SUM($B$61:W64))+SUM($B$81:W81))*0.18-SUM($A$79:V79),IF(SUM($B$79:V79)&lt;0,0-SUM($B$79:V79),0))</f>
        <v>-91765.467375786277</v>
      </c>
      <c r="X79" s="241">
        <f>IF(((SUM($B$59:X59)+SUM($B$61:X64))+SUM($B$81:X81))&lt;0,((SUM($B$59:X59)+SUM($B$61:X64))+SUM($B$81:X81))*0.18-SUM($A$79:W79),IF(SUM($B$79:W79)&lt;0,0-SUM($B$79:W79),0))</f>
        <v>-96812.568081454141</v>
      </c>
      <c r="Y79" s="241">
        <f>IF(((SUM($B$59:Y59)+SUM($B$61:Y64))+SUM($B$81:Y81))&lt;0,((SUM($B$59:Y59)+SUM($B$61:Y64))+SUM($B$81:Y81))*0.18-SUM($A$79:X79),IF(SUM($B$79:X79)&lt;0,0-SUM($B$79:X79),0))</f>
        <v>-102137.25932593457</v>
      </c>
      <c r="Z79" s="241">
        <f>IF(((SUM($B$59:Z59)+SUM($B$61:Z64))+SUM($B$81:Z81))&lt;0,((SUM($B$59:Z59)+SUM($B$61:Z64))+SUM($B$81:Z81))*0.18-SUM($A$79:Y79),IF(SUM($B$79:Y79)&lt;0,0-SUM($B$79:Y79),0))</f>
        <v>-107754.80858886009</v>
      </c>
      <c r="AA79" s="241">
        <f>IF(((SUM($B$59:AA59)+SUM($B$61:AA64))+SUM($B$81:AA81))&lt;0,((SUM($B$59:AA59)+SUM($B$61:AA64))+SUM($B$81:AA81))*0.18-SUM($A$79:Z79),IF(SUM($B$79:Z79)&lt;0,0-SUM($B$79:Z79),0))</f>
        <v>-113681.32306124829</v>
      </c>
      <c r="AB79" s="241">
        <f>IF(((SUM($B$59:AB59)+SUM($B$61:AB64))+SUM($B$81:AB81))&lt;0,((SUM($B$59:AB59)+SUM($B$61:AB64))+SUM($B$81:AB81))*0.18-SUM($A$79:AA79),IF(SUM($B$79:AA79)&lt;0,0-SUM($B$79:AA79),0))</f>
        <v>-119933.79582961649</v>
      </c>
      <c r="AC79" s="241">
        <f>IF(((SUM($B$59:AC59)+SUM($B$61:AC64))+SUM($B$81:AC81))&lt;0,((SUM($B$59:AC59)+SUM($B$61:AC64))+SUM($B$81:AC81))*0.18-SUM($A$79:AB79),IF(SUM($B$79:AB79)&lt;0,0-SUM($B$79:AB79),0))</f>
        <v>-126530.15460024588</v>
      </c>
      <c r="AD79" s="241">
        <f>IF(((SUM($B$59:AD59)+SUM($B$61:AD64))+SUM($B$81:AD81))&lt;0,((SUM($B$59:AD59)+SUM($B$61:AD64))+SUM($B$81:AD81))*0.18-SUM($A$79:AC79),IF(SUM($B$79:AC79)&lt;0,0-SUM($B$79:AC79),0))</f>
        <v>-133489.31310325861</v>
      </c>
      <c r="AE79" s="241">
        <f>IF(((SUM($B$59:AE59)+SUM($B$61:AE64))+SUM($B$81:AE81))&lt;0,((SUM($B$59:AE59)+SUM($B$61:AE64))+SUM($B$81:AE81))*0.18-SUM($A$79:AD79),IF(SUM($B$79:AD79)&lt;0,0-SUM($B$79:AD79),0))</f>
        <v>-140831.2253239383</v>
      </c>
      <c r="AF79" s="241">
        <f>IF(((SUM($B$59:AF59)+SUM($B$61:AF64))+SUM($B$81:AF81))&lt;0,((SUM($B$59:AF59)+SUM($B$61:AF64))+SUM($B$81:AF81))*0.18-SUM($A$79:AE79),IF(SUM($B$79:AE79)&lt;0,0-SUM($B$79:AE79),0))</f>
        <v>-148576.94271675497</v>
      </c>
      <c r="AG79" s="241">
        <f>IF(((SUM($B$59:AG59)+SUM($B$61:AG64))+SUM($B$81:AG81))&lt;0,((SUM($B$59:AG59)+SUM($B$61:AG64))+SUM($B$81:AG81))*0.18-SUM($A$79:AF79),IF(SUM($B$79:AF79)&lt;0,0-SUM($B$79:AF79),0))</f>
        <v>-156748.67456617625</v>
      </c>
      <c r="AH79" s="241">
        <f>IF(((SUM($B$59:AH59)+SUM($B$61:AH64))+SUM($B$81:AH81))&lt;0,((SUM($B$59:AH59)+SUM($B$61:AH64))+SUM($B$81:AH81))*0.18-SUM($A$79:AG79),IF(SUM($B$79:AG79)&lt;0,0-SUM($B$79:AG79),0))</f>
        <v>-165369.85166731616</v>
      </c>
      <c r="AI79" s="241">
        <f>IF(((SUM($B$59:AI59)+SUM($B$61:AI64))+SUM($B$81:AI81))&lt;0,((SUM($B$59:AI59)+SUM($B$61:AI64))+SUM($B$81:AI81))*0.18-SUM($A$79:AH79),IF(SUM($B$79:AH79)&lt;0,0-SUM($B$79:AH79),0))</f>
        <v>-174465.19350901898</v>
      </c>
      <c r="AJ79" s="241">
        <f>IF(((SUM($B$59:AJ59)+SUM($B$61:AJ64))+SUM($B$81:AJ81))&lt;0,((SUM($B$59:AJ59)+SUM($B$61:AJ64))+SUM($B$81:AJ81))*0.18-SUM($A$79:AI79),IF(SUM($B$79:AI79)&lt;0,0-SUM($B$79:AI79),0))</f>
        <v>-184060.77915201383</v>
      </c>
      <c r="AK79" s="241">
        <f>IF(((SUM($B$59:AK59)+SUM($B$61:AK64))+SUM($B$81:AK81))&lt;0,((SUM($B$59:AK59)+SUM($B$61:AK64))+SUM($B$81:AK81))*0.18-SUM($A$79:AJ79),IF(SUM($B$79:AJ79)&lt;0,0-SUM($B$79:AJ79),0))</f>
        <v>-194184.1220053751</v>
      </c>
      <c r="AL79" s="241">
        <f>IF(((SUM($B$59:AL59)+SUM($B$61:AL64))+SUM($B$81:AL81))&lt;0,((SUM($B$59:AL59)+SUM($B$61:AL64))+SUM($B$81:AL81))*0.18-SUM($A$79:AK79),IF(SUM($B$79:AK79)&lt;0,0-SUM($B$79:AK79),0))</f>
        <v>-204864.24871567078</v>
      </c>
      <c r="AM79" s="241">
        <f>IF(((SUM($B$59:AM59)+SUM($B$61:AM64))+SUM($B$81:AM81))&lt;0,((SUM($B$59:AM59)+SUM($B$61:AM64))+SUM($B$81:AM81))*0.18-SUM($A$79:AL79),IF(SUM($B$79:AL79)&lt;0,0-SUM($B$79:AL79),0))</f>
        <v>-216131.78239503223</v>
      </c>
      <c r="AN79" s="241">
        <f>IF(((SUM($B$59:AN59)+SUM($B$61:AN64))+SUM($B$81:AN81))&lt;0,((SUM($B$59:AN59)+SUM($B$61:AN64))+SUM($B$81:AN81))*0.18-SUM($A$79:AM79),IF(SUM($B$79:AM79)&lt;0,0-SUM($B$79:AM79),0))</f>
        <v>-228019.0304267602</v>
      </c>
      <c r="AO79" s="241">
        <f>IF(((SUM($B$59:AO59)+SUM($B$61:AO64))+SUM($B$81:AO81))&lt;0,((SUM($B$59:AO59)+SUM($B$61:AO64))+SUM($B$81:AO81))*0.18-SUM($A$79:AN79),IF(SUM($B$79:AN79)&lt;0,0-SUM($B$79:AN79),0))</f>
        <v>-240560.07710023131</v>
      </c>
      <c r="AP79" s="241">
        <f>IF(((SUM($B$59:AP59)+SUM($B$61:AP64))+SUM($B$81:AP81))&lt;0,((SUM($B$59:AP59)+SUM($B$61:AP64))+SUM($B$81:AP81))*0.18-SUM($A$79:AO79),IF(SUM($B$79:AO79)&lt;0,0-SUM($B$79:AO79),0))</f>
        <v>-253790.88134074397</v>
      </c>
    </row>
    <row r="80" spans="1:45" x14ac:dyDescent="0.2">
      <c r="A80" s="249" t="s">
        <v>280</v>
      </c>
      <c r="B80" s="241">
        <f>-B59*(B39)</f>
        <v>0</v>
      </c>
      <c r="C80" s="241">
        <f t="shared" ref="C80:AP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c r="AC80" s="241">
        <f t="shared" si="25"/>
        <v>0</v>
      </c>
      <c r="AD80" s="241">
        <f t="shared" si="25"/>
        <v>0</v>
      </c>
      <c r="AE80" s="241">
        <f t="shared" si="25"/>
        <v>0</v>
      </c>
      <c r="AF80" s="241">
        <f t="shared" si="25"/>
        <v>0</v>
      </c>
      <c r="AG80" s="241">
        <f t="shared" si="25"/>
        <v>0</v>
      </c>
      <c r="AH80" s="241">
        <f t="shared" si="25"/>
        <v>0</v>
      </c>
      <c r="AI80" s="241">
        <f t="shared" si="25"/>
        <v>0</v>
      </c>
      <c r="AJ80" s="241">
        <f t="shared" si="25"/>
        <v>0</v>
      </c>
      <c r="AK80" s="241">
        <f t="shared" si="25"/>
        <v>0</v>
      </c>
      <c r="AL80" s="241">
        <f t="shared" si="25"/>
        <v>0</v>
      </c>
      <c r="AM80" s="241">
        <f t="shared" si="25"/>
        <v>0</v>
      </c>
      <c r="AN80" s="241">
        <f t="shared" si="25"/>
        <v>0</v>
      </c>
      <c r="AO80" s="241">
        <f t="shared" si="25"/>
        <v>0</v>
      </c>
      <c r="AP80" s="241">
        <f t="shared" si="25"/>
        <v>0</v>
      </c>
    </row>
    <row r="81" spans="1:45" x14ac:dyDescent="0.2">
      <c r="A81" s="249" t="s">
        <v>515</v>
      </c>
      <c r="B81" s="241">
        <f>-$B$126</f>
        <v>-4212000</v>
      </c>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1"/>
      <c r="AL81" s="241"/>
      <c r="AM81" s="241"/>
      <c r="AN81" s="241"/>
      <c r="AO81" s="241"/>
      <c r="AP81" s="241"/>
      <c r="AQ81" s="252">
        <f>SUM(B81:AP81)</f>
        <v>-4212000</v>
      </c>
      <c r="AR81" s="253"/>
    </row>
    <row r="82" spans="1:45" x14ac:dyDescent="0.2">
      <c r="A82" s="249" t="s">
        <v>279</v>
      </c>
      <c r="B82" s="241">
        <f t="shared" ref="B82:AO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0</v>
      </c>
      <c r="AC82" s="241">
        <f t="shared" si="26"/>
        <v>0</v>
      </c>
      <c r="AD82" s="241">
        <f t="shared" si="26"/>
        <v>0</v>
      </c>
      <c r="AE82" s="241">
        <f t="shared" si="26"/>
        <v>0</v>
      </c>
      <c r="AF82" s="241">
        <f t="shared" si="26"/>
        <v>0</v>
      </c>
      <c r="AG82" s="241">
        <f t="shared" si="26"/>
        <v>0</v>
      </c>
      <c r="AH82" s="241">
        <f t="shared" si="26"/>
        <v>0</v>
      </c>
      <c r="AI82" s="241">
        <f t="shared" si="26"/>
        <v>0</v>
      </c>
      <c r="AJ82" s="241">
        <f t="shared" si="26"/>
        <v>0</v>
      </c>
      <c r="AK82" s="241">
        <f t="shared" si="26"/>
        <v>0</v>
      </c>
      <c r="AL82" s="241">
        <f t="shared" si="26"/>
        <v>0</v>
      </c>
      <c r="AM82" s="241">
        <f t="shared" si="26"/>
        <v>0</v>
      </c>
      <c r="AN82" s="241">
        <f t="shared" si="26"/>
        <v>0</v>
      </c>
      <c r="AO82" s="241">
        <f t="shared" si="26"/>
        <v>0</v>
      </c>
      <c r="AP82" s="241">
        <f>AP54-AP55</f>
        <v>0</v>
      </c>
    </row>
    <row r="83" spans="1:45" ht="14.25" x14ac:dyDescent="0.2">
      <c r="A83" s="250" t="s">
        <v>278</v>
      </c>
      <c r="B83" s="248">
        <f>SUM(B75:B82)</f>
        <v>-4970160</v>
      </c>
      <c r="C83" s="248">
        <f t="shared" ref="C83:V83" si="27">SUM(C75:C82)</f>
        <v>-206176.70296476141</v>
      </c>
      <c r="D83" s="248">
        <f t="shared" si="27"/>
        <v>-217516.42162782321</v>
      </c>
      <c r="E83" s="248">
        <f t="shared" si="27"/>
        <v>-229479.82481735328</v>
      </c>
      <c r="F83" s="248">
        <f t="shared" si="27"/>
        <v>-242101.21518230799</v>
      </c>
      <c r="G83" s="248">
        <f t="shared" si="27"/>
        <v>-255416.78201733477</v>
      </c>
      <c r="H83" s="248">
        <f t="shared" si="27"/>
        <v>-269464.70502828824</v>
      </c>
      <c r="I83" s="248">
        <f t="shared" si="27"/>
        <v>-284285.26380484388</v>
      </c>
      <c r="J83" s="248">
        <f t="shared" si="27"/>
        <v>-299920.95331411052</v>
      </c>
      <c r="K83" s="248">
        <f t="shared" si="27"/>
        <v>-316416.60574638646</v>
      </c>
      <c r="L83" s="248">
        <f t="shared" si="27"/>
        <v>-333819.51906243782</v>
      </c>
      <c r="M83" s="248">
        <f t="shared" si="27"/>
        <v>-352179.59261087194</v>
      </c>
      <c r="N83" s="248">
        <f t="shared" si="27"/>
        <v>-371549.47020446952</v>
      </c>
      <c r="O83" s="248">
        <f t="shared" si="27"/>
        <v>-391984.69106571563</v>
      </c>
      <c r="P83" s="248">
        <f t="shared" si="27"/>
        <v>-413543.84907432972</v>
      </c>
      <c r="Q83" s="248">
        <f t="shared" si="27"/>
        <v>-436288.76077341801</v>
      </c>
      <c r="R83" s="248">
        <f t="shared" si="27"/>
        <v>-460284.64261595596</v>
      </c>
      <c r="S83" s="248">
        <f t="shared" si="27"/>
        <v>-485600.29795983352</v>
      </c>
      <c r="T83" s="248">
        <f t="shared" si="27"/>
        <v>-512308.31434762385</v>
      </c>
      <c r="U83" s="248">
        <f t="shared" si="27"/>
        <v>-540485.27163674345</v>
      </c>
      <c r="V83" s="248">
        <f t="shared" si="27"/>
        <v>-570211.96157676436</v>
      </c>
      <c r="W83" s="248">
        <f>SUM(W75:W82)</f>
        <v>-601573.6194634866</v>
      </c>
      <c r="X83" s="248">
        <f>SUM(X75:X82)</f>
        <v>-634660.16853397794</v>
      </c>
      <c r="Y83" s="248">
        <f>SUM(Y75:Y82)</f>
        <v>-669566.47780334717</v>
      </c>
      <c r="Z83" s="248">
        <f>SUM(Z75:Z82)</f>
        <v>-706392.63408253028</v>
      </c>
      <c r="AA83" s="248">
        <f t="shared" ref="AA83:AP83" si="28">SUM(AA75:AA82)</f>
        <v>-745244.22895707027</v>
      </c>
      <c r="AB83" s="248">
        <f t="shared" si="28"/>
        <v>-786232.66154970869</v>
      </c>
      <c r="AC83" s="248">
        <f t="shared" si="28"/>
        <v>-829475.45793494314</v>
      </c>
      <c r="AD83" s="248">
        <f t="shared" si="28"/>
        <v>-875096.60812136426</v>
      </c>
      <c r="AE83" s="248">
        <f t="shared" si="28"/>
        <v>-923226.92156803969</v>
      </c>
      <c r="AF83" s="248">
        <f t="shared" si="28"/>
        <v>-974004.40225428191</v>
      </c>
      <c r="AG83" s="248">
        <f t="shared" si="28"/>
        <v>-1027574.6443782671</v>
      </c>
      <c r="AH83" s="248">
        <f t="shared" si="28"/>
        <v>-1084091.249819072</v>
      </c>
      <c r="AI83" s="248">
        <f t="shared" si="28"/>
        <v>-1143716.2685591211</v>
      </c>
      <c r="AJ83" s="248">
        <f t="shared" si="28"/>
        <v>-1206620.6633298718</v>
      </c>
      <c r="AK83" s="248">
        <f t="shared" si="28"/>
        <v>-1272984.7998130152</v>
      </c>
      <c r="AL83" s="248">
        <f t="shared" si="28"/>
        <v>-1342998.9638027311</v>
      </c>
      <c r="AM83" s="248">
        <f t="shared" si="28"/>
        <v>-1416863.9068118806</v>
      </c>
      <c r="AN83" s="248">
        <f t="shared" si="28"/>
        <v>-1494791.4216865355</v>
      </c>
      <c r="AO83" s="248">
        <f t="shared" si="28"/>
        <v>-1577004.949879294</v>
      </c>
      <c r="AP83" s="248">
        <f t="shared" si="28"/>
        <v>-1663740.222122655</v>
      </c>
    </row>
    <row r="84" spans="1:45" ht="14.25" x14ac:dyDescent="0.2">
      <c r="A84" s="250" t="s">
        <v>277</v>
      </c>
      <c r="B84" s="248">
        <f>SUM($B$83:B83)</f>
        <v>-4970160</v>
      </c>
      <c r="C84" s="248">
        <f>SUM($B$83:C83)</f>
        <v>-5176336.7029647613</v>
      </c>
      <c r="D84" s="248">
        <f>SUM($B$83:D83)</f>
        <v>-5393853.1245925846</v>
      </c>
      <c r="E84" s="248">
        <f>SUM($B$83:E83)</f>
        <v>-5623332.9494099375</v>
      </c>
      <c r="F84" s="248">
        <f>SUM($B$83:F83)</f>
        <v>-5865434.1645922456</v>
      </c>
      <c r="G84" s="248">
        <f>SUM($B$83:G83)</f>
        <v>-6120850.94660958</v>
      </c>
      <c r="H84" s="248">
        <f>SUM($B$83:H83)</f>
        <v>-6390315.651637868</v>
      </c>
      <c r="I84" s="248">
        <f>SUM($B$83:I83)</f>
        <v>-6674600.9154427117</v>
      </c>
      <c r="J84" s="248">
        <f>SUM($B$83:J83)</f>
        <v>-6974521.8687568223</v>
      </c>
      <c r="K84" s="248">
        <f>SUM($B$83:K83)</f>
        <v>-7290938.4745032089</v>
      </c>
      <c r="L84" s="248">
        <f>SUM($B$83:L83)</f>
        <v>-7624757.9935656469</v>
      </c>
      <c r="M84" s="248">
        <f>SUM($B$83:M83)</f>
        <v>-7976937.5861765193</v>
      </c>
      <c r="N84" s="248">
        <f>SUM($B$83:N83)</f>
        <v>-8348487.056380989</v>
      </c>
      <c r="O84" s="248">
        <f>SUM($B$83:O83)</f>
        <v>-8740471.7474467047</v>
      </c>
      <c r="P84" s="248">
        <f>SUM($B$83:P83)</f>
        <v>-9154015.5965210348</v>
      </c>
      <c r="Q84" s="248">
        <f>SUM($B$83:Q83)</f>
        <v>-9590304.3572944533</v>
      </c>
      <c r="R84" s="248">
        <f>SUM($B$83:R83)</f>
        <v>-10050588.999910409</v>
      </c>
      <c r="S84" s="248">
        <f>SUM($B$83:S83)</f>
        <v>-10536189.297870243</v>
      </c>
      <c r="T84" s="248">
        <f>SUM($B$83:T83)</f>
        <v>-11048497.612217866</v>
      </c>
      <c r="U84" s="248">
        <f>SUM($B$83:U83)</f>
        <v>-11588982.883854609</v>
      </c>
      <c r="V84" s="248">
        <f>SUM($B$83:V83)</f>
        <v>-12159194.845431373</v>
      </c>
      <c r="W84" s="248">
        <f>SUM($B$83:W83)</f>
        <v>-12760768.464894859</v>
      </c>
      <c r="X84" s="248">
        <f>SUM($B$83:X83)</f>
        <v>-13395428.633428836</v>
      </c>
      <c r="Y84" s="248">
        <f>SUM($B$83:Y83)</f>
        <v>-14064995.111232184</v>
      </c>
      <c r="Z84" s="248">
        <f>SUM($B$83:Z83)</f>
        <v>-14771387.745314714</v>
      </c>
      <c r="AA84" s="248">
        <f>SUM($B$83:AA83)</f>
        <v>-15516631.974271784</v>
      </c>
      <c r="AB84" s="248">
        <f>SUM($B$83:AB83)</f>
        <v>-16302864.635821491</v>
      </c>
      <c r="AC84" s="248">
        <f>SUM($B$83:AC83)</f>
        <v>-17132340.093756434</v>
      </c>
      <c r="AD84" s="248">
        <f>SUM($B$83:AD83)</f>
        <v>-18007436.701877799</v>
      </c>
      <c r="AE84" s="248">
        <f>SUM($B$83:AE83)</f>
        <v>-18930663.623445839</v>
      </c>
      <c r="AF84" s="248">
        <f>SUM($B$83:AF83)</f>
        <v>-19904668.025700122</v>
      </c>
      <c r="AG84" s="248">
        <f>SUM($B$83:AG83)</f>
        <v>-20932242.670078389</v>
      </c>
      <c r="AH84" s="248">
        <f>SUM($B$83:AH83)</f>
        <v>-22016333.919897459</v>
      </c>
      <c r="AI84" s="248">
        <f>SUM($B$83:AI83)</f>
        <v>-23160050.18845658</v>
      </c>
      <c r="AJ84" s="248">
        <f>SUM($B$83:AJ83)</f>
        <v>-24366670.851786453</v>
      </c>
      <c r="AK84" s="248">
        <f>SUM($B$83:AK83)</f>
        <v>-25639655.651599467</v>
      </c>
      <c r="AL84" s="248">
        <f>SUM($B$83:AL83)</f>
        <v>-26982654.615402199</v>
      </c>
      <c r="AM84" s="248">
        <f>SUM($B$83:AM83)</f>
        <v>-28399518.522214081</v>
      </c>
      <c r="AN84" s="248">
        <f>SUM($B$83:AN83)</f>
        <v>-29894309.943900615</v>
      </c>
      <c r="AO84" s="248">
        <f>SUM($B$83:AO83)</f>
        <v>-31471314.893779907</v>
      </c>
      <c r="AP84" s="248">
        <f>SUM($B$83:AP83)</f>
        <v>-33135055.115902562</v>
      </c>
    </row>
    <row r="85" spans="1:45" x14ac:dyDescent="0.2">
      <c r="A85" s="249" t="s">
        <v>516</v>
      </c>
      <c r="B85" s="258">
        <f t="shared" ref="B85:AP85" si="29">1/POWER((1+$B$44),B73)</f>
        <v>0.35856776317520883</v>
      </c>
      <c r="C85" s="258">
        <f t="shared" si="29"/>
        <v>0.29756660844415667</v>
      </c>
      <c r="D85" s="258">
        <f t="shared" si="29"/>
        <v>0.24694324352212174</v>
      </c>
      <c r="E85" s="258">
        <f t="shared" si="29"/>
        <v>0.20493215230051592</v>
      </c>
      <c r="F85" s="258">
        <f t="shared" si="29"/>
        <v>0.1700681761830008</v>
      </c>
      <c r="G85" s="258">
        <f t="shared" si="29"/>
        <v>0.14113541591950271</v>
      </c>
      <c r="H85" s="258">
        <f t="shared" si="29"/>
        <v>0.11712482648921385</v>
      </c>
      <c r="I85" s="258">
        <f t="shared" si="29"/>
        <v>9.719902613212765E-2</v>
      </c>
      <c r="J85" s="258">
        <f t="shared" si="29"/>
        <v>8.0663092225832109E-2</v>
      </c>
      <c r="K85" s="258">
        <f t="shared" si="29"/>
        <v>6.6940325498615838E-2</v>
      </c>
      <c r="L85" s="258">
        <f t="shared" si="29"/>
        <v>5.5552137343249659E-2</v>
      </c>
      <c r="M85" s="258">
        <f t="shared" si="29"/>
        <v>4.6101358791078552E-2</v>
      </c>
      <c r="N85" s="258">
        <f t="shared" si="29"/>
        <v>3.825838903823945E-2</v>
      </c>
      <c r="O85" s="258">
        <f t="shared" si="29"/>
        <v>3.174970044667174E-2</v>
      </c>
      <c r="P85" s="258">
        <f t="shared" si="29"/>
        <v>2.6348299125868668E-2</v>
      </c>
      <c r="Q85" s="258">
        <f t="shared" si="29"/>
        <v>2.1865808403210511E-2</v>
      </c>
      <c r="R85" s="258">
        <f t="shared" si="29"/>
        <v>1.814589908980126E-2</v>
      </c>
      <c r="S85" s="258">
        <f t="shared" si="29"/>
        <v>1.5058837418922204E-2</v>
      </c>
      <c r="T85" s="258">
        <f t="shared" si="29"/>
        <v>1.2496960513628384E-2</v>
      </c>
      <c r="U85" s="258">
        <f t="shared" si="29"/>
        <v>1.0370921588073345E-2</v>
      </c>
      <c r="V85" s="258">
        <f t="shared" si="29"/>
        <v>8.6065739320110735E-3</v>
      </c>
      <c r="W85" s="258">
        <f t="shared" si="29"/>
        <v>7.1423850058183183E-3</v>
      </c>
      <c r="X85" s="258">
        <f t="shared" si="29"/>
        <v>5.9272904612600145E-3</v>
      </c>
      <c r="Y85" s="258">
        <f t="shared" si="29"/>
        <v>4.9189132458589318E-3</v>
      </c>
      <c r="Z85" s="258">
        <f t="shared" si="29"/>
        <v>4.082085681210732E-3</v>
      </c>
      <c r="AA85" s="258">
        <f t="shared" si="29"/>
        <v>3.3876229719591129E-3</v>
      </c>
      <c r="AB85" s="258">
        <f t="shared" si="29"/>
        <v>2.8113053709204251E-3</v>
      </c>
      <c r="AC85" s="258">
        <f t="shared" si="29"/>
        <v>2.3330335028385286E-3</v>
      </c>
      <c r="AD85" s="258">
        <f t="shared" si="29"/>
        <v>1.9361273882477412E-3</v>
      </c>
      <c r="AE85" s="258">
        <f t="shared" si="29"/>
        <v>1.6067447205375444E-3</v>
      </c>
      <c r="AF85" s="258">
        <f t="shared" si="29"/>
        <v>1.3333981083299121E-3</v>
      </c>
      <c r="AG85" s="258">
        <f t="shared" si="29"/>
        <v>1.1065544467468149E-3</v>
      </c>
      <c r="AH85" s="258">
        <f t="shared" si="29"/>
        <v>9.1830244543304122E-4</v>
      </c>
      <c r="AI85" s="258">
        <f t="shared" si="29"/>
        <v>7.6207671820169396E-4</v>
      </c>
      <c r="AJ85" s="258">
        <f t="shared" si="29"/>
        <v>6.3242881178563804E-4</v>
      </c>
      <c r="AK85" s="258">
        <f t="shared" si="29"/>
        <v>5.2483718820384888E-4</v>
      </c>
      <c r="AL85" s="258">
        <f t="shared" si="29"/>
        <v>4.3554953377912764E-4</v>
      </c>
      <c r="AM85" s="258">
        <f t="shared" si="29"/>
        <v>3.6145189525238806E-4</v>
      </c>
      <c r="AN85" s="258">
        <f t="shared" si="29"/>
        <v>2.9996007904762516E-4</v>
      </c>
      <c r="AO85" s="258">
        <f t="shared" si="29"/>
        <v>2.4892952618060153E-4</v>
      </c>
      <c r="AP85" s="258">
        <f t="shared" si="29"/>
        <v>2.0658051965195164E-4</v>
      </c>
    </row>
    <row r="86" spans="1:45" ht="28.5" x14ac:dyDescent="0.2">
      <c r="A86" s="247" t="s">
        <v>276</v>
      </c>
      <c r="B86" s="248">
        <f>B83*B85</f>
        <v>-1782139.1538228958</v>
      </c>
      <c r="C86" s="248">
        <f>C83*C85</f>
        <v>-61351.302241422352</v>
      </c>
      <c r="D86" s="248">
        <f t="shared" ref="D86:AO86" si="30">D83*D85</f>
        <v>-53714.210676100054</v>
      </c>
      <c r="E86" s="248">
        <f t="shared" si="30"/>
        <v>-47027.794409365553</v>
      </c>
      <c r="F86" s="248">
        <f t="shared" si="30"/>
        <v>-41173.712117743344</v>
      </c>
      <c r="G86" s="248">
        <f t="shared" si="30"/>
        <v>-36048.353762837505</v>
      </c>
      <c r="H86" s="248">
        <f t="shared" si="30"/>
        <v>-31561.006821405452</v>
      </c>
      <c r="I86" s="248">
        <f t="shared" si="30"/>
        <v>-27632.250785545824</v>
      </c>
      <c r="J86" s="248">
        <f t="shared" si="30"/>
        <v>-24192.551517635584</v>
      </c>
      <c r="K86" s="248">
        <f t="shared" si="30"/>
        <v>-21181.03058183031</v>
      </c>
      <c r="L86" s="248">
        <f t="shared" si="30"/>
        <v>-18544.387770814094</v>
      </c>
      <c r="M86" s="248">
        <f t="shared" si="30"/>
        <v>-16235.957757849685</v>
      </c>
      <c r="N86" s="248">
        <f t="shared" si="30"/>
        <v>-14214.884178034352</v>
      </c>
      <c r="O86" s="248">
        <f t="shared" si="30"/>
        <v>-12445.396521017636</v>
      </c>
      <c r="P86" s="248">
        <f t="shared" si="30"/>
        <v>-10896.177037073527</v>
      </c>
      <c r="Q86" s="248">
        <f t="shared" si="30"/>
        <v>-9539.8064515457045</v>
      </c>
      <c r="R86" s="248">
        <f t="shared" si="30"/>
        <v>-8352.2786774943743</v>
      </c>
      <c r="S86" s="248">
        <f t="shared" si="30"/>
        <v>-7312.5759375573125</v>
      </c>
      <c r="T86" s="248">
        <f t="shared" si="30"/>
        <v>-6402.296775205773</v>
      </c>
      <c r="U86" s="248">
        <f t="shared" si="30"/>
        <v>-5605.3303716531891</v>
      </c>
      <c r="V86" s="248">
        <f t="shared" si="30"/>
        <v>-4907.5714042274803</v>
      </c>
      <c r="W86" s="248">
        <f t="shared" si="30"/>
        <v>-4296.6703995518619</v>
      </c>
      <c r="X86" s="248">
        <f t="shared" si="30"/>
        <v>-3761.8151630931206</v>
      </c>
      <c r="Y86" s="248">
        <f t="shared" si="30"/>
        <v>-3293.539416649995</v>
      </c>
      <c r="Z86" s="248">
        <f t="shared" si="30"/>
        <v>-2883.5552569010288</v>
      </c>
      <c r="AA86" s="248">
        <f t="shared" si="30"/>
        <v>-2524.6064697349279</v>
      </c>
      <c r="AB86" s="248">
        <f t="shared" si="30"/>
        <v>-2210.3401042077567</v>
      </c>
      <c r="AC86" s="248">
        <f t="shared" si="30"/>
        <v>-1935.194033144553</v>
      </c>
      <c r="AD86" s="248">
        <f t="shared" si="30"/>
        <v>-1694.2985103464741</v>
      </c>
      <c r="AE86" s="248">
        <f t="shared" si="30"/>
        <v>-1483.3899820875772</v>
      </c>
      <c r="AF86" s="248">
        <f t="shared" si="30"/>
        <v>-1298.7356274708663</v>
      </c>
      <c r="AG86" s="248">
        <f t="shared" si="30"/>
        <v>-1137.0672921010485</v>
      </c>
      <c r="AH86" s="248">
        <f t="shared" si="30"/>
        <v>-995.52364578141578</v>
      </c>
      <c r="AI86" s="248">
        <f t="shared" si="30"/>
        <v>-871.59954049742225</v>
      </c>
      <c r="AJ86" s="248">
        <f t="shared" si="30"/>
        <v>-763.10167238570921</v>
      </c>
      <c r="AK86" s="248">
        <f t="shared" si="30"/>
        <v>-668.10976296010233</v>
      </c>
      <c r="AL86" s="248">
        <f t="shared" si="30"/>
        <v>-584.9425725501311</v>
      </c>
      <c r="AM86" s="248">
        <f t="shared" si="30"/>
        <v>-512.12814443185721</v>
      </c>
      <c r="AN86" s="248">
        <f t="shared" si="30"/>
        <v>-448.37775300880514</v>
      </c>
      <c r="AO86" s="248">
        <f t="shared" si="30"/>
        <v>-392.56309495791595</v>
      </c>
      <c r="AP86" s="248">
        <f>AP83*AP85</f>
        <v>-343.69631965195151</v>
      </c>
    </row>
    <row r="87" spans="1:45" ht="14.25" x14ac:dyDescent="0.2">
      <c r="A87" s="247" t="s">
        <v>275</v>
      </c>
      <c r="B87" s="248">
        <f>SUM($B$86:B86)</f>
        <v>-1782139.1538228958</v>
      </c>
      <c r="C87" s="248">
        <f>SUM($B$86:C86)</f>
        <v>-1843490.4560643183</v>
      </c>
      <c r="D87" s="248">
        <f>SUM($B$86:D86)</f>
        <v>-1897204.6667404184</v>
      </c>
      <c r="E87" s="248">
        <f>SUM($B$86:E86)</f>
        <v>-1944232.461149784</v>
      </c>
      <c r="F87" s="248">
        <f>SUM($B$86:F86)</f>
        <v>-1985406.1732675275</v>
      </c>
      <c r="G87" s="248">
        <f>SUM($B$86:G86)</f>
        <v>-2021454.5270303651</v>
      </c>
      <c r="H87" s="248">
        <f>SUM($B$86:H86)</f>
        <v>-2053015.5338517705</v>
      </c>
      <c r="I87" s="248">
        <f>SUM($B$86:I86)</f>
        <v>-2080647.7846373164</v>
      </c>
      <c r="J87" s="248">
        <f>SUM($B$86:J86)</f>
        <v>-2104840.3361549517</v>
      </c>
      <c r="K87" s="248">
        <f>SUM($B$86:K86)</f>
        <v>-2126021.3667367822</v>
      </c>
      <c r="L87" s="248">
        <f>SUM($B$86:L86)</f>
        <v>-2144565.7545075961</v>
      </c>
      <c r="M87" s="248">
        <f>SUM($B$86:M86)</f>
        <v>-2160801.7122654459</v>
      </c>
      <c r="N87" s="248">
        <f>SUM($B$86:N86)</f>
        <v>-2175016.5964434803</v>
      </c>
      <c r="O87" s="248">
        <f>SUM($B$86:O86)</f>
        <v>-2187461.9929644978</v>
      </c>
      <c r="P87" s="248">
        <f>SUM($B$86:P86)</f>
        <v>-2198358.1700015711</v>
      </c>
      <c r="Q87" s="248">
        <f>SUM($B$86:Q86)</f>
        <v>-2207897.9764531166</v>
      </c>
      <c r="R87" s="248">
        <f>SUM($B$86:R86)</f>
        <v>-2216250.2551306109</v>
      </c>
      <c r="S87" s="248">
        <f>SUM($B$86:S86)</f>
        <v>-2223562.8310681684</v>
      </c>
      <c r="T87" s="248">
        <f>SUM($B$86:T86)</f>
        <v>-2229965.1278433744</v>
      </c>
      <c r="U87" s="248">
        <f>SUM($B$86:U86)</f>
        <v>-2235570.4582150276</v>
      </c>
      <c r="V87" s="248">
        <f>SUM($B$86:V86)</f>
        <v>-2240478.0296192551</v>
      </c>
      <c r="W87" s="248">
        <f>SUM($B$86:W86)</f>
        <v>-2244774.7000188068</v>
      </c>
      <c r="X87" s="248">
        <f>SUM($B$86:X86)</f>
        <v>-2248536.5151819</v>
      </c>
      <c r="Y87" s="248">
        <f>SUM($B$86:Y86)</f>
        <v>-2251830.0545985498</v>
      </c>
      <c r="Z87" s="248">
        <f>SUM($B$86:Z86)</f>
        <v>-2254713.6098554507</v>
      </c>
      <c r="AA87" s="248">
        <f>SUM($B$86:AA86)</f>
        <v>-2257238.2163251857</v>
      </c>
      <c r="AB87" s="248">
        <f>SUM($B$86:AB86)</f>
        <v>-2259448.5564293936</v>
      </c>
      <c r="AC87" s="248">
        <f>SUM($B$86:AC86)</f>
        <v>-2261383.7504625381</v>
      </c>
      <c r="AD87" s="248">
        <f>SUM($B$86:AD86)</f>
        <v>-2263078.0489728847</v>
      </c>
      <c r="AE87" s="248">
        <f>SUM($B$86:AE86)</f>
        <v>-2264561.4389549722</v>
      </c>
      <c r="AF87" s="248">
        <f>SUM($B$86:AF86)</f>
        <v>-2265860.1745824432</v>
      </c>
      <c r="AG87" s="248">
        <f>SUM($B$86:AG86)</f>
        <v>-2266997.2418745444</v>
      </c>
      <c r="AH87" s="248">
        <f>SUM($B$86:AH86)</f>
        <v>-2267992.7655203259</v>
      </c>
      <c r="AI87" s="248">
        <f>SUM($B$86:AI86)</f>
        <v>-2268864.3650608235</v>
      </c>
      <c r="AJ87" s="248">
        <f>SUM($B$86:AJ86)</f>
        <v>-2269627.4667332093</v>
      </c>
      <c r="AK87" s="248">
        <f>SUM($B$86:AK86)</f>
        <v>-2270295.5764961694</v>
      </c>
      <c r="AL87" s="248">
        <f>SUM($B$86:AL86)</f>
        <v>-2270880.5190687194</v>
      </c>
      <c r="AM87" s="248">
        <f>SUM($B$86:AM86)</f>
        <v>-2271392.6472131512</v>
      </c>
      <c r="AN87" s="248">
        <f>SUM($B$86:AN86)</f>
        <v>-2271841.0249661598</v>
      </c>
      <c r="AO87" s="248">
        <f>SUM($B$86:AO86)</f>
        <v>-2272233.5880611176</v>
      </c>
      <c r="AP87" s="248">
        <f>SUM($B$86:AP86)</f>
        <v>-2272577.2843807694</v>
      </c>
    </row>
    <row r="88" spans="1:45" ht="14.25" x14ac:dyDescent="0.2">
      <c r="A88" s="247" t="s">
        <v>274</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5" ht="14.25" x14ac:dyDescent="0.2">
      <c r="A89" s="247" t="s">
        <v>273</v>
      </c>
      <c r="B89" s="260">
        <f>IF(AND(B84&gt;0,A84&lt;0),(B74-(B84/(B84-A84))),0)</f>
        <v>0</v>
      </c>
      <c r="C89" s="260">
        <f t="shared" ref="C89:AP89" si="31">IF(AND(C84&gt;0,B84&lt;0),(C74-(C84/(C84-B84))),0)</f>
        <v>0</v>
      </c>
      <c r="D89" s="260">
        <f t="shared" si="31"/>
        <v>0</v>
      </c>
      <c r="E89" s="260">
        <f t="shared" si="31"/>
        <v>0</v>
      </c>
      <c r="F89" s="260">
        <f t="shared" si="31"/>
        <v>0</v>
      </c>
      <c r="G89" s="260">
        <f t="shared" si="31"/>
        <v>0</v>
      </c>
      <c r="H89" s="260">
        <f>IF(AND(H84&gt;0,G84&lt;0),(H74-(H84/(H84-G84))),0)</f>
        <v>0</v>
      </c>
      <c r="I89" s="260">
        <f t="shared" si="31"/>
        <v>0</v>
      </c>
      <c r="J89" s="260">
        <f t="shared" si="31"/>
        <v>0</v>
      </c>
      <c r="K89" s="260">
        <f t="shared" si="31"/>
        <v>0</v>
      </c>
      <c r="L89" s="260">
        <f t="shared" si="31"/>
        <v>0</v>
      </c>
      <c r="M89" s="260">
        <f t="shared" si="31"/>
        <v>0</v>
      </c>
      <c r="N89" s="260">
        <f t="shared" si="31"/>
        <v>0</v>
      </c>
      <c r="O89" s="260">
        <f t="shared" si="31"/>
        <v>0</v>
      </c>
      <c r="P89" s="260">
        <f t="shared" si="31"/>
        <v>0</v>
      </c>
      <c r="Q89" s="260">
        <f t="shared" si="31"/>
        <v>0</v>
      </c>
      <c r="R89" s="260">
        <f t="shared" si="31"/>
        <v>0</v>
      </c>
      <c r="S89" s="260">
        <f t="shared" si="31"/>
        <v>0</v>
      </c>
      <c r="T89" s="260">
        <f t="shared" si="31"/>
        <v>0</v>
      </c>
      <c r="U89" s="260">
        <f t="shared" si="31"/>
        <v>0</v>
      </c>
      <c r="V89" s="260">
        <f t="shared" si="31"/>
        <v>0</v>
      </c>
      <c r="W89" s="260">
        <f t="shared" si="31"/>
        <v>0</v>
      </c>
      <c r="X89" s="260">
        <f t="shared" si="31"/>
        <v>0</v>
      </c>
      <c r="Y89" s="260">
        <f t="shared" si="31"/>
        <v>0</v>
      </c>
      <c r="Z89" s="260">
        <f t="shared" si="31"/>
        <v>0</v>
      </c>
      <c r="AA89" s="260">
        <f t="shared" si="31"/>
        <v>0</v>
      </c>
      <c r="AB89" s="260">
        <f t="shared" si="31"/>
        <v>0</v>
      </c>
      <c r="AC89" s="260">
        <f t="shared" si="31"/>
        <v>0</v>
      </c>
      <c r="AD89" s="260">
        <f t="shared" si="31"/>
        <v>0</v>
      </c>
      <c r="AE89" s="260">
        <f t="shared" si="31"/>
        <v>0</v>
      </c>
      <c r="AF89" s="260">
        <f t="shared" si="31"/>
        <v>0</v>
      </c>
      <c r="AG89" s="260">
        <f t="shared" si="31"/>
        <v>0</v>
      </c>
      <c r="AH89" s="260">
        <f t="shared" si="31"/>
        <v>0</v>
      </c>
      <c r="AI89" s="260">
        <f t="shared" si="31"/>
        <v>0</v>
      </c>
      <c r="AJ89" s="260">
        <f t="shared" si="31"/>
        <v>0</v>
      </c>
      <c r="AK89" s="260">
        <f t="shared" si="31"/>
        <v>0</v>
      </c>
      <c r="AL89" s="260">
        <f t="shared" si="31"/>
        <v>0</v>
      </c>
      <c r="AM89" s="260">
        <f t="shared" si="31"/>
        <v>0</v>
      </c>
      <c r="AN89" s="260">
        <f t="shared" si="31"/>
        <v>0</v>
      </c>
      <c r="AO89" s="260">
        <f t="shared" si="31"/>
        <v>0</v>
      </c>
      <c r="AP89" s="260">
        <f t="shared" si="31"/>
        <v>0</v>
      </c>
    </row>
    <row r="90" spans="1:45" ht="15" thickBot="1" x14ac:dyDescent="0.25">
      <c r="A90" s="261" t="s">
        <v>272</v>
      </c>
      <c r="B90" s="262">
        <f t="shared" ref="B90:AP90" si="32">IF(AND(B87&gt;0,A87&lt;0),(B74-(B87/(B87-A87))),0)</f>
        <v>0</v>
      </c>
      <c r="C90" s="262">
        <f t="shared" si="32"/>
        <v>0</v>
      </c>
      <c r="D90" s="262">
        <f t="shared" si="32"/>
        <v>0</v>
      </c>
      <c r="E90" s="262">
        <f t="shared" si="32"/>
        <v>0</v>
      </c>
      <c r="F90" s="262">
        <f t="shared" si="32"/>
        <v>0</v>
      </c>
      <c r="G90" s="262">
        <f t="shared" si="32"/>
        <v>0</v>
      </c>
      <c r="H90" s="262">
        <f t="shared" si="32"/>
        <v>0</v>
      </c>
      <c r="I90" s="262">
        <f t="shared" si="32"/>
        <v>0</v>
      </c>
      <c r="J90" s="262">
        <f t="shared" si="32"/>
        <v>0</v>
      </c>
      <c r="K90" s="262">
        <f t="shared" si="32"/>
        <v>0</v>
      </c>
      <c r="L90" s="262">
        <f t="shared" si="32"/>
        <v>0</v>
      </c>
      <c r="M90" s="262">
        <f t="shared" si="32"/>
        <v>0</v>
      </c>
      <c r="N90" s="262">
        <f t="shared" si="32"/>
        <v>0</v>
      </c>
      <c r="O90" s="262">
        <f t="shared" si="32"/>
        <v>0</v>
      </c>
      <c r="P90" s="262">
        <f t="shared" si="32"/>
        <v>0</v>
      </c>
      <c r="Q90" s="262">
        <f t="shared" si="32"/>
        <v>0</v>
      </c>
      <c r="R90" s="262">
        <f t="shared" si="32"/>
        <v>0</v>
      </c>
      <c r="S90" s="262">
        <f t="shared" si="32"/>
        <v>0</v>
      </c>
      <c r="T90" s="262">
        <f t="shared" si="32"/>
        <v>0</v>
      </c>
      <c r="U90" s="262">
        <f t="shared" si="32"/>
        <v>0</v>
      </c>
      <c r="V90" s="262">
        <f t="shared" si="32"/>
        <v>0</v>
      </c>
      <c r="W90" s="262">
        <f t="shared" si="32"/>
        <v>0</v>
      </c>
      <c r="X90" s="262">
        <f t="shared" si="32"/>
        <v>0</v>
      </c>
      <c r="Y90" s="262">
        <f t="shared" si="32"/>
        <v>0</v>
      </c>
      <c r="Z90" s="262">
        <f t="shared" si="32"/>
        <v>0</v>
      </c>
      <c r="AA90" s="262">
        <f t="shared" si="32"/>
        <v>0</v>
      </c>
      <c r="AB90" s="262">
        <f t="shared" si="32"/>
        <v>0</v>
      </c>
      <c r="AC90" s="262">
        <f t="shared" si="32"/>
        <v>0</v>
      </c>
      <c r="AD90" s="262">
        <f t="shared" si="32"/>
        <v>0</v>
      </c>
      <c r="AE90" s="262">
        <f t="shared" si="32"/>
        <v>0</v>
      </c>
      <c r="AF90" s="262">
        <f t="shared" si="32"/>
        <v>0</v>
      </c>
      <c r="AG90" s="262">
        <f t="shared" si="32"/>
        <v>0</v>
      </c>
      <c r="AH90" s="262">
        <f t="shared" si="32"/>
        <v>0</v>
      </c>
      <c r="AI90" s="262">
        <f t="shared" si="32"/>
        <v>0</v>
      </c>
      <c r="AJ90" s="262">
        <f t="shared" si="32"/>
        <v>0</v>
      </c>
      <c r="AK90" s="262">
        <f t="shared" si="32"/>
        <v>0</v>
      </c>
      <c r="AL90" s="262">
        <f t="shared" si="32"/>
        <v>0</v>
      </c>
      <c r="AM90" s="262">
        <f t="shared" si="32"/>
        <v>0</v>
      </c>
      <c r="AN90" s="262">
        <f t="shared" si="32"/>
        <v>0</v>
      </c>
      <c r="AO90" s="262">
        <f t="shared" si="32"/>
        <v>0</v>
      </c>
      <c r="AP90" s="262">
        <f t="shared" si="32"/>
        <v>0</v>
      </c>
    </row>
    <row r="91" spans="1:45" s="233" customFormat="1" x14ac:dyDescent="0.2">
      <c r="A91" s="207"/>
      <c r="B91" s="263">
        <v>2021</v>
      </c>
      <c r="C91" s="263">
        <f>B91+1</f>
        <v>2022</v>
      </c>
      <c r="D91" s="192">
        <f t="shared" ref="D91:AP91" si="33">C91+1</f>
        <v>2023</v>
      </c>
      <c r="E91" s="192">
        <f t="shared" si="33"/>
        <v>2024</v>
      </c>
      <c r="F91" s="192">
        <f t="shared" si="33"/>
        <v>2025</v>
      </c>
      <c r="G91" s="192">
        <f t="shared" si="33"/>
        <v>2026</v>
      </c>
      <c r="H91" s="192">
        <f t="shared" si="33"/>
        <v>2027</v>
      </c>
      <c r="I91" s="192">
        <f t="shared" si="33"/>
        <v>2028</v>
      </c>
      <c r="J91" s="192">
        <f t="shared" si="33"/>
        <v>2029</v>
      </c>
      <c r="K91" s="192">
        <f t="shared" si="33"/>
        <v>2030</v>
      </c>
      <c r="L91" s="192">
        <f t="shared" si="33"/>
        <v>2031</v>
      </c>
      <c r="M91" s="192">
        <f t="shared" si="33"/>
        <v>2032</v>
      </c>
      <c r="N91" s="192">
        <f t="shared" si="33"/>
        <v>2033</v>
      </c>
      <c r="O91" s="192">
        <f t="shared" si="33"/>
        <v>2034</v>
      </c>
      <c r="P91" s="192">
        <f t="shared" si="33"/>
        <v>2035</v>
      </c>
      <c r="Q91" s="192">
        <f t="shared" si="33"/>
        <v>2036</v>
      </c>
      <c r="R91" s="192">
        <f t="shared" si="33"/>
        <v>2037</v>
      </c>
      <c r="S91" s="192">
        <f t="shared" si="33"/>
        <v>2038</v>
      </c>
      <c r="T91" s="192">
        <f t="shared" si="33"/>
        <v>2039</v>
      </c>
      <c r="U91" s="192">
        <f t="shared" si="33"/>
        <v>2040</v>
      </c>
      <c r="V91" s="192">
        <f t="shared" si="33"/>
        <v>2041</v>
      </c>
      <c r="W91" s="192">
        <f t="shared" si="33"/>
        <v>2042</v>
      </c>
      <c r="X91" s="192">
        <f t="shared" si="33"/>
        <v>2043</v>
      </c>
      <c r="Y91" s="192">
        <f t="shared" si="33"/>
        <v>2044</v>
      </c>
      <c r="Z91" s="192">
        <f t="shared" si="33"/>
        <v>2045</v>
      </c>
      <c r="AA91" s="192">
        <f t="shared" si="33"/>
        <v>2046</v>
      </c>
      <c r="AB91" s="192">
        <f t="shared" si="33"/>
        <v>2047</v>
      </c>
      <c r="AC91" s="192">
        <f t="shared" si="33"/>
        <v>2048</v>
      </c>
      <c r="AD91" s="192">
        <f t="shared" si="33"/>
        <v>2049</v>
      </c>
      <c r="AE91" s="192">
        <f t="shared" si="33"/>
        <v>2050</v>
      </c>
      <c r="AF91" s="192">
        <f t="shared" si="33"/>
        <v>2051</v>
      </c>
      <c r="AG91" s="192">
        <f t="shared" si="33"/>
        <v>2052</v>
      </c>
      <c r="AH91" s="192">
        <f t="shared" si="33"/>
        <v>2053</v>
      </c>
      <c r="AI91" s="192">
        <f t="shared" si="33"/>
        <v>2054</v>
      </c>
      <c r="AJ91" s="192">
        <f t="shared" si="33"/>
        <v>2055</v>
      </c>
      <c r="AK91" s="192">
        <f t="shared" si="33"/>
        <v>2056</v>
      </c>
      <c r="AL91" s="192">
        <f t="shared" si="33"/>
        <v>2057</v>
      </c>
      <c r="AM91" s="192">
        <f t="shared" si="33"/>
        <v>2058</v>
      </c>
      <c r="AN91" s="192">
        <f t="shared" si="33"/>
        <v>2059</v>
      </c>
      <c r="AO91" s="192">
        <f t="shared" si="33"/>
        <v>2060</v>
      </c>
      <c r="AP91" s="192">
        <f t="shared" si="33"/>
        <v>2061</v>
      </c>
      <c r="AQ91" s="193"/>
      <c r="AR91" s="193"/>
      <c r="AS91" s="193"/>
    </row>
    <row r="92" spans="1:45" ht="15.6" customHeight="1" x14ac:dyDescent="0.2">
      <c r="A92" s="264" t="s">
        <v>271</v>
      </c>
      <c r="B92" s="125"/>
      <c r="C92" s="125"/>
      <c r="D92" s="125"/>
      <c r="E92" s="125"/>
      <c r="F92" s="125"/>
      <c r="G92" s="125"/>
      <c r="H92" s="125"/>
      <c r="I92" s="125"/>
      <c r="J92" s="125"/>
      <c r="K92" s="125"/>
      <c r="L92" s="265">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270</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269</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268</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267</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25" t="s">
        <v>517</v>
      </c>
      <c r="B97" s="425"/>
      <c r="C97" s="425"/>
      <c r="D97" s="425"/>
      <c r="E97" s="425"/>
      <c r="F97" s="425"/>
      <c r="G97" s="425"/>
      <c r="H97" s="425"/>
      <c r="I97" s="425"/>
      <c r="J97" s="425"/>
      <c r="K97" s="425"/>
      <c r="L97" s="425"/>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row>
    <row r="98" spans="1:71" ht="16.5" thickBot="1" x14ac:dyDescent="0.25">
      <c r="C98" s="266"/>
    </row>
    <row r="99" spans="1:71" s="272" customFormat="1" ht="16.5" thickTop="1" x14ac:dyDescent="0.2">
      <c r="A99" s="267" t="s">
        <v>518</v>
      </c>
      <c r="B99" s="268">
        <f>B81*B85</f>
        <v>-1510287.4184939796</v>
      </c>
      <c r="C99" s="269">
        <f>C81*C85</f>
        <v>0</v>
      </c>
      <c r="D99" s="269">
        <f t="shared" ref="D99:AP99" si="34">D81*D85</f>
        <v>0</v>
      </c>
      <c r="E99" s="269">
        <f t="shared" si="34"/>
        <v>0</v>
      </c>
      <c r="F99" s="269">
        <f t="shared" si="34"/>
        <v>0</v>
      </c>
      <c r="G99" s="269">
        <f t="shared" si="34"/>
        <v>0</v>
      </c>
      <c r="H99" s="269">
        <f t="shared" si="34"/>
        <v>0</v>
      </c>
      <c r="I99" s="269">
        <f t="shared" si="34"/>
        <v>0</v>
      </c>
      <c r="J99" s="269">
        <f>J81*J85</f>
        <v>0</v>
      </c>
      <c r="K99" s="269">
        <f t="shared" si="34"/>
        <v>0</v>
      </c>
      <c r="L99" s="269">
        <f>L81*L85</f>
        <v>0</v>
      </c>
      <c r="M99" s="269">
        <f t="shared" si="34"/>
        <v>0</v>
      </c>
      <c r="N99" s="269">
        <f t="shared" si="34"/>
        <v>0</v>
      </c>
      <c r="O99" s="269">
        <f t="shared" si="34"/>
        <v>0</v>
      </c>
      <c r="P99" s="269">
        <f t="shared" si="34"/>
        <v>0</v>
      </c>
      <c r="Q99" s="269">
        <f t="shared" si="34"/>
        <v>0</v>
      </c>
      <c r="R99" s="269">
        <f t="shared" si="34"/>
        <v>0</v>
      </c>
      <c r="S99" s="269">
        <f t="shared" si="34"/>
        <v>0</v>
      </c>
      <c r="T99" s="269">
        <f t="shared" si="34"/>
        <v>0</v>
      </c>
      <c r="U99" s="269">
        <f t="shared" si="34"/>
        <v>0</v>
      </c>
      <c r="V99" s="269">
        <f t="shared" si="34"/>
        <v>0</v>
      </c>
      <c r="W99" s="269">
        <f t="shared" si="34"/>
        <v>0</v>
      </c>
      <c r="X99" s="269">
        <f t="shared" si="34"/>
        <v>0</v>
      </c>
      <c r="Y99" s="269">
        <f t="shared" si="34"/>
        <v>0</v>
      </c>
      <c r="Z99" s="269">
        <f t="shared" si="34"/>
        <v>0</v>
      </c>
      <c r="AA99" s="269">
        <f t="shared" si="34"/>
        <v>0</v>
      </c>
      <c r="AB99" s="269">
        <f t="shared" si="34"/>
        <v>0</v>
      </c>
      <c r="AC99" s="269">
        <f t="shared" si="34"/>
        <v>0</v>
      </c>
      <c r="AD99" s="269">
        <f t="shared" si="34"/>
        <v>0</v>
      </c>
      <c r="AE99" s="269">
        <f t="shared" si="34"/>
        <v>0</v>
      </c>
      <c r="AF99" s="269">
        <f t="shared" si="34"/>
        <v>0</v>
      </c>
      <c r="AG99" s="269">
        <f t="shared" si="34"/>
        <v>0</v>
      </c>
      <c r="AH99" s="269">
        <f t="shared" si="34"/>
        <v>0</v>
      </c>
      <c r="AI99" s="269">
        <f t="shared" si="34"/>
        <v>0</v>
      </c>
      <c r="AJ99" s="269">
        <f t="shared" si="34"/>
        <v>0</v>
      </c>
      <c r="AK99" s="269">
        <f t="shared" si="34"/>
        <v>0</v>
      </c>
      <c r="AL99" s="269">
        <f t="shared" si="34"/>
        <v>0</v>
      </c>
      <c r="AM99" s="269">
        <f t="shared" si="34"/>
        <v>0</v>
      </c>
      <c r="AN99" s="269">
        <f t="shared" si="34"/>
        <v>0</v>
      </c>
      <c r="AO99" s="269">
        <f t="shared" si="34"/>
        <v>0</v>
      </c>
      <c r="AP99" s="269">
        <f t="shared" si="34"/>
        <v>0</v>
      </c>
      <c r="AQ99" s="270">
        <f>SUM(B99:AP99)</f>
        <v>-1510287.4184939796</v>
      </c>
      <c r="AR99" s="271"/>
      <c r="AS99" s="271"/>
    </row>
    <row r="100" spans="1:71" s="275" customFormat="1" x14ac:dyDescent="0.2">
      <c r="A100" s="273">
        <f>AQ99</f>
        <v>-1510287.4184939796</v>
      </c>
      <c r="B100" s="274"/>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75" customFormat="1" x14ac:dyDescent="0.2">
      <c r="A101" s="273">
        <f>AP87</f>
        <v>-2272577.2843807694</v>
      </c>
      <c r="B101" s="274"/>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75" customFormat="1" x14ac:dyDescent="0.2">
      <c r="A102" s="276" t="s">
        <v>519</v>
      </c>
      <c r="B102" s="277">
        <f>(A101+-A100)/-A100</f>
        <v>-0.50473165342721715</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75" customFormat="1" x14ac:dyDescent="0.2">
      <c r="A103" s="278"/>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2.75" x14ac:dyDescent="0.2">
      <c r="A104" s="279" t="s">
        <v>520</v>
      </c>
      <c r="B104" s="279" t="s">
        <v>521</v>
      </c>
      <c r="C104" s="279" t="s">
        <v>522</v>
      </c>
      <c r="D104" s="279" t="s">
        <v>523</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Q104" s="281"/>
      <c r="AR104" s="281"/>
      <c r="AS104" s="281"/>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x14ac:dyDescent="0.2">
      <c r="A105" s="282">
        <f>G30/1000/1000</f>
        <v>-2.144565754507596</v>
      </c>
      <c r="B105" s="283">
        <f>L88</f>
        <v>0</v>
      </c>
      <c r="C105" s="284" t="str">
        <f>G28</f>
        <v>не окупается</v>
      </c>
      <c r="D105" s="284" t="str">
        <f>G29</f>
        <v>не окупается</v>
      </c>
      <c r="E105" s="285" t="s">
        <v>524</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Q106" s="281"/>
      <c r="AR106" s="281"/>
      <c r="AS106" s="281"/>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75"/>
      <c r="AU107" s="275"/>
      <c r="AV107" s="275"/>
      <c r="AW107" s="275"/>
      <c r="AX107" s="275"/>
      <c r="AY107" s="275"/>
      <c r="AZ107" s="275"/>
      <c r="BA107" s="275"/>
      <c r="BB107" s="275"/>
      <c r="BC107" s="275"/>
      <c r="BD107" s="275"/>
      <c r="BE107" s="275"/>
      <c r="BF107" s="275"/>
      <c r="BG107" s="275"/>
    </row>
    <row r="108" spans="1:71" ht="12.75" x14ac:dyDescent="0.2">
      <c r="A108" s="290" t="s">
        <v>525</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75"/>
      <c r="AU108" s="275"/>
      <c r="AV108" s="275"/>
      <c r="AW108" s="275"/>
      <c r="AX108" s="275"/>
      <c r="AY108" s="275"/>
      <c r="AZ108" s="275"/>
      <c r="BA108" s="275"/>
      <c r="BB108" s="275"/>
      <c r="BC108" s="275"/>
      <c r="BD108" s="275"/>
      <c r="BE108" s="275"/>
      <c r="BF108" s="275"/>
      <c r="BG108" s="275"/>
    </row>
    <row r="109" spans="1:71" ht="12.75" x14ac:dyDescent="0.2">
      <c r="A109" s="290" t="s">
        <v>526</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75"/>
      <c r="AU109" s="275"/>
      <c r="AV109" s="275"/>
      <c r="AW109" s="275"/>
      <c r="AX109" s="275"/>
      <c r="AY109" s="275"/>
      <c r="AZ109" s="275"/>
      <c r="BA109" s="275"/>
      <c r="BB109" s="275"/>
      <c r="BC109" s="275"/>
      <c r="BD109" s="275"/>
      <c r="BE109" s="275"/>
      <c r="BF109" s="275"/>
      <c r="BG109" s="275"/>
    </row>
    <row r="110" spans="1:71" ht="12.75" x14ac:dyDescent="0.2">
      <c r="A110" s="290" t="s">
        <v>527</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5"/>
      <c r="AU110" s="275"/>
      <c r="AV110" s="275"/>
      <c r="AW110" s="275"/>
      <c r="AX110" s="275"/>
      <c r="AY110" s="275"/>
      <c r="AZ110" s="275"/>
      <c r="BA110" s="275"/>
      <c r="BB110" s="275"/>
      <c r="BC110" s="275"/>
      <c r="BD110" s="275"/>
      <c r="BE110" s="275"/>
      <c r="BF110" s="275"/>
      <c r="BG110" s="275"/>
    </row>
    <row r="111" spans="1:71" ht="12.75" x14ac:dyDescent="0.2">
      <c r="A111" s="290" t="s">
        <v>528</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5"/>
      <c r="AU111" s="275"/>
      <c r="AV111" s="275"/>
      <c r="AW111" s="275"/>
      <c r="AX111" s="275"/>
      <c r="AY111" s="275"/>
      <c r="AZ111" s="275"/>
      <c r="BA111" s="275"/>
      <c r="BB111" s="275"/>
      <c r="BC111" s="275"/>
      <c r="BD111" s="275"/>
      <c r="BE111" s="275"/>
      <c r="BF111" s="275"/>
      <c r="BG111" s="275"/>
    </row>
    <row r="112" spans="1:71" ht="12.75" x14ac:dyDescent="0.2">
      <c r="A112" s="290" t="s">
        <v>529</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5"/>
      <c r="AU112" s="275"/>
      <c r="AV112" s="275"/>
      <c r="AW112" s="275"/>
      <c r="AX112" s="275"/>
      <c r="AY112" s="275"/>
      <c r="AZ112" s="275"/>
      <c r="BA112" s="275"/>
      <c r="BB112" s="275"/>
      <c r="BC112" s="275"/>
      <c r="BD112" s="275"/>
      <c r="BE112" s="275"/>
      <c r="BF112" s="275"/>
      <c r="BG112" s="275"/>
    </row>
    <row r="113" spans="1:71" ht="15" x14ac:dyDescent="0.2">
      <c r="A113" s="293" t="s">
        <v>530</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5"/>
      <c r="AU113" s="275"/>
      <c r="AV113" s="275"/>
      <c r="AW113" s="275"/>
      <c r="AX113" s="275"/>
      <c r="AY113" s="275"/>
      <c r="AZ113" s="275"/>
      <c r="BA113" s="275"/>
      <c r="BB113" s="275"/>
      <c r="BC113" s="275"/>
      <c r="BD113" s="275"/>
      <c r="BE113" s="275"/>
      <c r="BF113" s="275"/>
      <c r="BG113" s="275"/>
    </row>
    <row r="114" spans="1:71" ht="12.75" x14ac:dyDescent="0.2">
      <c r="A114" s="286"/>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Q114" s="281"/>
      <c r="AR114" s="281"/>
      <c r="AS114" s="281"/>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x14ac:dyDescent="0.2">
      <c r="A115" s="286"/>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1"/>
      <c r="AR115" s="281"/>
      <c r="AS115" s="281"/>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x14ac:dyDescent="0.2">
      <c r="A116" s="287"/>
      <c r="B116" s="412" t="s">
        <v>531</v>
      </c>
      <c r="C116" s="413"/>
      <c r="D116" s="412" t="s">
        <v>532</v>
      </c>
      <c r="E116" s="413"/>
      <c r="F116" s="287"/>
      <c r="G116" s="287"/>
      <c r="H116" s="287"/>
      <c r="I116" s="287"/>
      <c r="J116" s="287"/>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1"/>
      <c r="AR116" s="281"/>
      <c r="AS116" s="281"/>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x14ac:dyDescent="0.2">
      <c r="A117" s="290" t="s">
        <v>533</v>
      </c>
      <c r="B117" s="296"/>
      <c r="C117" s="287" t="s">
        <v>534</v>
      </c>
      <c r="D117" s="296"/>
      <c r="E117" s="287" t="s">
        <v>534</v>
      </c>
      <c r="F117" s="287"/>
      <c r="G117" s="287"/>
      <c r="H117" s="287"/>
      <c r="I117" s="287"/>
      <c r="J117" s="287"/>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1"/>
      <c r="AR117" s="281"/>
      <c r="AS117" s="281"/>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x14ac:dyDescent="0.2">
      <c r="A118" s="290" t="s">
        <v>533</v>
      </c>
      <c r="B118" s="287">
        <f>$B$110*B117</f>
        <v>0</v>
      </c>
      <c r="C118" s="287" t="s">
        <v>141</v>
      </c>
      <c r="D118" s="287">
        <f>$B$110*D117</f>
        <v>0</v>
      </c>
      <c r="E118" s="287" t="s">
        <v>141</v>
      </c>
      <c r="F118" s="290" t="s">
        <v>535</v>
      </c>
      <c r="G118" s="287">
        <f>D117-B117</f>
        <v>0</v>
      </c>
      <c r="H118" s="287" t="s">
        <v>534</v>
      </c>
      <c r="I118" s="297">
        <f>$B$110*G118</f>
        <v>0</v>
      </c>
      <c r="J118" s="287" t="s">
        <v>141</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Q118" s="281"/>
      <c r="AR118" s="281"/>
      <c r="AS118" s="281"/>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x14ac:dyDescent="0.2">
      <c r="A119" s="287"/>
      <c r="B119" s="287"/>
      <c r="C119" s="287"/>
      <c r="D119" s="287"/>
      <c r="E119" s="287"/>
      <c r="F119" s="290" t="s">
        <v>536</v>
      </c>
      <c r="G119" s="287">
        <f>I119/$B$110</f>
        <v>0</v>
      </c>
      <c r="H119" s="287" t="s">
        <v>534</v>
      </c>
      <c r="I119" s="296"/>
      <c r="J119" s="287" t="s">
        <v>141</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1"/>
      <c r="AR119" s="281"/>
      <c r="AS119" s="281"/>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x14ac:dyDescent="0.2">
      <c r="A120" s="298"/>
      <c r="B120" s="299"/>
      <c r="C120" s="299"/>
      <c r="D120" s="299"/>
      <c r="E120" s="299"/>
      <c r="F120" s="300" t="s">
        <v>537</v>
      </c>
      <c r="G120" s="297">
        <f>G118</f>
        <v>0</v>
      </c>
      <c r="H120" s="287" t="s">
        <v>534</v>
      </c>
      <c r="I120" s="292">
        <f>I118</f>
        <v>0</v>
      </c>
      <c r="J120" s="287" t="s">
        <v>141</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1"/>
      <c r="AR120" s="281"/>
      <c r="AS120" s="281"/>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2.75" x14ac:dyDescent="0.2">
      <c r="A121" s="301"/>
      <c r="B121" s="285"/>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1"/>
      <c r="AR121" s="281"/>
      <c r="AS121" s="281"/>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t="12.75" x14ac:dyDescent="0.2">
      <c r="A122" s="302" t="s">
        <v>538</v>
      </c>
      <c r="B122" s="303">
        <v>4.2119999999999997</v>
      </c>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x14ac:dyDescent="0.2">
      <c r="A123" s="302" t="s">
        <v>317</v>
      </c>
      <c r="B123" s="304">
        <v>40</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x14ac:dyDescent="0.2">
      <c r="A124" s="302" t="s">
        <v>539</v>
      </c>
      <c r="B124" s="304"/>
      <c r="C124" s="305" t="s">
        <v>540</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33" customFormat="1" ht="12.75" x14ac:dyDescent="0.2">
      <c r="A125" s="306"/>
      <c r="B125" s="307"/>
      <c r="C125" s="308"/>
      <c r="D125" s="309"/>
      <c r="E125" s="309"/>
      <c r="F125" s="309"/>
      <c r="G125" s="309"/>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row>
    <row r="126" spans="1:71" ht="12.75" x14ac:dyDescent="0.2">
      <c r="A126" s="302" t="s">
        <v>541</v>
      </c>
      <c r="B126" s="310">
        <f>$B$122*1000*1000</f>
        <v>4212000</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02" t="s">
        <v>542</v>
      </c>
      <c r="B127" s="311">
        <v>0.03</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301"/>
      <c r="B128" s="312"/>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02" t="s">
        <v>543</v>
      </c>
      <c r="B129" s="313">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14"/>
      <c r="B130" s="31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x14ac:dyDescent="0.2">
      <c r="A131" s="316" t="s">
        <v>544</v>
      </c>
      <c r="B131" s="317">
        <v>1.23072</v>
      </c>
      <c r="C131" s="285" t="s">
        <v>545</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x14ac:dyDescent="0.2">
      <c r="A132" s="316" t="s">
        <v>546</v>
      </c>
      <c r="B132" s="317">
        <v>1.20268</v>
      </c>
      <c r="C132" s="285" t="s">
        <v>545</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301"/>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33"/>
      <c r="AR133" s="233"/>
      <c r="AS133" s="233"/>
      <c r="BH133" s="285"/>
      <c r="BI133" s="285"/>
      <c r="BJ133" s="285"/>
      <c r="BK133" s="285"/>
      <c r="BL133" s="285"/>
      <c r="BM133" s="285"/>
      <c r="BN133" s="285"/>
      <c r="BO133" s="285"/>
      <c r="BP133" s="285"/>
      <c r="BQ133" s="285"/>
      <c r="BR133" s="285"/>
      <c r="BS133" s="285"/>
    </row>
    <row r="134" spans="1:71" x14ac:dyDescent="0.2">
      <c r="A134" s="302" t="s">
        <v>547</v>
      </c>
      <c r="C134" s="309" t="s">
        <v>548</v>
      </c>
      <c r="D134" s="309"/>
      <c r="E134" s="309"/>
      <c r="F134" s="309"/>
      <c r="G134" s="309"/>
      <c r="H134" s="309"/>
      <c r="I134" s="309"/>
      <c r="J134" s="309"/>
      <c r="K134" s="309"/>
      <c r="L134" s="309"/>
      <c r="M134" s="309"/>
      <c r="N134" s="309"/>
      <c r="O134" s="309"/>
      <c r="P134" s="309"/>
      <c r="Q134" s="309"/>
      <c r="R134" s="309"/>
      <c r="S134" s="309"/>
      <c r="T134" s="309"/>
      <c r="U134" s="309"/>
      <c r="V134" s="309"/>
      <c r="W134" s="309"/>
      <c r="X134" s="309"/>
      <c r="Y134" s="309"/>
      <c r="Z134" s="309"/>
      <c r="AA134" s="309"/>
      <c r="AB134" s="309"/>
      <c r="AC134" s="309"/>
      <c r="AD134" s="309"/>
      <c r="AE134" s="309"/>
      <c r="AF134" s="309"/>
      <c r="AG134" s="309"/>
      <c r="AH134" s="309"/>
      <c r="AI134" s="309"/>
      <c r="AJ134" s="309"/>
      <c r="AK134" s="309"/>
      <c r="AL134" s="309"/>
      <c r="AM134" s="309"/>
      <c r="AN134" s="309"/>
      <c r="AO134" s="309"/>
      <c r="AP134" s="309"/>
      <c r="AQ134" s="233"/>
      <c r="AR134" s="233"/>
      <c r="AS134" s="233"/>
      <c r="BH134" s="309"/>
      <c r="BI134" s="309"/>
      <c r="BJ134" s="309"/>
      <c r="BK134" s="309"/>
      <c r="BL134" s="309"/>
      <c r="BM134" s="309"/>
      <c r="BN134" s="309"/>
      <c r="BO134" s="309"/>
      <c r="BP134" s="309"/>
      <c r="BQ134" s="309"/>
      <c r="BR134" s="309"/>
      <c r="BS134" s="309"/>
    </row>
    <row r="135" spans="1:71" ht="12.75" x14ac:dyDescent="0.2">
      <c r="A135" s="302"/>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2" t="s">
        <v>549</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33" customFormat="1" ht="15" x14ac:dyDescent="0.2">
      <c r="A137" s="302" t="s">
        <v>550</v>
      </c>
      <c r="B137" s="321"/>
      <c r="C137" s="235">
        <f>(1+B137)*(1+C136)-1</f>
        <v>5.8000000000000052E-2</v>
      </c>
      <c r="D137" s="235">
        <f t="shared" ref="D137:AY137" si="40">(1+C137)*(1+D136)-1</f>
        <v>0.11619000000000002</v>
      </c>
      <c r="E137" s="235">
        <f t="shared" si="40"/>
        <v>0.17758045</v>
      </c>
      <c r="F137" s="235">
        <f t="shared" si="40"/>
        <v>0.24234737475000001</v>
      </c>
      <c r="G137" s="235">
        <f t="shared" si="40"/>
        <v>0.31067648036124984</v>
      </c>
      <c r="H137" s="235">
        <f t="shared" si="40"/>
        <v>0.38276368678111861</v>
      </c>
      <c r="I137" s="235">
        <f t="shared" si="40"/>
        <v>0.45881568955408003</v>
      </c>
      <c r="J137" s="235">
        <f t="shared" si="40"/>
        <v>0.53905055247955436</v>
      </c>
      <c r="K137" s="235">
        <f t="shared" si="40"/>
        <v>0.62369833286592979</v>
      </c>
      <c r="L137" s="235">
        <f t="shared" si="40"/>
        <v>0.71300174117355586</v>
      </c>
      <c r="M137" s="235">
        <f t="shared" si="40"/>
        <v>0.80721683693810142</v>
      </c>
      <c r="N137" s="235">
        <f t="shared" si="40"/>
        <v>0.90661376296969687</v>
      </c>
      <c r="O137" s="235">
        <f t="shared" si="40"/>
        <v>1.0114775199330301</v>
      </c>
      <c r="P137" s="235">
        <f t="shared" si="40"/>
        <v>1.1221087835293466</v>
      </c>
      <c r="Q137" s="235">
        <f t="shared" si="40"/>
        <v>1.2388247666234604</v>
      </c>
      <c r="R137" s="235">
        <f t="shared" si="40"/>
        <v>1.3619601287877505</v>
      </c>
      <c r="S137" s="235">
        <f t="shared" si="40"/>
        <v>1.4918679358710767</v>
      </c>
      <c r="T137" s="235">
        <f t="shared" si="40"/>
        <v>1.6289206723439857</v>
      </c>
      <c r="U137" s="235">
        <f t="shared" si="40"/>
        <v>1.7735113093229047</v>
      </c>
      <c r="V137" s="235">
        <f t="shared" si="40"/>
        <v>1.9260544313356642</v>
      </c>
      <c r="W137" s="235">
        <f t="shared" si="40"/>
        <v>2.0869874250591254</v>
      </c>
      <c r="X137" s="235">
        <f t="shared" si="40"/>
        <v>2.2567717334373771</v>
      </c>
      <c r="Y137" s="235">
        <f t="shared" si="40"/>
        <v>2.4358941787764326</v>
      </c>
      <c r="Z137" s="235">
        <f t="shared" si="40"/>
        <v>2.6248683586091359</v>
      </c>
      <c r="AA137" s="235">
        <f t="shared" si="40"/>
        <v>2.8242361183326383</v>
      </c>
      <c r="AB137" s="235">
        <f t="shared" si="40"/>
        <v>3.0345691048409336</v>
      </c>
      <c r="AC137" s="235">
        <f t="shared" si="40"/>
        <v>3.2564704056071845</v>
      </c>
      <c r="AD137" s="235">
        <f t="shared" si="40"/>
        <v>3.4905762779155793</v>
      </c>
      <c r="AE137" s="235">
        <f t="shared" si="40"/>
        <v>3.7375579732009356</v>
      </c>
      <c r="AF137" s="235">
        <f t="shared" si="40"/>
        <v>3.9981236617269866</v>
      </c>
      <c r="AG137" s="235">
        <f t="shared" si="40"/>
        <v>4.2730204631219708</v>
      </c>
      <c r="AH137" s="235">
        <f t="shared" si="40"/>
        <v>4.563036588593679</v>
      </c>
      <c r="AI137" s="235">
        <f t="shared" si="40"/>
        <v>4.8690036009663311</v>
      </c>
      <c r="AJ137" s="235">
        <f t="shared" si="40"/>
        <v>5.1917987990194794</v>
      </c>
      <c r="AK137" s="235">
        <f t="shared" si="40"/>
        <v>5.5323477329655502</v>
      </c>
      <c r="AL137" s="235">
        <f t="shared" si="40"/>
        <v>5.8916268582786548</v>
      </c>
      <c r="AM137" s="235">
        <f t="shared" si="40"/>
        <v>6.2706663354839804</v>
      </c>
      <c r="AN137" s="235">
        <f t="shared" si="40"/>
        <v>6.6705529839355986</v>
      </c>
      <c r="AO137" s="235">
        <f t="shared" si="40"/>
        <v>7.0924333980520569</v>
      </c>
      <c r="AP137" s="235">
        <f t="shared" si="40"/>
        <v>7.5375172349449198</v>
      </c>
      <c r="AQ137" s="235">
        <f t="shared" si="40"/>
        <v>8.0070806828668903</v>
      </c>
      <c r="AR137" s="235">
        <f t="shared" si="40"/>
        <v>8.5024701204245687</v>
      </c>
      <c r="AS137" s="235">
        <f t="shared" si="40"/>
        <v>9.0251059770479198</v>
      </c>
      <c r="AT137" s="235">
        <f t="shared" si="40"/>
        <v>9.5764868057855548</v>
      </c>
      <c r="AU137" s="235">
        <f t="shared" si="40"/>
        <v>10.15819358010376</v>
      </c>
      <c r="AV137" s="235">
        <f t="shared" si="40"/>
        <v>10.771894227009465</v>
      </c>
      <c r="AW137" s="235">
        <f>(1+AV137)*(1+AW136)-1</f>
        <v>11.419348409494985</v>
      </c>
      <c r="AX137" s="235">
        <f t="shared" si="40"/>
        <v>12.102412572017208</v>
      </c>
      <c r="AY137" s="235">
        <f t="shared" si="40"/>
        <v>12.823045263478154</v>
      </c>
    </row>
    <row r="138" spans="1:71" s="233" customFormat="1" x14ac:dyDescent="0.2">
      <c r="A138" s="322"/>
      <c r="B138" s="321"/>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93"/>
    </row>
    <row r="139" spans="1:71" ht="12.75" x14ac:dyDescent="0.2">
      <c r="A139" s="301"/>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301"/>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301"/>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301"/>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301"/>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301"/>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301"/>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301"/>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301"/>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301"/>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301"/>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301"/>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301"/>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301"/>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301"/>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301"/>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301"/>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Q156" s="281"/>
      <c r="AR156" s="281"/>
      <c r="AS156" s="281"/>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x14ac:dyDescent="0.2">
      <c r="A157" s="286"/>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Q157" s="281"/>
      <c r="AR157" s="281"/>
      <c r="AS157" s="281"/>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x14ac:dyDescent="0.2">
      <c r="A158" s="286"/>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Q158" s="281"/>
      <c r="AR158" s="281"/>
      <c r="AS158" s="281"/>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x14ac:dyDescent="0.2">
      <c r="A159" s="286"/>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Q159" s="281"/>
      <c r="AR159" s="281"/>
      <c r="AS159" s="281"/>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x14ac:dyDescent="0.2">
      <c r="A160" s="286"/>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Q160" s="281"/>
      <c r="AR160" s="281"/>
      <c r="AS160" s="281"/>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x14ac:dyDescent="0.2">
      <c r="A161" s="286"/>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Q161" s="281"/>
      <c r="AR161" s="281"/>
      <c r="AS161" s="281"/>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x14ac:dyDescent="0.2">
      <c r="A162" s="286"/>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Q162" s="281"/>
      <c r="AR162" s="281"/>
      <c r="AS162" s="281"/>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x14ac:dyDescent="0.2">
      <c r="A163" s="286"/>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Q163" s="281"/>
      <c r="AR163" s="281"/>
      <c r="AS163" s="281"/>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x14ac:dyDescent="0.2">
      <c r="A164" s="286"/>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Q164" s="281"/>
      <c r="AR164" s="281"/>
      <c r="AS164" s="281"/>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x14ac:dyDescent="0.2">
      <c r="A165" s="286"/>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Q165" s="281"/>
      <c r="AR165" s="281"/>
      <c r="AS165" s="281"/>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x14ac:dyDescent="0.2">
      <c r="A166" s="286"/>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Q166" s="281"/>
      <c r="AR166" s="281"/>
      <c r="AS166" s="281"/>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x14ac:dyDescent="0.2">
      <c r="A167" s="286"/>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Q167" s="281"/>
      <c r="AR167" s="281"/>
      <c r="AS167" s="281"/>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x14ac:dyDescent="0.2">
      <c r="A168" s="286"/>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Q168" s="281"/>
      <c r="AR168" s="281"/>
      <c r="AS168" s="281"/>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x14ac:dyDescent="0.2">
      <c r="A169" s="286"/>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Q169" s="281"/>
      <c r="AR169" s="281"/>
      <c r="AS169" s="281"/>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x14ac:dyDescent="0.2">
      <c r="A170" s="286"/>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Q170" s="281"/>
      <c r="AR170" s="281"/>
      <c r="AS170" s="281"/>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x14ac:dyDescent="0.2">
      <c r="A171" s="286"/>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Q171" s="281"/>
      <c r="AR171" s="281"/>
      <c r="AS171" s="281"/>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x14ac:dyDescent="0.2">
      <c r="A172" s="286"/>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Q172" s="281"/>
      <c r="AR172" s="281"/>
      <c r="AS172" s="281"/>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x14ac:dyDescent="0.2">
      <c r="A173" s="286"/>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Q173" s="281"/>
      <c r="AR173" s="281"/>
      <c r="AS173" s="281"/>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x14ac:dyDescent="0.2">
      <c r="A174" s="286"/>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Q174" s="281"/>
      <c r="AR174" s="281"/>
      <c r="AS174" s="281"/>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x14ac:dyDescent="0.2">
      <c r="A175" s="286"/>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1"/>
      <c r="AR175" s="281"/>
      <c r="AS175" s="281"/>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x14ac:dyDescent="0.2">
      <c r="A176" s="286"/>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Q176" s="281"/>
      <c r="AR176" s="281"/>
      <c r="AS176" s="281"/>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x14ac:dyDescent="0.2">
      <c r="A177" s="286"/>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Q177" s="281"/>
      <c r="AR177" s="281"/>
      <c r="AS177" s="281"/>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x14ac:dyDescent="0.2">
      <c r="A178" s="286"/>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Q178" s="281"/>
      <c r="AR178" s="281"/>
      <c r="AS178" s="281"/>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x14ac:dyDescent="0.2">
      <c r="A179" s="286"/>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Q179" s="281"/>
      <c r="AR179" s="281"/>
      <c r="AS179" s="281"/>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x14ac:dyDescent="0.2">
      <c r="A180" s="286"/>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Q180" s="281"/>
      <c r="AR180" s="281"/>
      <c r="AS180" s="281"/>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x14ac:dyDescent="0.2">
      <c r="A181" s="286"/>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Q181" s="281"/>
      <c r="AR181" s="281"/>
      <c r="AS181" s="281"/>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x14ac:dyDescent="0.2">
      <c r="A182" s="286"/>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Q182" s="281"/>
      <c r="AR182" s="281"/>
      <c r="AS182" s="281"/>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x14ac:dyDescent="0.2">
      <c r="A183" s="286"/>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Q183" s="281"/>
      <c r="AR183" s="281"/>
      <c r="AS183" s="281"/>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x14ac:dyDescent="0.2">
      <c r="A184" s="286"/>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Q184" s="281"/>
      <c r="AR184" s="281"/>
      <c r="AS184" s="281"/>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x14ac:dyDescent="0.2">
      <c r="A185" s="286"/>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Q185" s="281"/>
      <c r="AR185" s="281"/>
      <c r="AS185" s="281"/>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x14ac:dyDescent="0.2">
      <c r="A186" s="286"/>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Q186" s="281"/>
      <c r="AR186" s="281"/>
      <c r="AS186" s="281"/>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x14ac:dyDescent="0.2">
      <c r="A187" s="286"/>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Q187" s="281"/>
      <c r="AR187" s="281"/>
      <c r="AS187" s="281"/>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x14ac:dyDescent="0.2">
      <c r="A188" s="286"/>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Q188" s="281"/>
      <c r="AR188" s="281"/>
      <c r="AS188" s="281"/>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x14ac:dyDescent="0.2">
      <c r="A189" s="286"/>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Q189" s="281"/>
      <c r="AR189" s="281"/>
      <c r="AS189" s="281"/>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x14ac:dyDescent="0.2">
      <c r="A190" s="286"/>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Q190" s="281"/>
      <c r="AR190" s="281"/>
      <c r="AS190" s="281"/>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x14ac:dyDescent="0.2">
      <c r="A191" s="286"/>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Q191" s="281"/>
      <c r="AR191" s="281"/>
      <c r="AS191" s="281"/>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x14ac:dyDescent="0.2">
      <c r="A192" s="286"/>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Q192" s="281"/>
      <c r="AR192" s="281"/>
      <c r="AS192" s="281"/>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x14ac:dyDescent="0.2">
      <c r="A193" s="286"/>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Q193" s="281"/>
      <c r="AR193" s="281"/>
      <c r="AS193" s="281"/>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x14ac:dyDescent="0.2">
      <c r="A194" s="286"/>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Q194" s="281"/>
      <c r="AR194" s="281"/>
      <c r="AS194" s="281"/>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x14ac:dyDescent="0.2">
      <c r="A195" s="286"/>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Q195" s="281"/>
      <c r="AR195" s="281"/>
      <c r="AS195" s="281"/>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x14ac:dyDescent="0.2">
      <c r="A196" s="286"/>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Q196" s="281"/>
      <c r="AR196" s="281"/>
      <c r="AS196" s="281"/>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x14ac:dyDescent="0.2">
      <c r="A197" s="286"/>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Q197" s="281"/>
      <c r="AR197" s="281"/>
      <c r="AS197" s="281"/>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x14ac:dyDescent="0.2">
      <c r="A198" s="286"/>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Q198" s="281"/>
      <c r="AR198" s="281"/>
      <c r="AS198" s="281"/>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x14ac:dyDescent="0.2">
      <c r="A199" s="286"/>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Q199" s="281"/>
      <c r="AR199" s="281"/>
      <c r="AS199" s="281"/>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x14ac:dyDescent="0.2">
      <c r="A200" s="286"/>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Q200" s="281"/>
      <c r="AR200" s="281"/>
      <c r="AS200" s="281"/>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6"/>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Q201" s="281"/>
      <c r="AR201" s="281"/>
      <c r="AS201" s="281"/>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6"/>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Q202" s="281"/>
      <c r="AR202" s="281"/>
      <c r="AS202" s="281"/>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6"/>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Q203" s="281"/>
      <c r="AR203" s="281"/>
      <c r="AS203" s="281"/>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6"/>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Q204" s="281"/>
      <c r="AR204" s="281"/>
      <c r="AS204" s="281"/>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6"/>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Q205" s="281"/>
      <c r="AR205" s="281"/>
      <c r="AS205" s="281"/>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6"/>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Q206" s="281"/>
      <c r="AR206" s="281"/>
      <c r="AS206" s="281"/>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6"/>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Q207" s="281"/>
      <c r="AR207" s="281"/>
      <c r="AS207" s="281"/>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6"/>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Q208" s="281"/>
      <c r="AR208" s="281"/>
      <c r="AS208" s="281"/>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80" zoomScaleSheetLayoutView="80" workbookViewId="0">
      <selection activeCell="D32" sqref="D32"/>
    </sheetView>
  </sheetViews>
  <sheetFormatPr defaultRowHeight="15.75" x14ac:dyDescent="0.25"/>
  <cols>
    <col min="1" max="1" width="9.140625" style="67"/>
    <col min="2" max="2" width="37.7109375" style="67" customWidth="1"/>
    <col min="3" max="3" width="11.85546875" style="336" customWidth="1"/>
    <col min="4" max="4" width="12.85546875" style="336"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72" t="str">
        <f>'1. паспорт местоположение'!A5:C5</f>
        <v>Год раскрытия информации: 2016 год</v>
      </c>
      <c r="B5" s="372"/>
      <c r="C5" s="372"/>
      <c r="D5" s="372"/>
      <c r="E5" s="372"/>
      <c r="F5" s="372"/>
      <c r="G5" s="372"/>
      <c r="H5" s="372"/>
      <c r="I5" s="372"/>
      <c r="J5" s="372"/>
      <c r="K5" s="372"/>
      <c r="L5" s="372"/>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8" t="str">
        <f>'1. паспорт местоположение'!A9:C9</f>
        <v>АО "Янтарьэнерго"</v>
      </c>
      <c r="B9" s="368"/>
      <c r="C9" s="368"/>
      <c r="D9" s="368"/>
      <c r="E9" s="368"/>
      <c r="F9" s="368"/>
      <c r="G9" s="368"/>
      <c r="H9" s="368"/>
      <c r="I9" s="368"/>
      <c r="J9" s="368"/>
      <c r="K9" s="368"/>
      <c r="L9" s="368"/>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8" t="str">
        <f>'1. паспорт местоположение'!A12:C12</f>
        <v>D_prj_111001_3373</v>
      </c>
      <c r="B12" s="368"/>
      <c r="C12" s="368"/>
      <c r="D12" s="368"/>
      <c r="E12" s="368"/>
      <c r="F12" s="368"/>
      <c r="G12" s="368"/>
      <c r="H12" s="368"/>
      <c r="I12" s="368"/>
      <c r="J12" s="368"/>
      <c r="K12" s="368"/>
      <c r="L12" s="368"/>
    </row>
    <row r="13" spans="1:44" x14ac:dyDescent="0.25">
      <c r="A13" s="362" t="s">
        <v>8</v>
      </c>
      <c r="B13" s="362"/>
      <c r="C13" s="362"/>
      <c r="D13" s="362"/>
      <c r="E13" s="362"/>
      <c r="F13" s="362"/>
      <c r="G13" s="362"/>
      <c r="H13" s="362"/>
      <c r="I13" s="362"/>
      <c r="J13" s="362"/>
      <c r="K13" s="362"/>
      <c r="L13" s="362"/>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местоположение'!A15:C15</f>
        <v>Реконструкция ВЛ 0.4 кВ от ТП 30-16 (инв.№ 5077727) протяженностью 1.835 км в п.Узловое Краснознаменского района</v>
      </c>
      <c r="B15" s="368"/>
      <c r="C15" s="368"/>
      <c r="D15" s="368"/>
      <c r="E15" s="368"/>
      <c r="F15" s="368"/>
      <c r="G15" s="368"/>
      <c r="H15" s="368"/>
      <c r="I15" s="368"/>
      <c r="J15" s="368"/>
      <c r="K15" s="368"/>
      <c r="L15" s="368"/>
    </row>
    <row r="16" spans="1:44" x14ac:dyDescent="0.25">
      <c r="A16" s="362" t="s">
        <v>7</v>
      </c>
      <c r="B16" s="362"/>
      <c r="C16" s="362"/>
      <c r="D16" s="362"/>
      <c r="E16" s="362"/>
      <c r="F16" s="362"/>
      <c r="G16" s="362"/>
      <c r="H16" s="362"/>
      <c r="I16" s="362"/>
      <c r="J16" s="362"/>
      <c r="K16" s="362"/>
      <c r="L16" s="362"/>
    </row>
    <row r="17" spans="1:12" ht="15.75" customHeight="1" x14ac:dyDescent="0.25">
      <c r="L17" s="105"/>
    </row>
    <row r="18" spans="1:12" x14ac:dyDescent="0.25">
      <c r="K18" s="104"/>
    </row>
    <row r="19" spans="1:12" ht="15.75" customHeight="1" x14ac:dyDescent="0.25">
      <c r="A19" s="428" t="s">
        <v>464</v>
      </c>
      <c r="B19" s="428"/>
      <c r="C19" s="428"/>
      <c r="D19" s="428"/>
      <c r="E19" s="428"/>
      <c r="F19" s="428"/>
      <c r="G19" s="428"/>
      <c r="H19" s="428"/>
      <c r="I19" s="428"/>
      <c r="J19" s="428"/>
      <c r="K19" s="428"/>
      <c r="L19" s="428"/>
    </row>
    <row r="20" spans="1:12" x14ac:dyDescent="0.25">
      <c r="A20" s="71"/>
      <c r="B20" s="71"/>
      <c r="C20" s="337"/>
      <c r="D20" s="337"/>
      <c r="E20" s="103"/>
      <c r="F20" s="103"/>
      <c r="G20" s="103"/>
      <c r="H20" s="103"/>
      <c r="I20" s="103"/>
      <c r="J20" s="103"/>
      <c r="K20" s="103"/>
      <c r="L20" s="103"/>
    </row>
    <row r="21" spans="1:12" ht="28.5" customHeight="1" x14ac:dyDescent="0.25">
      <c r="A21" s="429" t="s">
        <v>235</v>
      </c>
      <c r="B21" s="429" t="s">
        <v>234</v>
      </c>
      <c r="C21" s="435" t="s">
        <v>394</v>
      </c>
      <c r="D21" s="435"/>
      <c r="E21" s="435"/>
      <c r="F21" s="435"/>
      <c r="G21" s="435"/>
      <c r="H21" s="435"/>
      <c r="I21" s="430" t="s">
        <v>233</v>
      </c>
      <c r="J21" s="432" t="s">
        <v>396</v>
      </c>
      <c r="K21" s="429" t="s">
        <v>232</v>
      </c>
      <c r="L21" s="431" t="s">
        <v>395</v>
      </c>
    </row>
    <row r="22" spans="1:12" ht="58.5" customHeight="1" x14ac:dyDescent="0.25">
      <c r="A22" s="429"/>
      <c r="B22" s="429"/>
      <c r="C22" s="436" t="s">
        <v>3</v>
      </c>
      <c r="D22" s="436"/>
      <c r="E22" s="159"/>
      <c r="F22" s="160"/>
      <c r="G22" s="437" t="s">
        <v>2</v>
      </c>
      <c r="H22" s="438"/>
      <c r="I22" s="430"/>
      <c r="J22" s="433"/>
      <c r="K22" s="429"/>
      <c r="L22" s="431"/>
    </row>
    <row r="23" spans="1:12" ht="47.25" x14ac:dyDescent="0.25">
      <c r="A23" s="429"/>
      <c r="B23" s="429"/>
      <c r="C23" s="338" t="s">
        <v>231</v>
      </c>
      <c r="D23" s="338" t="s">
        <v>230</v>
      </c>
      <c r="E23" s="102" t="s">
        <v>231</v>
      </c>
      <c r="F23" s="102" t="s">
        <v>230</v>
      </c>
      <c r="G23" s="102" t="s">
        <v>231</v>
      </c>
      <c r="H23" s="102" t="s">
        <v>230</v>
      </c>
      <c r="I23" s="430"/>
      <c r="J23" s="434"/>
      <c r="K23" s="429"/>
      <c r="L23" s="431"/>
    </row>
    <row r="24" spans="1:12" x14ac:dyDescent="0.25">
      <c r="A24" s="78">
        <v>1</v>
      </c>
      <c r="B24" s="78">
        <v>2</v>
      </c>
      <c r="C24" s="338">
        <v>3</v>
      </c>
      <c r="D24" s="338">
        <v>4</v>
      </c>
      <c r="E24" s="102">
        <v>5</v>
      </c>
      <c r="F24" s="102">
        <v>6</v>
      </c>
      <c r="G24" s="102">
        <v>7</v>
      </c>
      <c r="H24" s="102">
        <v>8</v>
      </c>
      <c r="I24" s="102">
        <v>9</v>
      </c>
      <c r="J24" s="102">
        <v>10</v>
      </c>
      <c r="K24" s="102">
        <v>11</v>
      </c>
      <c r="L24" s="102">
        <v>12</v>
      </c>
    </row>
    <row r="25" spans="1:12" x14ac:dyDescent="0.25">
      <c r="A25" s="94">
        <v>1</v>
      </c>
      <c r="B25" s="95" t="s">
        <v>229</v>
      </c>
      <c r="C25" s="339"/>
      <c r="D25" s="340"/>
      <c r="E25" s="100"/>
      <c r="F25" s="100"/>
      <c r="G25" s="100"/>
      <c r="H25" s="100"/>
      <c r="I25" s="100"/>
      <c r="J25" s="100"/>
      <c r="K25" s="92"/>
      <c r="L25" s="113"/>
    </row>
    <row r="26" spans="1:12" ht="21.75" customHeight="1" x14ac:dyDescent="0.25">
      <c r="A26" s="94" t="s">
        <v>228</v>
      </c>
      <c r="B26" s="101" t="s">
        <v>401</v>
      </c>
      <c r="C26" s="341">
        <v>0</v>
      </c>
      <c r="D26" s="341">
        <v>0</v>
      </c>
      <c r="E26" s="100"/>
      <c r="F26" s="100"/>
      <c r="G26" s="100"/>
      <c r="H26" s="100"/>
      <c r="I26" s="100"/>
      <c r="J26" s="100"/>
      <c r="K26" s="92"/>
      <c r="L26" s="92"/>
    </row>
    <row r="27" spans="1:12" s="74" customFormat="1" ht="39" customHeight="1" x14ac:dyDescent="0.25">
      <c r="A27" s="94" t="s">
        <v>227</v>
      </c>
      <c r="B27" s="101" t="s">
        <v>403</v>
      </c>
      <c r="C27" s="341">
        <v>0</v>
      </c>
      <c r="D27" s="341">
        <v>0</v>
      </c>
      <c r="E27" s="100"/>
      <c r="F27" s="100"/>
      <c r="G27" s="100"/>
      <c r="H27" s="100"/>
      <c r="I27" s="100"/>
      <c r="J27" s="100"/>
      <c r="K27" s="92"/>
      <c r="L27" s="92"/>
    </row>
    <row r="28" spans="1:12" s="74" customFormat="1" ht="70.5" customHeight="1" x14ac:dyDescent="0.25">
      <c r="A28" s="94" t="s">
        <v>402</v>
      </c>
      <c r="B28" s="101" t="s">
        <v>407</v>
      </c>
      <c r="C28" s="341">
        <v>0</v>
      </c>
      <c r="D28" s="341">
        <v>0</v>
      </c>
      <c r="E28" s="100"/>
      <c r="F28" s="100"/>
      <c r="G28" s="100"/>
      <c r="H28" s="100"/>
      <c r="I28" s="100"/>
      <c r="J28" s="100"/>
      <c r="K28" s="92"/>
      <c r="L28" s="92"/>
    </row>
    <row r="29" spans="1:12" s="74" customFormat="1" ht="54" customHeight="1" x14ac:dyDescent="0.25">
      <c r="A29" s="94" t="s">
        <v>226</v>
      </c>
      <c r="B29" s="101" t="s">
        <v>406</v>
      </c>
      <c r="C29" s="341">
        <v>0</v>
      </c>
      <c r="D29" s="341">
        <v>0</v>
      </c>
      <c r="E29" s="100"/>
      <c r="F29" s="100"/>
      <c r="G29" s="100"/>
      <c r="H29" s="100"/>
      <c r="I29" s="100"/>
      <c r="J29" s="100"/>
      <c r="K29" s="92"/>
      <c r="L29" s="92"/>
    </row>
    <row r="30" spans="1:12" s="74" customFormat="1" ht="42" customHeight="1" x14ac:dyDescent="0.25">
      <c r="A30" s="94" t="s">
        <v>225</v>
      </c>
      <c r="B30" s="101" t="s">
        <v>408</v>
      </c>
      <c r="C30" s="341">
        <v>0</v>
      </c>
      <c r="D30" s="341">
        <v>0</v>
      </c>
      <c r="E30" s="100"/>
      <c r="F30" s="100"/>
      <c r="G30" s="100"/>
      <c r="H30" s="100"/>
      <c r="I30" s="100"/>
      <c r="J30" s="100"/>
      <c r="K30" s="92"/>
      <c r="L30" s="92"/>
    </row>
    <row r="31" spans="1:12" s="74" customFormat="1" ht="37.5" customHeight="1" x14ac:dyDescent="0.25">
      <c r="A31" s="94" t="s">
        <v>224</v>
      </c>
      <c r="B31" s="93" t="s">
        <v>404</v>
      </c>
      <c r="C31" s="334">
        <v>43891</v>
      </c>
      <c r="D31" s="334">
        <v>43921</v>
      </c>
      <c r="E31" s="100"/>
      <c r="F31" s="100"/>
      <c r="G31" s="100"/>
      <c r="H31" s="100"/>
      <c r="I31" s="100"/>
      <c r="J31" s="100"/>
      <c r="K31" s="92"/>
      <c r="L31" s="92"/>
    </row>
    <row r="32" spans="1:12" s="74" customFormat="1" ht="31.5" x14ac:dyDescent="0.25">
      <c r="A32" s="94" t="s">
        <v>222</v>
      </c>
      <c r="B32" s="93" t="s">
        <v>409</v>
      </c>
      <c r="C32" s="334">
        <v>44013</v>
      </c>
      <c r="D32" s="334">
        <v>44043</v>
      </c>
      <c r="E32" s="100"/>
      <c r="F32" s="100"/>
      <c r="G32" s="100"/>
      <c r="H32" s="100"/>
      <c r="I32" s="100"/>
      <c r="J32" s="100"/>
      <c r="K32" s="92"/>
      <c r="L32" s="92"/>
    </row>
    <row r="33" spans="1:12" s="74" customFormat="1" ht="37.5" customHeight="1" x14ac:dyDescent="0.25">
      <c r="A33" s="94" t="s">
        <v>420</v>
      </c>
      <c r="B33" s="93" t="s">
        <v>333</v>
      </c>
      <c r="C33" s="341" t="s">
        <v>502</v>
      </c>
      <c r="D33" s="341" t="s">
        <v>502</v>
      </c>
      <c r="E33" s="100"/>
      <c r="F33" s="100"/>
      <c r="G33" s="100"/>
      <c r="H33" s="100"/>
      <c r="I33" s="100"/>
      <c r="J33" s="100"/>
      <c r="K33" s="92"/>
      <c r="L33" s="92"/>
    </row>
    <row r="34" spans="1:12" s="74" customFormat="1" ht="47.25" customHeight="1" x14ac:dyDescent="0.25">
      <c r="A34" s="94" t="s">
        <v>421</v>
      </c>
      <c r="B34" s="93" t="s">
        <v>413</v>
      </c>
      <c r="C34" s="341" t="s">
        <v>502</v>
      </c>
      <c r="D34" s="341" t="s">
        <v>502</v>
      </c>
      <c r="E34" s="99"/>
      <c r="F34" s="99"/>
      <c r="G34" s="99"/>
      <c r="H34" s="99"/>
      <c r="I34" s="99"/>
      <c r="J34" s="99"/>
      <c r="K34" s="99"/>
      <c r="L34" s="92"/>
    </row>
    <row r="35" spans="1:12" s="74" customFormat="1" ht="49.5" customHeight="1" x14ac:dyDescent="0.25">
      <c r="A35" s="94" t="s">
        <v>422</v>
      </c>
      <c r="B35" s="93" t="s">
        <v>223</v>
      </c>
      <c r="C35" s="341" t="s">
        <v>502</v>
      </c>
      <c r="D35" s="341" t="s">
        <v>502</v>
      </c>
      <c r="E35" s="99"/>
      <c r="F35" s="99"/>
      <c r="G35" s="99"/>
      <c r="H35" s="99"/>
      <c r="I35" s="99"/>
      <c r="J35" s="99"/>
      <c r="K35" s="99"/>
      <c r="L35" s="92"/>
    </row>
    <row r="36" spans="1:12" ht="37.5" customHeight="1" x14ac:dyDescent="0.25">
      <c r="A36" s="94" t="s">
        <v>423</v>
      </c>
      <c r="B36" s="93" t="s">
        <v>405</v>
      </c>
      <c r="C36" s="341" t="s">
        <v>502</v>
      </c>
      <c r="D36" s="341" t="s">
        <v>502</v>
      </c>
      <c r="E36" s="98"/>
      <c r="F36" s="97"/>
      <c r="G36" s="97"/>
      <c r="H36" s="97"/>
      <c r="I36" s="96"/>
      <c r="J36" s="96"/>
      <c r="K36" s="92"/>
      <c r="L36" s="92"/>
    </row>
    <row r="37" spans="1:12" x14ac:dyDescent="0.25">
      <c r="A37" s="94" t="s">
        <v>424</v>
      </c>
      <c r="B37" s="93" t="s">
        <v>221</v>
      </c>
      <c r="C37" s="334">
        <v>43921</v>
      </c>
      <c r="D37" s="334" t="s">
        <v>559</v>
      </c>
      <c r="E37" s="98"/>
      <c r="F37" s="97"/>
      <c r="G37" s="97"/>
      <c r="H37" s="97"/>
      <c r="I37" s="96"/>
      <c r="J37" s="96"/>
      <c r="K37" s="92"/>
      <c r="L37" s="92"/>
    </row>
    <row r="38" spans="1:12" x14ac:dyDescent="0.25">
      <c r="A38" s="94" t="s">
        <v>425</v>
      </c>
      <c r="B38" s="95" t="s">
        <v>220</v>
      </c>
      <c r="C38" s="341"/>
      <c r="D38" s="342"/>
      <c r="E38" s="92"/>
      <c r="F38" s="92"/>
      <c r="G38" s="92"/>
      <c r="H38" s="92"/>
      <c r="I38" s="92"/>
      <c r="J38" s="92"/>
      <c r="K38" s="92"/>
      <c r="L38" s="92"/>
    </row>
    <row r="39" spans="1:12" ht="63" x14ac:dyDescent="0.25">
      <c r="A39" s="94">
        <v>2</v>
      </c>
      <c r="B39" s="93" t="s">
        <v>410</v>
      </c>
      <c r="C39" s="334">
        <v>44211</v>
      </c>
      <c r="D39" s="335">
        <v>44242</v>
      </c>
      <c r="E39" s="92"/>
      <c r="F39" s="92"/>
      <c r="G39" s="92"/>
      <c r="H39" s="92"/>
      <c r="I39" s="92"/>
      <c r="J39" s="92"/>
      <c r="K39" s="92"/>
      <c r="L39" s="92"/>
    </row>
    <row r="40" spans="1:12" ht="33.75" customHeight="1" x14ac:dyDescent="0.25">
      <c r="A40" s="94" t="s">
        <v>219</v>
      </c>
      <c r="B40" s="93" t="s">
        <v>412</v>
      </c>
      <c r="C40" s="334" t="s">
        <v>502</v>
      </c>
      <c r="D40" s="334" t="s">
        <v>502</v>
      </c>
      <c r="E40" s="92"/>
      <c r="F40" s="92"/>
      <c r="G40" s="92"/>
      <c r="H40" s="92"/>
      <c r="I40" s="92"/>
      <c r="J40" s="92"/>
      <c r="K40" s="92"/>
      <c r="L40" s="92"/>
    </row>
    <row r="41" spans="1:12" ht="63" customHeight="1" x14ac:dyDescent="0.25">
      <c r="A41" s="94" t="s">
        <v>218</v>
      </c>
      <c r="B41" s="95" t="s">
        <v>495</v>
      </c>
      <c r="C41" s="334">
        <v>44242</v>
      </c>
      <c r="D41" s="335">
        <v>44362</v>
      </c>
      <c r="E41" s="92"/>
      <c r="F41" s="92"/>
      <c r="G41" s="92"/>
      <c r="H41" s="92"/>
      <c r="I41" s="92"/>
      <c r="J41" s="92"/>
      <c r="K41" s="92"/>
      <c r="L41" s="92"/>
    </row>
    <row r="42" spans="1:12" ht="58.5" customHeight="1" x14ac:dyDescent="0.25">
      <c r="A42" s="94">
        <v>3</v>
      </c>
      <c r="B42" s="93" t="s">
        <v>411</v>
      </c>
      <c r="C42" s="334">
        <v>44242</v>
      </c>
      <c r="D42" s="335">
        <v>44270</v>
      </c>
      <c r="E42" s="92"/>
      <c r="F42" s="92"/>
      <c r="G42" s="92"/>
      <c r="H42" s="92"/>
      <c r="I42" s="92"/>
      <c r="J42" s="92"/>
      <c r="K42" s="92"/>
      <c r="L42" s="92"/>
    </row>
    <row r="43" spans="1:12" ht="34.5" customHeight="1" x14ac:dyDescent="0.25">
      <c r="A43" s="94" t="s">
        <v>217</v>
      </c>
      <c r="B43" s="93" t="s">
        <v>215</v>
      </c>
      <c r="C43" s="334" t="s">
        <v>502</v>
      </c>
      <c r="D43" s="334" t="s">
        <v>502</v>
      </c>
      <c r="E43" s="92"/>
      <c r="F43" s="92"/>
      <c r="G43" s="92"/>
      <c r="H43" s="92"/>
      <c r="I43" s="92"/>
      <c r="J43" s="92"/>
      <c r="K43" s="92"/>
      <c r="L43" s="92"/>
    </row>
    <row r="44" spans="1:12" ht="24.75" customHeight="1" x14ac:dyDescent="0.25">
      <c r="A44" s="94" t="s">
        <v>216</v>
      </c>
      <c r="B44" s="93" t="s">
        <v>213</v>
      </c>
      <c r="C44" s="334" t="s">
        <v>502</v>
      </c>
      <c r="D44" s="334" t="s">
        <v>502</v>
      </c>
      <c r="E44" s="92"/>
      <c r="F44" s="92"/>
      <c r="G44" s="92"/>
      <c r="H44" s="92"/>
      <c r="I44" s="92"/>
      <c r="J44" s="92"/>
      <c r="K44" s="92"/>
      <c r="L44" s="92"/>
    </row>
    <row r="45" spans="1:12" ht="90.75" customHeight="1" x14ac:dyDescent="0.25">
      <c r="A45" s="94" t="s">
        <v>214</v>
      </c>
      <c r="B45" s="93" t="s">
        <v>416</v>
      </c>
      <c r="C45" s="334" t="s">
        <v>502</v>
      </c>
      <c r="D45" s="334" t="s">
        <v>502</v>
      </c>
      <c r="E45" s="92"/>
      <c r="F45" s="92"/>
      <c r="G45" s="92"/>
      <c r="H45" s="92"/>
      <c r="I45" s="92"/>
      <c r="J45" s="92"/>
      <c r="K45" s="92"/>
      <c r="L45" s="92"/>
    </row>
    <row r="46" spans="1:12" ht="167.25" customHeight="1" x14ac:dyDescent="0.25">
      <c r="A46" s="94" t="s">
        <v>212</v>
      </c>
      <c r="B46" s="93" t="s">
        <v>414</v>
      </c>
      <c r="C46" s="334" t="s">
        <v>502</v>
      </c>
      <c r="D46" s="334" t="s">
        <v>502</v>
      </c>
      <c r="E46" s="92"/>
      <c r="F46" s="92"/>
      <c r="G46" s="92"/>
      <c r="H46" s="92"/>
      <c r="I46" s="92"/>
      <c r="J46" s="92"/>
      <c r="K46" s="92"/>
      <c r="L46" s="92"/>
    </row>
    <row r="47" spans="1:12" ht="30.75" customHeight="1" x14ac:dyDescent="0.25">
      <c r="A47" s="94" t="s">
        <v>210</v>
      </c>
      <c r="B47" s="93" t="s">
        <v>211</v>
      </c>
      <c r="C47" s="334">
        <v>44348</v>
      </c>
      <c r="D47" s="335">
        <v>44362</v>
      </c>
      <c r="E47" s="92"/>
      <c r="F47" s="92"/>
      <c r="G47" s="92"/>
      <c r="H47" s="92"/>
      <c r="I47" s="92"/>
      <c r="J47" s="92"/>
      <c r="K47" s="92"/>
      <c r="L47" s="92"/>
    </row>
    <row r="48" spans="1:12" ht="37.5" customHeight="1" x14ac:dyDescent="0.25">
      <c r="A48" s="94" t="s">
        <v>426</v>
      </c>
      <c r="B48" s="95" t="s">
        <v>209</v>
      </c>
      <c r="C48" s="334">
        <v>44348</v>
      </c>
      <c r="D48" s="335">
        <v>44362</v>
      </c>
      <c r="E48" s="92"/>
      <c r="F48" s="92"/>
      <c r="G48" s="92"/>
      <c r="H48" s="92"/>
      <c r="I48" s="92"/>
      <c r="J48" s="92"/>
      <c r="K48" s="92"/>
      <c r="L48" s="92"/>
    </row>
    <row r="49" spans="1:12" ht="35.25" customHeight="1" x14ac:dyDescent="0.25">
      <c r="A49" s="94">
        <v>4</v>
      </c>
      <c r="B49" s="93" t="s">
        <v>207</v>
      </c>
      <c r="C49" s="334">
        <v>44362</v>
      </c>
      <c r="D49" s="335">
        <v>44367</v>
      </c>
      <c r="E49" s="92"/>
      <c r="F49" s="92"/>
      <c r="G49" s="92"/>
      <c r="H49" s="92"/>
      <c r="I49" s="92"/>
      <c r="J49" s="92"/>
      <c r="K49" s="92"/>
      <c r="L49" s="92"/>
    </row>
    <row r="50" spans="1:12" ht="86.25" customHeight="1" x14ac:dyDescent="0.25">
      <c r="A50" s="94" t="s">
        <v>208</v>
      </c>
      <c r="B50" s="93" t="s">
        <v>415</v>
      </c>
      <c r="C50" s="334">
        <v>44362</v>
      </c>
      <c r="D50" s="335">
        <v>44365</v>
      </c>
      <c r="E50" s="92"/>
      <c r="F50" s="92"/>
      <c r="G50" s="92"/>
      <c r="H50" s="92"/>
      <c r="I50" s="92"/>
      <c r="J50" s="92"/>
      <c r="K50" s="92"/>
      <c r="L50" s="92"/>
    </row>
    <row r="51" spans="1:12" ht="77.25" customHeight="1" x14ac:dyDescent="0.25">
      <c r="A51" s="94" t="s">
        <v>206</v>
      </c>
      <c r="B51" s="93" t="s">
        <v>417</v>
      </c>
      <c r="C51" s="334" t="s">
        <v>502</v>
      </c>
      <c r="D51" s="334" t="s">
        <v>502</v>
      </c>
      <c r="E51" s="92"/>
      <c r="F51" s="92"/>
      <c r="G51" s="92"/>
      <c r="H51" s="92"/>
      <c r="I51" s="92"/>
      <c r="J51" s="92"/>
      <c r="K51" s="92"/>
      <c r="L51" s="92"/>
    </row>
    <row r="52" spans="1:12" ht="71.25" customHeight="1" x14ac:dyDescent="0.25">
      <c r="A52" s="94" t="s">
        <v>204</v>
      </c>
      <c r="B52" s="93" t="s">
        <v>205</v>
      </c>
      <c r="C52" s="334">
        <v>44362</v>
      </c>
      <c r="D52" s="334">
        <v>44377</v>
      </c>
      <c r="E52" s="92"/>
      <c r="F52" s="92"/>
      <c r="G52" s="92"/>
      <c r="H52" s="92"/>
      <c r="I52" s="92"/>
      <c r="J52" s="92"/>
      <c r="K52" s="92"/>
      <c r="L52" s="92"/>
    </row>
    <row r="53" spans="1:12" ht="48" customHeight="1" x14ac:dyDescent="0.25">
      <c r="A53" s="94" t="s">
        <v>202</v>
      </c>
      <c r="B53" s="168" t="s">
        <v>418</v>
      </c>
      <c r="C53" s="334">
        <v>44362</v>
      </c>
      <c r="D53" s="334">
        <v>44377</v>
      </c>
      <c r="E53" s="92"/>
      <c r="F53" s="92"/>
      <c r="G53" s="92"/>
      <c r="H53" s="92"/>
      <c r="I53" s="92"/>
      <c r="J53" s="92"/>
      <c r="K53" s="92"/>
      <c r="L53" s="92"/>
    </row>
    <row r="54" spans="1:12" ht="46.5" customHeight="1" x14ac:dyDescent="0.25">
      <c r="A54" s="94" t="s">
        <v>419</v>
      </c>
      <c r="B54" s="93" t="s">
        <v>203</v>
      </c>
      <c r="C54" s="334">
        <v>44362</v>
      </c>
      <c r="D54" s="334">
        <v>44377</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2017-02-09T13:12:42Z</dcterms:modified>
</cp:coreProperties>
</file>