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1445" windowHeight="9345"/>
  </bookViews>
  <sheets>
    <sheet name="Лист1" sheetId="1" r:id="rId1"/>
  </sheets>
  <definedNames>
    <definedName name="_xlnm.Print_Titles" localSheetId="0">Лист1!$15:$17</definedName>
  </definedNames>
  <calcPr calcId="152511"/>
</workbook>
</file>

<file path=xl/calcChain.xml><?xml version="1.0" encoding="utf-8"?>
<calcChain xmlns="http://schemas.openxmlformats.org/spreadsheetml/2006/main">
  <c r="F187" i="1" l="1"/>
  <c r="D187" i="1"/>
  <c r="D61" i="1"/>
  <c r="D76" i="1"/>
  <c r="F74" i="1"/>
  <c r="D72" i="1"/>
  <c r="D74" i="1" s="1"/>
  <c r="D71" i="1"/>
  <c r="F68" i="1"/>
  <c r="D65" i="1"/>
  <c r="D59" i="1"/>
  <c r="F59" i="1"/>
  <c r="D53" i="1"/>
  <c r="D52" i="1"/>
  <c r="F45" i="1"/>
  <c r="D45" i="1"/>
  <c r="D34" i="1"/>
  <c r="D32" i="1"/>
  <c r="D30" i="1"/>
  <c r="D27" i="1"/>
  <c r="F27" i="1"/>
  <c r="F51" i="1"/>
  <c r="F67" i="1" s="1"/>
  <c r="D51" i="1"/>
  <c r="D67" i="1" s="1"/>
  <c r="D68" i="1" s="1"/>
  <c r="D21" i="1"/>
  <c r="F52" i="1"/>
  <c r="D90" i="1" l="1"/>
  <c r="D114" i="1" l="1"/>
  <c r="D123" i="1"/>
  <c r="D146" i="1"/>
  <c r="D152" i="1"/>
  <c r="F152" i="1"/>
  <c r="E146" i="1"/>
  <c r="F146" i="1"/>
  <c r="E178" i="1" l="1"/>
  <c r="F178" i="1"/>
  <c r="G178" i="1"/>
  <c r="I178" i="1"/>
  <c r="D178" i="1"/>
  <c r="H147" i="1"/>
  <c r="H143" i="1"/>
  <c r="D127" i="1"/>
  <c r="F127" i="1"/>
  <c r="F90" i="1"/>
  <c r="G152" i="1" l="1"/>
  <c r="E152" i="1"/>
  <c r="F119" i="1" l="1"/>
  <c r="F100" i="1"/>
  <c r="F102" i="1"/>
  <c r="F82" i="1"/>
  <c r="F148" i="1" l="1"/>
  <c r="F147" i="1"/>
  <c r="F143" i="1"/>
  <c r="D148" i="1"/>
  <c r="D147" i="1"/>
  <c r="D143" i="1"/>
  <c r="D121" i="1"/>
  <c r="D119" i="1"/>
  <c r="D102" i="1"/>
  <c r="D100" i="1"/>
  <c r="D82" i="1"/>
  <c r="F134" i="1" l="1"/>
  <c r="F131" i="1"/>
  <c r="F132" i="1" s="1"/>
  <c r="F128" i="1"/>
  <c r="F129" i="1" s="1"/>
  <c r="D134" i="1"/>
  <c r="D131" i="1"/>
  <c r="D132" i="1" s="1"/>
  <c r="D128" i="1"/>
  <c r="D129" i="1" s="1"/>
  <c r="D136" i="1" l="1"/>
  <c r="D138" i="1" s="1"/>
  <c r="F136" i="1"/>
  <c r="F138" i="1" s="1"/>
  <c r="G148" i="1"/>
  <c r="G147" i="1"/>
  <c r="G143" i="1"/>
  <c r="E148" i="1"/>
  <c r="E147" i="1"/>
  <c r="E143" i="1"/>
  <c r="G141" i="1"/>
  <c r="G121" i="1"/>
  <c r="G127" i="1" s="1"/>
  <c r="G102" i="1"/>
  <c r="G100" i="1"/>
  <c r="G90" i="1"/>
  <c r="G82" i="1"/>
  <c r="G134" i="1"/>
  <c r="G113" i="1"/>
  <c r="G119" i="1" s="1"/>
  <c r="G131" i="1"/>
  <c r="G132" i="1" s="1"/>
  <c r="E138" i="1"/>
  <c r="E136" i="1"/>
  <c r="E134" i="1"/>
  <c r="E132" i="1"/>
  <c r="E131" i="1"/>
  <c r="E129" i="1"/>
  <c r="E128" i="1"/>
  <c r="E127" i="1"/>
  <c r="E121" i="1"/>
  <c r="E119" i="1"/>
  <c r="E113" i="1"/>
  <c r="E102" i="1"/>
  <c r="E100" i="1"/>
  <c r="E90" i="1"/>
  <c r="E82" i="1"/>
  <c r="G128" i="1" l="1"/>
  <c r="G129" i="1" s="1"/>
  <c r="G136" i="1" l="1"/>
  <c r="G138" i="1" s="1"/>
  <c r="D17" i="1" l="1"/>
  <c r="E17" i="1" s="1"/>
  <c r="G17" i="1"/>
  <c r="H17" i="1"/>
  <c r="I17" i="1" s="1"/>
  <c r="J17" i="1" s="1"/>
  <c r="K17" i="1" s="1"/>
  <c r="F17" i="1"/>
  <c r="I134" i="1" l="1"/>
  <c r="I136" i="1" s="1"/>
  <c r="I138" i="1" s="1"/>
  <c r="H134" i="1"/>
  <c r="H136" i="1" s="1"/>
  <c r="H138" i="1"/>
  <c r="K205" i="1" l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5" i="1"/>
  <c r="K184" i="1"/>
  <c r="K183" i="1"/>
  <c r="K182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7" i="1"/>
  <c r="K76" i="1"/>
  <c r="K64" i="1"/>
  <c r="K63" i="1"/>
  <c r="K58" i="1"/>
  <c r="K57" i="1"/>
  <c r="K49" i="1"/>
  <c r="K48" i="1"/>
  <c r="K46" i="1"/>
  <c r="K44" i="1"/>
  <c r="K42" i="1"/>
  <c r="K34" i="1"/>
  <c r="K32" i="1"/>
  <c r="K30" i="1"/>
  <c r="K28" i="1"/>
  <c r="I74" i="1"/>
  <c r="I75" i="1"/>
  <c r="I79" i="1" s="1"/>
  <c r="I70" i="1"/>
  <c r="I65" i="1"/>
  <c r="K47" i="1"/>
  <c r="K39" i="1"/>
  <c r="I26" i="1"/>
  <c r="I24" i="1" s="1"/>
  <c r="I51" i="1"/>
  <c r="I50" i="1"/>
  <c r="K186" i="1" l="1"/>
  <c r="I59" i="1"/>
  <c r="I71" i="1"/>
  <c r="I23" i="1"/>
  <c r="I31" i="1"/>
  <c r="I41" i="1" s="1"/>
  <c r="I45" i="1" s="1"/>
  <c r="I40" i="1"/>
  <c r="K206" i="1"/>
  <c r="K35" i="1"/>
  <c r="K61" i="1"/>
  <c r="I20" i="1"/>
  <c r="I52" i="1" s="1"/>
  <c r="I53" i="1"/>
  <c r="I66" i="1" s="1"/>
  <c r="I68" i="1" s="1"/>
  <c r="I187" i="1" l="1"/>
  <c r="K181" i="1"/>
  <c r="K78" i="1"/>
  <c r="K62" i="1"/>
  <c r="K60" i="1"/>
  <c r="K56" i="1"/>
  <c r="K55" i="1"/>
  <c r="K54" i="1"/>
  <c r="K43" i="1"/>
  <c r="K37" i="1"/>
  <c r="K36" i="1"/>
  <c r="K33" i="1"/>
  <c r="K29" i="1"/>
  <c r="K25" i="1"/>
  <c r="K27" i="1"/>
  <c r="K22" i="1"/>
  <c r="K21" i="1"/>
  <c r="K19" i="1"/>
  <c r="K18" i="1"/>
  <c r="H50" i="1" l="1"/>
  <c r="K50" i="1" s="1"/>
  <c r="H23" i="1"/>
  <c r="K23" i="1" s="1"/>
  <c r="H53" i="1"/>
  <c r="K53" i="1" s="1"/>
  <c r="K69" i="1"/>
  <c r="H20" i="1"/>
  <c r="H51" i="1"/>
  <c r="K51" i="1" s="1"/>
  <c r="H65" i="1"/>
  <c r="K65" i="1" s="1"/>
  <c r="K38" i="1"/>
  <c r="H40" i="1"/>
  <c r="K40" i="1" s="1"/>
  <c r="H59" i="1"/>
  <c r="K59" i="1" s="1"/>
  <c r="H26" i="1"/>
  <c r="K26" i="1" s="1"/>
  <c r="H31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6" i="1"/>
  <c r="J185" i="1"/>
  <c r="J184" i="1"/>
  <c r="J183" i="1"/>
  <c r="J182" i="1"/>
  <c r="J181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8" i="1"/>
  <c r="J137" i="1"/>
  <c r="J136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8" i="1"/>
  <c r="J77" i="1"/>
  <c r="J76" i="1"/>
  <c r="J69" i="1"/>
  <c r="J64" i="1"/>
  <c r="J63" i="1"/>
  <c r="J62" i="1"/>
  <c r="J61" i="1"/>
  <c r="J60" i="1"/>
  <c r="J58" i="1"/>
  <c r="J57" i="1"/>
  <c r="J56" i="1"/>
  <c r="J55" i="1"/>
  <c r="J54" i="1"/>
  <c r="J53" i="1"/>
  <c r="J51" i="1"/>
  <c r="J50" i="1"/>
  <c r="J49" i="1"/>
  <c r="J48" i="1"/>
  <c r="J47" i="1"/>
  <c r="J46" i="1"/>
  <c r="J44" i="1"/>
  <c r="J43" i="1"/>
  <c r="J42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5" i="1"/>
  <c r="J23" i="1"/>
  <c r="J22" i="1"/>
  <c r="J21" i="1"/>
  <c r="J20" i="1"/>
  <c r="J19" i="1"/>
  <c r="J18" i="1"/>
  <c r="H187" i="1" l="1"/>
  <c r="K187" i="1" s="1"/>
  <c r="J26" i="1"/>
  <c r="H66" i="1"/>
  <c r="J66" i="1" s="1"/>
  <c r="J59" i="1"/>
  <c r="J65" i="1"/>
  <c r="H24" i="1"/>
  <c r="K24" i="1" s="1"/>
  <c r="K31" i="1"/>
  <c r="K20" i="1"/>
  <c r="H52" i="1"/>
  <c r="J40" i="1"/>
  <c r="J187" i="1"/>
  <c r="K66" i="1"/>
  <c r="H72" i="1" l="1"/>
  <c r="J24" i="1"/>
  <c r="H41" i="1"/>
  <c r="J41" i="1" s="1"/>
  <c r="H68" i="1"/>
  <c r="K52" i="1"/>
  <c r="J52" i="1"/>
  <c r="K72" i="1"/>
  <c r="H79" i="1"/>
  <c r="H75" i="1"/>
  <c r="J72" i="1"/>
  <c r="H45" i="1"/>
  <c r="K41" i="1"/>
  <c r="K45" i="1" l="1"/>
  <c r="J45" i="1"/>
  <c r="K75" i="1"/>
  <c r="J75" i="1"/>
  <c r="K79" i="1"/>
  <c r="J79" i="1"/>
  <c r="K68" i="1"/>
  <c r="J68" i="1"/>
  <c r="H67" i="1"/>
  <c r="K67" i="1" l="1"/>
  <c r="H70" i="1"/>
  <c r="H73" i="1" s="1"/>
  <c r="J67" i="1"/>
  <c r="K73" i="1" l="1"/>
  <c r="J73" i="1"/>
  <c r="K70" i="1"/>
  <c r="H71" i="1"/>
  <c r="J70" i="1"/>
  <c r="K71" i="1" l="1"/>
  <c r="J71" i="1"/>
  <c r="H74" i="1"/>
  <c r="K74" i="1" l="1"/>
  <c r="J74" i="1"/>
</calcChain>
</file>

<file path=xl/sharedStrings.xml><?xml version="1.0" encoding="utf-8"?>
<sst xmlns="http://schemas.openxmlformats.org/spreadsheetml/2006/main" count="517" uniqueCount="260">
  <si>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</si>
  <si>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</si>
  <si>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</si>
  <si>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</si>
  <si>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</si>
  <si>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</si>
  <si>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</si>
  <si>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</si>
  <si>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Единицы измерения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</si>
  <si>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</si>
  <si>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</si>
  <si>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</si>
  <si>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</si>
  <si>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</si>
  <si>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</si>
  <si>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</si>
  <si>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</si>
  <si>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</si>
  <si>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</si>
  <si>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</si>
  <si>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</si>
  <si>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</si>
  <si>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</si>
  <si>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</si>
  <si>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</si>
  <si>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</si>
  <si>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</si>
  <si>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</si>
  <si>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</si>
  <si>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</si>
  <si>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</si>
  <si>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</si>
  <si>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</si>
  <si>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</si>
  <si>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</si>
  <si>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</si>
  <si>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</si>
  <si>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</si>
  <si>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</si>
  <si>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</si>
  <si>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</si>
  <si>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</si>
  <si>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</si>
  <si>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</si>
  <si>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</si>
  <si>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</si>
  <si>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</si>
  <si>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</si>
  <si>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</si>
  <si>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</si>
  <si>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</si>
  <si>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</si>
  <si>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</si>
  <si>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</si>
  <si>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</si>
  <si>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</si>
  <si>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</si>
  <si>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</si>
  <si>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</si>
  <si>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</si>
  <si>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</si>
  <si>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</si>
  <si>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</si>
  <si>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</si>
  <si>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</si>
  <si>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</si>
  <si>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</si>
  <si>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</si>
  <si>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</si>
  <si>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 (сальдо) (1 + 2)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</si>
  <si>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</si>
  <si>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</si>
  <si>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</si>
  <si>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</si>
  <si>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</si>
  <si>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</si>
  <si>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</si>
  <si>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</si>
  <si>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</si>
  <si>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</si>
  <si>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</si>
  <si>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</si>
  <si>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</si>
  <si>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</si>
  <si>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</si>
  <si>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</si>
  <si>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</si>
  <si>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</si>
  <si>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</si>
  <si>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</si>
  <si>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</si>
  <si>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</si>
  <si>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</si>
  <si>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</si>
  <si>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</si>
  <si>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</si>
  <si>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</si>
  <si>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</si>
  <si>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</si>
  <si>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</si>
  <si>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</si>
  <si>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</si>
  <si>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</si>
  <si>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</si>
  <si>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</si>
  <si>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</si>
  <si>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</si>
  <si>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</si>
  <si>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</si>
  <si>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</si>
  <si>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</si>
  <si>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</si>
  <si>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</si>
  <si>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</si>
  <si>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</si>
  <si>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</si>
  <si>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</si>
  <si>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</si>
  <si>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</si>
  <si>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</si>
  <si>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</si>
  <si>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</si>
  <si>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</si>
  <si>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</si>
  <si>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</si>
  <si>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</si>
  <si>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</si>
  <si>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</si>
  <si>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</si>
  <si>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</si>
  <si>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</si>
  <si>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</si>
  <si>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</si>
  <si>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</si>
  <si>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</si>
  <si>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</si>
  <si>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</si>
  <si>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</si>
  <si>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</si>
  <si>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</si>
  <si>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</si>
  <si>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</si>
  <si>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</si>
  <si>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</si>
  <si>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</si>
  <si>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</si>
  <si>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</si>
  <si>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</si>
  <si>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</si>
  <si>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</si>
  <si>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</si>
  <si>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</si>
  <si>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</si>
  <si>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</si>
  <si>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</si>
  <si>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</si>
  <si>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</si>
  <si>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</si>
  <si>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</si>
  <si>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</si>
  <si>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</si>
  <si>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</si>
  <si>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</si>
  <si>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</si>
  <si>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</si>
  <si>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</si>
  <si>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</si>
  <si>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</si>
  <si>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</si>
  <si>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</si>
  <si>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</si>
  <si>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</si>
  <si>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</si>
  <si>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</si>
  <si>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</si>
  <si>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</si>
  <si>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</si>
  <si>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</si>
  <si>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</si>
  <si>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</si>
  <si>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</si>
  <si>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</si>
  <si>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</si>
  <si>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</si>
  <si>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</si>
  <si>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</si>
  <si>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</si>
  <si>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</si>
  <si>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</si>
  <si>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</si>
  <si>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</si>
  <si>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</si>
  <si>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</si>
  <si>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</si>
  <si>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</si>
  <si>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</si>
  <si>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</si>
  <si>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</si>
  <si>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</si>
  <si>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</si>
  <si>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</si>
  <si>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</si>
  <si>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</si>
  <si>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</si>
  <si>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</si>
  <si>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</si>
  <si>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</si>
  <si>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</si>
  <si>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</si>
  <si>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</si>
  <si>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</si>
  <si>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</si>
  <si>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</si>
  <si>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</si>
  <si>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</si>
  <si>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</si>
  <si>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</si>
  <si>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</si>
  <si>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</si>
  <si>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</si>
  <si>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</si>
  <si>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</si>
  <si>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</si>
  <si>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</si>
  <si>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</si>
  <si>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</si>
  <si>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</si>
  <si>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</si>
  <si>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</si>
  <si>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</si>
  <si>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</si>
  <si>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</si>
  <si>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</si>
  <si>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</si>
  <si>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</si>
  <si>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</si>
  <si>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</si>
  <si>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</si>
  <si>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</si>
  <si>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</si>
  <si>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</si>
  <si>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</si>
  <si>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</si>
  <si>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</si>
  <si>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</si>
  <si>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</si>
  <si>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</si>
  <si>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 xml:space="preserve">  </t>
  </si>
  <si>
    <t>Факт</t>
  </si>
  <si>
    <t>Год 2016</t>
  </si>
  <si>
    <t>Год раскрытия информации: 2016 год</t>
  </si>
  <si>
    <t>АО "Янтарьэнерго"</t>
  </si>
  <si>
    <t>Собственная НВВ сетевой компании</t>
  </si>
  <si>
    <t>Страховые взносы</t>
  </si>
  <si>
    <r>
      <rPr>
        <b/>
        <sz val="14"/>
        <color indexed="8"/>
        <rFont val="Times New Roman"/>
        <family val="1"/>
        <charset val="204"/>
      </rPr>
      <t xml:space="preserve">за  период </t>
    </r>
    <r>
      <rPr>
        <b/>
        <u/>
        <sz val="14"/>
        <color indexed="8"/>
        <rFont val="Times New Roman"/>
        <family val="1"/>
        <charset val="204"/>
      </rPr>
      <t xml:space="preserve">  2016</t>
    </r>
  </si>
  <si>
    <t>Год 2015</t>
  </si>
  <si>
    <t>Отклонение от плана  2016</t>
  </si>
  <si>
    <t>Год 2014</t>
  </si>
  <si>
    <t>Оплата прочих расходов</t>
  </si>
  <si>
    <t>Приток денежных средств по основной деятельности                                    (от реализации услуг по передаче электроэнергии)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</si>
</sst>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164" formatCode="0.0%"/>
    <numFmt numFmtId="165" formatCode="#,##0_ ;\-#,##0\ "/>
    <numFmt numFmtId="166" formatCode="#,##0.0_ ;\-#,##0.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0" fontId="2" fillId="0" borderId="0" xfId="1" applyFont="1"/>
    <xf numFmtId="0" fontId="2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13" fillId="0" borderId="8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14" fillId="0" borderId="18" xfId="0" applyFont="1" applyBorder="1" applyAlignment="1">
      <alignment horizontal="center" vertical="center"/>
    </xf>
    <xf numFmtId="0" fontId="2" fillId="0" borderId="20" xfId="1" applyFont="1" applyFill="1" applyBorder="1" applyAlignment="1">
      <alignment vertical="center"/>
    </xf>
    <xf numFmtId="49" fontId="15" fillId="0" borderId="17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right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49" fontId="15" fillId="0" borderId="20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49" fontId="14" fillId="0" borderId="12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2" fillId="2" borderId="19" xfId="1" applyNumberFormat="1" applyFont="1" applyFill="1" applyBorder="1" applyAlignment="1">
      <alignment horizontal="center" vertical="center" wrapText="1"/>
    </xf>
    <xf numFmtId="165" fontId="4" fillId="2" borderId="19" xfId="1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9" xfId="1" applyNumberFormat="1" applyFont="1" applyFill="1" applyBorder="1" applyAlignment="1">
      <alignment horizontal="center" vertical="center" wrapText="1"/>
    </xf>
    <xf numFmtId="165" fontId="4" fillId="2" borderId="23" xfId="1" applyNumberFormat="1" applyFont="1" applyFill="1" applyBorder="1" applyAlignment="1">
      <alignment horizontal="center" vertical="center" wrapText="1"/>
    </xf>
    <xf numFmtId="165" fontId="2" fillId="2" borderId="9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5" fontId="2" fillId="2" borderId="23" xfId="1" applyNumberFormat="1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center" vertical="center" wrapText="1"/>
    </xf>
    <xf numFmtId="164" fontId="4" fillId="0" borderId="16" xfId="3" applyNumberFormat="1" applyFont="1" applyFill="1" applyBorder="1" applyAlignment="1">
      <alignment horizontal="center" vertical="center"/>
    </xf>
    <xf numFmtId="164" fontId="4" fillId="0" borderId="30" xfId="3" applyNumberFormat="1" applyFont="1" applyFill="1" applyBorder="1" applyAlignment="1">
      <alignment horizontal="center" vertical="center"/>
    </xf>
    <xf numFmtId="164" fontId="4" fillId="0" borderId="11" xfId="3" applyNumberFormat="1" applyFont="1" applyFill="1" applyBorder="1" applyAlignment="1">
      <alignment horizontal="center" vertical="center"/>
    </xf>
    <xf numFmtId="164" fontId="4" fillId="0" borderId="25" xfId="3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3" fontId="4" fillId="2" borderId="3" xfId="1" applyNumberFormat="1" applyFont="1" applyFill="1" applyBorder="1" applyAlignment="1">
      <alignment horizontal="center" vertical="center"/>
    </xf>
    <xf numFmtId="9" fontId="4" fillId="2" borderId="4" xfId="3" applyFont="1" applyFill="1" applyBorder="1" applyAlignment="1">
      <alignment horizontal="center" vertical="center"/>
    </xf>
    <xf numFmtId="3" fontId="2" fillId="2" borderId="31" xfId="1" applyNumberFormat="1" applyFont="1" applyFill="1" applyBorder="1" applyAlignment="1">
      <alignment horizontal="center" vertical="center"/>
    </xf>
    <xf numFmtId="9" fontId="2" fillId="2" borderId="32" xfId="3" applyFont="1" applyFill="1" applyBorder="1" applyAlignment="1">
      <alignment horizontal="center" vertical="center"/>
    </xf>
    <xf numFmtId="3" fontId="4" fillId="2" borderId="31" xfId="1" applyNumberFormat="1" applyFont="1" applyFill="1" applyBorder="1" applyAlignment="1">
      <alignment horizontal="center" vertical="center"/>
    </xf>
    <xf numFmtId="9" fontId="4" fillId="2" borderId="32" xfId="3" applyFont="1" applyFill="1" applyBorder="1" applyAlignment="1">
      <alignment horizontal="center" vertical="center"/>
    </xf>
    <xf numFmtId="41" fontId="2" fillId="2" borderId="31" xfId="1" applyNumberFormat="1" applyFont="1" applyFill="1" applyBorder="1" applyAlignment="1">
      <alignment horizontal="center" vertical="center"/>
    </xf>
    <xf numFmtId="3" fontId="4" fillId="2" borderId="24" xfId="1" applyNumberFormat="1" applyFont="1" applyFill="1" applyBorder="1" applyAlignment="1">
      <alignment horizontal="center" vertical="center"/>
    </xf>
    <xf numFmtId="9" fontId="4" fillId="2" borderId="25" xfId="3" applyFont="1" applyFill="1" applyBorder="1" applyAlignment="1">
      <alignment horizontal="center" vertical="center"/>
    </xf>
    <xf numFmtId="3" fontId="4" fillId="0" borderId="33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4" fillId="0" borderId="34" xfId="1" applyNumberFormat="1" applyFont="1" applyFill="1" applyBorder="1" applyAlignment="1">
      <alignment horizontal="center" vertical="center"/>
    </xf>
    <xf numFmtId="41" fontId="2" fillId="0" borderId="34" xfId="1" applyNumberFormat="1" applyFont="1" applyFill="1" applyBorder="1" applyAlignment="1">
      <alignment horizontal="center" vertical="center"/>
    </xf>
    <xf numFmtId="3" fontId="4" fillId="0" borderId="35" xfId="1" applyNumberFormat="1" applyFont="1" applyFill="1" applyBorder="1" applyAlignment="1">
      <alignment horizontal="center" vertical="center"/>
    </xf>
    <xf numFmtId="41" fontId="4" fillId="2" borderId="31" xfId="1" applyNumberFormat="1" applyFont="1" applyFill="1" applyBorder="1" applyAlignment="1">
      <alignment horizontal="center" vertical="center"/>
    </xf>
    <xf numFmtId="165" fontId="2" fillId="0" borderId="15" xfId="1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>
      <alignment horizontal="center" vertical="center" wrapText="1"/>
    </xf>
    <xf numFmtId="164" fontId="2" fillId="0" borderId="16" xfId="3" applyNumberFormat="1" applyFont="1" applyFill="1" applyBorder="1" applyAlignment="1">
      <alignment horizontal="center" vertical="center"/>
    </xf>
    <xf numFmtId="165" fontId="4" fillId="2" borderId="36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6" fontId="4" fillId="2" borderId="36" xfId="1" applyNumberFormat="1" applyFont="1" applyFill="1" applyBorder="1" applyAlignment="1">
      <alignment horizontal="center" vertical="center" wrapText="1"/>
    </xf>
    <xf numFmtId="165" fontId="4" fillId="2" borderId="37" xfId="1" applyNumberFormat="1" applyFont="1" applyFill="1" applyBorder="1" applyAlignment="1">
      <alignment horizontal="center" vertical="center" wrapText="1"/>
    </xf>
    <xf numFmtId="165" fontId="2" fillId="2" borderId="37" xfId="1" applyNumberFormat="1" applyFont="1" applyFill="1" applyBorder="1" applyAlignment="1">
      <alignment horizontal="center" vertical="center" wrapText="1"/>
    </xf>
    <xf numFmtId="41" fontId="2" fillId="2" borderId="38" xfId="1" applyNumberFormat="1" applyFont="1" applyFill="1" applyBorder="1" applyAlignment="1">
      <alignment horizontal="center" vertical="center"/>
    </xf>
    <xf numFmtId="166" fontId="4" fillId="2" borderId="37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2" fillId="2" borderId="15" xfId="1" applyNumberFormat="1" applyFont="1" applyFill="1" applyBorder="1" applyAlignment="1">
      <alignment horizontal="center" vertical="center" wrapText="1"/>
    </xf>
    <xf numFmtId="165" fontId="2" fillId="2" borderId="16" xfId="1" applyNumberFormat="1" applyFont="1" applyFill="1" applyBorder="1" applyAlignment="1">
      <alignment horizontal="center" vertical="center" wrapText="1"/>
    </xf>
    <xf numFmtId="165" fontId="4" fillId="2" borderId="16" xfId="1" applyNumberFormat="1" applyFont="1" applyFill="1" applyBorder="1" applyAlignment="1">
      <alignment horizontal="center" vertical="center" wrapText="1"/>
    </xf>
    <xf numFmtId="41" fontId="2" fillId="0" borderId="32" xfId="1" applyNumberFormat="1" applyFont="1" applyFill="1" applyBorder="1" applyAlignment="1">
      <alignment horizontal="center" vertical="center"/>
    </xf>
    <xf numFmtId="166" fontId="4" fillId="2" borderId="16" xfId="1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165" fontId="2" fillId="2" borderId="38" xfId="1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5" fontId="2" fillId="2" borderId="31" xfId="1" applyNumberFormat="1" applyFont="1" applyFill="1" applyBorder="1" applyAlignment="1">
      <alignment horizontal="center" vertical="center" wrapText="1"/>
    </xf>
    <xf numFmtId="165" fontId="2" fillId="2" borderId="32" xfId="1" applyNumberFormat="1" applyFont="1" applyFill="1" applyBorder="1" applyAlignment="1">
      <alignment horizontal="center" vertical="center" wrapText="1"/>
    </xf>
    <xf numFmtId="165" fontId="2" fillId="2" borderId="24" xfId="1" applyNumberFormat="1" applyFont="1" applyFill="1" applyBorder="1" applyAlignment="1">
      <alignment horizontal="center" vertical="center" wrapText="1"/>
    </xf>
    <xf numFmtId="165" fontId="2" fillId="2" borderId="25" xfId="1" applyNumberFormat="1" applyFont="1" applyFill="1" applyBorder="1" applyAlignment="1">
      <alignment horizontal="center" vertical="center" wrapText="1"/>
    </xf>
    <xf numFmtId="165" fontId="2" fillId="2" borderId="40" xfId="1" applyNumberFormat="1" applyFont="1" applyFill="1" applyBorder="1" applyAlignment="1">
      <alignment horizontal="center" vertical="center" wrapText="1"/>
    </xf>
    <xf numFmtId="165" fontId="2" fillId="2" borderId="41" xfId="1" applyNumberFormat="1" applyFont="1" applyFill="1" applyBorder="1" applyAlignment="1">
      <alignment horizontal="center" vertical="center" wrapText="1"/>
    </xf>
    <xf numFmtId="165" fontId="2" fillId="2" borderId="10" xfId="1" applyNumberFormat="1" applyFont="1" applyFill="1" applyBorder="1" applyAlignment="1">
      <alignment horizontal="center" vertical="center" wrapText="1"/>
    </xf>
    <xf numFmtId="165" fontId="2" fillId="2" borderId="11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4" fillId="0" borderId="32" xfId="1" applyNumberFormat="1" applyFont="1" applyFill="1" applyBorder="1" applyAlignment="1">
      <alignment horizontal="center" vertical="center"/>
    </xf>
    <xf numFmtId="3" fontId="4" fillId="0" borderId="17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41" fontId="2" fillId="0" borderId="17" xfId="1" applyNumberFormat="1" applyFont="1" applyFill="1" applyBorder="1" applyAlignment="1">
      <alignment horizontal="center" vertical="center"/>
    </xf>
    <xf numFmtId="3" fontId="4" fillId="0" borderId="21" xfId="1" applyNumberFormat="1" applyFont="1" applyFill="1" applyBorder="1" applyAlignment="1">
      <alignment horizontal="center" vertical="center"/>
    </xf>
    <xf numFmtId="3" fontId="4" fillId="0" borderId="25" xfId="1" applyNumberFormat="1" applyFont="1" applyFill="1" applyBorder="1" applyAlignment="1">
      <alignment horizontal="center" vertical="center"/>
    </xf>
    <xf numFmtId="165" fontId="4" fillId="2" borderId="12" xfId="1" applyNumberFormat="1" applyFont="1" applyFill="1" applyBorder="1" applyAlignment="1">
      <alignment horizontal="center" vertical="center" wrapText="1"/>
    </xf>
    <xf numFmtId="165" fontId="2" fillId="2" borderId="12" xfId="1" applyNumberFormat="1" applyFont="1" applyFill="1" applyBorder="1" applyAlignment="1">
      <alignment horizontal="center" vertical="center" wrapText="1"/>
    </xf>
    <xf numFmtId="166" fontId="4" fillId="2" borderId="12" xfId="1" applyNumberFormat="1" applyFont="1" applyFill="1" applyBorder="1" applyAlignment="1">
      <alignment horizontal="center" vertical="center" wrapText="1"/>
    </xf>
    <xf numFmtId="9" fontId="2" fillId="2" borderId="14" xfId="3" applyFont="1" applyFill="1" applyBorder="1" applyAlignment="1">
      <alignment horizontal="center" vertical="center" wrapText="1"/>
    </xf>
    <xf numFmtId="9" fontId="2" fillId="2" borderId="36" xfId="3" applyFont="1" applyFill="1" applyBorder="1" applyAlignment="1">
      <alignment horizontal="center" vertical="center" wrapText="1"/>
    </xf>
    <xf numFmtId="9" fontId="2" fillId="2" borderId="15" xfId="3" applyFont="1" applyFill="1" applyBorder="1" applyAlignment="1">
      <alignment horizontal="center" vertical="center" wrapText="1"/>
    </xf>
    <xf numFmtId="9" fontId="2" fillId="2" borderId="16" xfId="3" applyFont="1" applyFill="1" applyBorder="1" applyAlignment="1">
      <alignment horizontal="center" vertical="center" wrapText="1"/>
    </xf>
    <xf numFmtId="9" fontId="2" fillId="2" borderId="37" xfId="3" applyFont="1" applyFill="1" applyBorder="1" applyAlignment="1">
      <alignment horizontal="center" vertical="center" wrapText="1"/>
    </xf>
    <xf numFmtId="9" fontId="2" fillId="2" borderId="31" xfId="3" applyFont="1" applyFill="1" applyBorder="1" applyAlignment="1">
      <alignment horizontal="center" vertical="center"/>
    </xf>
    <xf numFmtId="165" fontId="4" fillId="2" borderId="31" xfId="1" applyNumberFormat="1" applyFont="1" applyFill="1" applyBorder="1" applyAlignment="1">
      <alignment horizontal="center" vertical="center" wrapText="1"/>
    </xf>
    <xf numFmtId="165" fontId="4" fillId="2" borderId="32" xfId="1" applyNumberFormat="1" applyFont="1" applyFill="1" applyBorder="1" applyAlignment="1">
      <alignment horizontal="center" vertical="center" wrapText="1"/>
    </xf>
    <xf numFmtId="165" fontId="4" fillId="0" borderId="31" xfId="1" applyNumberFormat="1" applyFont="1" applyFill="1" applyBorder="1" applyAlignment="1">
      <alignment horizontal="center" vertical="center" wrapText="1"/>
    </xf>
    <xf numFmtId="165" fontId="4" fillId="0" borderId="32" xfId="1" applyNumberFormat="1" applyFont="1" applyFill="1" applyBorder="1" applyAlignment="1">
      <alignment horizontal="center" vertical="center" wrapText="1"/>
    </xf>
    <xf numFmtId="165" fontId="4" fillId="2" borderId="24" xfId="1" applyNumberFormat="1" applyFont="1" applyFill="1" applyBorder="1" applyAlignment="1">
      <alignment horizontal="center" vertical="center" wrapText="1"/>
    </xf>
    <xf numFmtId="165" fontId="4" fillId="2" borderId="42" xfId="1" applyNumberFormat="1" applyFont="1" applyFill="1" applyBorder="1" applyAlignment="1">
      <alignment horizontal="center" vertical="center" wrapText="1"/>
    </xf>
    <xf numFmtId="165" fontId="4" fillId="2" borderId="25" xfId="1" applyNumberFormat="1" applyFont="1" applyFill="1" applyBorder="1" applyAlignment="1">
      <alignment horizontal="center" vertical="center" wrapText="1"/>
    </xf>
    <xf numFmtId="165" fontId="2" fillId="0" borderId="31" xfId="1" applyNumberFormat="1" applyFont="1" applyFill="1" applyBorder="1" applyAlignment="1">
      <alignment horizontal="center" vertical="center" wrapText="1"/>
    </xf>
    <xf numFmtId="165" fontId="2" fillId="0" borderId="32" xfId="1" applyNumberFormat="1" applyFont="1" applyFill="1" applyBorder="1" applyAlignment="1">
      <alignment horizontal="center" vertical="center" wrapText="1"/>
    </xf>
    <xf numFmtId="165" fontId="2" fillId="0" borderId="19" xfId="1" applyNumberFormat="1" applyFont="1" applyFill="1" applyBorder="1" applyAlignment="1">
      <alignment horizontal="center" vertical="center" wrapText="1"/>
    </xf>
    <xf numFmtId="165" fontId="2" fillId="2" borderId="42" xfId="1" applyNumberFormat="1" applyFont="1" applyFill="1" applyBorder="1" applyAlignment="1">
      <alignment horizontal="center" vertical="center" wrapText="1"/>
    </xf>
    <xf numFmtId="165" fontId="2" fillId="0" borderId="29" xfId="1" applyNumberFormat="1" applyFont="1" applyFill="1" applyBorder="1" applyAlignment="1">
      <alignment horizontal="center" vertical="center" wrapText="1"/>
    </xf>
    <xf numFmtId="164" fontId="2" fillId="0" borderId="30" xfId="3" applyNumberFormat="1" applyFont="1" applyFill="1" applyBorder="1" applyAlignment="1">
      <alignment horizontal="center" vertical="center"/>
    </xf>
    <xf numFmtId="165" fontId="4" fillId="2" borderId="38" xfId="1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14" fillId="0" borderId="22" xfId="0" applyFont="1" applyBorder="1" applyAlignment="1">
      <alignment horizontal="center" vertical="center"/>
    </xf>
    <xf numFmtId="165" fontId="4" fillId="2" borderId="39" xfId="1" applyNumberFormat="1" applyFont="1" applyFill="1" applyBorder="1" applyAlignment="1">
      <alignment horizontal="center" vertical="center" wrapText="1"/>
    </xf>
    <xf numFmtId="165" fontId="2" fillId="3" borderId="38" xfId="1" applyNumberFormat="1" applyFont="1" applyFill="1" applyBorder="1" applyAlignment="1">
      <alignment horizontal="center" vertical="center" wrapText="1"/>
    </xf>
    <xf numFmtId="165" fontId="2" fillId="3" borderId="19" xfId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1"/>
    <cellStyle name="Обычный 7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tabSelected="1" zoomScale="75" zoomScaleNormal="75" workbookViewId="0">
      <pane xSplit="3" ySplit="16" topLeftCell="D44" activePane="bottomRight" state="frozen"/>
      <selection pane="topRight" activeCell="D1" sqref="D1"/>
      <selection pane="bottomLeft" activeCell="A17" sqref="A17"/>
      <selection pane="bottomRight" activeCell="I211" sqref="I211"/>
    </sheetView>
  </sheetViews>
  <sheetFormatPr defaultColWidth="10.28515625" defaultRowHeight="15.75" x14ac:dyDescent="0.25"/>
  <cols>
    <col min="1" max="1" width="7.7109375" style="55" customWidth="1"/>
    <col min="2" max="2" width="59.42578125" style="56" customWidth="1"/>
    <col min="3" max="3" width="12" style="57" bestFit="1" customWidth="1"/>
    <col min="4" max="7" width="12" style="57" customWidth="1"/>
    <col min="8" max="10" width="13" style="4" customWidth="1"/>
    <col min="11" max="11" width="13" style="79" customWidth="1"/>
    <col min="12" max="16384" width="10.28515625" style="4"/>
  </cols>
  <sheetData>
    <row r="1" spans="1:11" ht="18.75" x14ac:dyDescent="0.25">
      <c r="A1" s="1"/>
      <c r="B1" s="2"/>
      <c r="C1" s="1"/>
      <c r="D1" s="1"/>
      <c r="E1" s="1"/>
      <c r="F1" s="1"/>
      <c r="G1" s="1"/>
      <c r="H1" s="3"/>
      <c r="I1" s="3"/>
      <c r="J1" s="3"/>
      <c r="K1" s="76" t="s">
        <v>0</v>
      </c>
    </row>
    <row r="2" spans="1:11" ht="18.75" x14ac:dyDescent="0.3">
      <c r="A2" s="1"/>
      <c r="B2" s="2"/>
      <c r="C2" s="1"/>
      <c r="D2" s="1"/>
      <c r="E2" s="1"/>
      <c r="F2" s="1"/>
      <c r="G2" s="1"/>
      <c r="H2" s="3"/>
      <c r="I2" s="3"/>
      <c r="J2" s="3"/>
      <c r="K2" s="77" t="s">
        <v>1</v>
      </c>
    </row>
    <row r="3" spans="1:11" ht="18.75" x14ac:dyDescent="0.3">
      <c r="A3" s="1"/>
      <c r="B3" s="2"/>
      <c r="C3" s="1"/>
      <c r="D3" s="1"/>
      <c r="E3" s="1"/>
      <c r="F3" s="1"/>
      <c r="G3" s="1"/>
      <c r="H3" s="3"/>
      <c r="I3" s="3"/>
      <c r="J3" s="3"/>
      <c r="K3" s="77" t="s">
        <v>2</v>
      </c>
    </row>
    <row r="4" spans="1:11" x14ac:dyDescent="0.25">
      <c r="A4" s="1"/>
      <c r="B4" s="2"/>
      <c r="C4" s="1"/>
      <c r="D4" s="1"/>
      <c r="E4" s="1"/>
      <c r="F4" s="1"/>
      <c r="G4" s="1"/>
      <c r="H4" s="3"/>
      <c r="I4" s="3"/>
      <c r="J4" s="3"/>
      <c r="K4" s="78"/>
    </row>
    <row r="5" spans="1:11" x14ac:dyDescent="0.25">
      <c r="A5" s="162" t="s">
        <v>250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1" x14ac:dyDescent="0.25">
      <c r="A6" s="5"/>
      <c r="B6" s="6"/>
      <c r="C6" s="5"/>
      <c r="D6" s="5"/>
      <c r="E6" s="5"/>
      <c r="F6" s="5"/>
      <c r="G6" s="5"/>
      <c r="H6" s="7"/>
      <c r="I6" s="7"/>
      <c r="J6" s="7"/>
      <c r="K6" s="7"/>
    </row>
    <row r="7" spans="1:11" ht="18" customHeight="1" x14ac:dyDescent="0.3">
      <c r="A7" s="163" t="s">
        <v>3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</row>
    <row r="8" spans="1:11" ht="19.5" customHeight="1" x14ac:dyDescent="0.25">
      <c r="A8" s="164" t="s">
        <v>251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1" ht="18" customHeight="1" x14ac:dyDescent="0.25">
      <c r="A9" s="161" t="s">
        <v>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</row>
    <row r="10" spans="1:11" ht="16.5" customHeight="1" x14ac:dyDescent="0.25">
      <c r="A10" s="8"/>
      <c r="B10" s="9"/>
      <c r="C10" s="8"/>
      <c r="D10" s="8"/>
      <c r="E10" s="8"/>
      <c r="F10" s="8"/>
      <c r="G10" s="8"/>
      <c r="H10" s="8"/>
      <c r="I10" s="8"/>
      <c r="J10" s="8"/>
      <c r="K10" s="8"/>
    </row>
    <row r="11" spans="1:11" ht="21.75" customHeight="1" x14ac:dyDescent="0.25">
      <c r="A11" s="165" t="s">
        <v>254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1:11" ht="17.25" customHeight="1" x14ac:dyDescent="0.25">
      <c r="A12" s="161" t="s">
        <v>5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</row>
    <row r="13" spans="1:11" ht="12.75" customHeight="1" x14ac:dyDescent="0.25">
      <c r="A13" s="10"/>
      <c r="B13" s="6"/>
      <c r="C13" s="10"/>
      <c r="D13" s="10"/>
      <c r="E13" s="10"/>
      <c r="F13" s="10"/>
      <c r="G13" s="10"/>
      <c r="H13" s="6"/>
      <c r="I13" s="6"/>
      <c r="J13" s="6"/>
      <c r="K13" s="6"/>
    </row>
    <row r="14" spans="1:11" ht="19.5" thickBot="1" x14ac:dyDescent="0.35">
      <c r="A14" s="10"/>
      <c r="B14" s="11"/>
      <c r="C14" s="12"/>
      <c r="D14" s="12"/>
      <c r="E14" s="12"/>
      <c r="F14" s="12"/>
      <c r="G14" s="12"/>
      <c r="H14" s="6"/>
      <c r="I14" s="6"/>
      <c r="J14" s="6"/>
      <c r="K14" s="13"/>
    </row>
    <row r="15" spans="1:11" ht="36" customHeight="1" thickBot="1" x14ac:dyDescent="0.3">
      <c r="A15" s="166" t="s">
        <v>6</v>
      </c>
      <c r="B15" s="166" t="s">
        <v>7</v>
      </c>
      <c r="C15" s="166" t="s">
        <v>8</v>
      </c>
      <c r="D15" s="168" t="s">
        <v>257</v>
      </c>
      <c r="E15" s="168"/>
      <c r="F15" s="168" t="s">
        <v>255</v>
      </c>
      <c r="G15" s="168"/>
      <c r="H15" s="168" t="s">
        <v>249</v>
      </c>
      <c r="I15" s="168"/>
      <c r="J15" s="169" t="s">
        <v>256</v>
      </c>
      <c r="K15" s="169"/>
    </row>
    <row r="16" spans="1:11" ht="38.25" customHeight="1" thickBot="1" x14ac:dyDescent="0.3">
      <c r="A16" s="167"/>
      <c r="B16" s="167"/>
      <c r="C16" s="167"/>
      <c r="D16" s="59" t="s">
        <v>9</v>
      </c>
      <c r="E16" s="59" t="s">
        <v>248</v>
      </c>
      <c r="F16" s="59" t="s">
        <v>9</v>
      </c>
      <c r="G16" s="59" t="s">
        <v>248</v>
      </c>
      <c r="H16" s="59" t="s">
        <v>9</v>
      </c>
      <c r="I16" s="59" t="s">
        <v>248</v>
      </c>
      <c r="J16" s="60" t="s">
        <v>12</v>
      </c>
      <c r="K16" s="60" t="s">
        <v>219</v>
      </c>
    </row>
    <row r="17" spans="1:11" s="15" customFormat="1" ht="16.5" thickBot="1" x14ac:dyDescent="0.3">
      <c r="A17" s="58">
        <v>1</v>
      </c>
      <c r="B17" s="14">
        <v>2</v>
      </c>
      <c r="C17" s="14">
        <v>3</v>
      </c>
      <c r="D17" s="14">
        <f>A17+1</f>
        <v>2</v>
      </c>
      <c r="E17" s="14">
        <f t="shared" ref="E17" si="0">D17+1</f>
        <v>3</v>
      </c>
      <c r="F17" s="14">
        <f>C17+1</f>
        <v>4</v>
      </c>
      <c r="G17" s="14">
        <f t="shared" ref="G17:K17" si="1">F17+1</f>
        <v>5</v>
      </c>
      <c r="H17" s="14">
        <f t="shared" si="1"/>
        <v>6</v>
      </c>
      <c r="I17" s="14">
        <f t="shared" si="1"/>
        <v>7</v>
      </c>
      <c r="J17" s="14">
        <f t="shared" si="1"/>
        <v>8</v>
      </c>
      <c r="K17" s="14">
        <f t="shared" si="1"/>
        <v>9</v>
      </c>
    </row>
    <row r="18" spans="1:11" s="19" customFormat="1" x14ac:dyDescent="0.25">
      <c r="A18" s="16" t="s">
        <v>10</v>
      </c>
      <c r="B18" s="17" t="s">
        <v>11</v>
      </c>
      <c r="C18" s="18" t="s">
        <v>12</v>
      </c>
      <c r="D18" s="106">
        <v>4096</v>
      </c>
      <c r="E18" s="107">
        <v>4205.3809998799998</v>
      </c>
      <c r="F18" s="106">
        <v>4411.0514643899996</v>
      </c>
      <c r="G18" s="107">
        <v>4399.4994703467801</v>
      </c>
      <c r="H18" s="61">
        <v>5627.090862372881</v>
      </c>
      <c r="I18" s="61">
        <v>5322.7044752542379</v>
      </c>
      <c r="J18" s="64">
        <f>I18-H18</f>
        <v>-304.38638711864314</v>
      </c>
      <c r="K18" s="72">
        <f>IF(H18=0,"х",I18/H18-1)</f>
        <v>-5.4093028629412787E-2</v>
      </c>
    </row>
    <row r="19" spans="1:11" s="15" customFormat="1" ht="25.5" x14ac:dyDescent="0.25">
      <c r="A19" s="20" t="s">
        <v>13</v>
      </c>
      <c r="B19" s="21" t="s">
        <v>14</v>
      </c>
      <c r="C19" s="22" t="s">
        <v>12</v>
      </c>
      <c r="D19" s="117">
        <v>3618</v>
      </c>
      <c r="E19" s="109">
        <v>3804.3210398800002</v>
      </c>
      <c r="F19" s="108">
        <v>4017.0925183899999</v>
      </c>
      <c r="G19" s="118">
        <v>3987.18121569</v>
      </c>
      <c r="H19" s="62">
        <v>5035.5330000000004</v>
      </c>
      <c r="I19" s="62">
        <v>4515.2140723559323</v>
      </c>
      <c r="J19" s="95">
        <f t="shared" ref="J19:J82" si="2">I19-H19</f>
        <v>-520.31892764406803</v>
      </c>
      <c r="K19" s="98">
        <f t="shared" ref="K19:K82" si="3">IF(H19=0,"х",I19/H19-1)</f>
        <v>-0.10332946435741119</v>
      </c>
    </row>
    <row r="20" spans="1:11" s="15" customFormat="1" x14ac:dyDescent="0.25">
      <c r="A20" s="20" t="s">
        <v>15</v>
      </c>
      <c r="B20" s="21" t="s">
        <v>16</v>
      </c>
      <c r="C20" s="22" t="s">
        <v>12</v>
      </c>
      <c r="D20" s="117">
        <v>478</v>
      </c>
      <c r="E20" s="109">
        <v>401.05995999999959</v>
      </c>
      <c r="F20" s="108">
        <v>393.95894599999997</v>
      </c>
      <c r="G20" s="118">
        <v>412.31825465678003</v>
      </c>
      <c r="H20" s="62">
        <f>H18-H19</f>
        <v>591.55786237288066</v>
      </c>
      <c r="I20" s="62">
        <f>I18-I19</f>
        <v>807.49040289830555</v>
      </c>
      <c r="J20" s="95">
        <f t="shared" si="2"/>
        <v>215.93254052542488</v>
      </c>
      <c r="K20" s="98">
        <f t="shared" si="3"/>
        <v>0.36502353237140261</v>
      </c>
    </row>
    <row r="21" spans="1:11" s="19" customFormat="1" ht="25.5" x14ac:dyDescent="0.25">
      <c r="A21" s="23" t="s">
        <v>17</v>
      </c>
      <c r="B21" s="24" t="s">
        <v>18</v>
      </c>
      <c r="C21" s="25" t="s">
        <v>12</v>
      </c>
      <c r="D21" s="142">
        <f>3776</f>
        <v>3776</v>
      </c>
      <c r="E21" s="110">
        <v>3890.0697485616765</v>
      </c>
      <c r="F21" s="142">
        <v>4184.3130728242268</v>
      </c>
      <c r="G21" s="143">
        <v>4083.7225929138003</v>
      </c>
      <c r="H21" s="63">
        <v>4429.7860726090985</v>
      </c>
      <c r="I21" s="63">
        <v>4217.7161278369995</v>
      </c>
      <c r="J21" s="64">
        <f t="shared" si="2"/>
        <v>-212.06994477209901</v>
      </c>
      <c r="K21" s="72">
        <f t="shared" si="3"/>
        <v>-4.7873631208378398E-2</v>
      </c>
    </row>
    <row r="22" spans="1:11" s="15" customFormat="1" ht="25.5" x14ac:dyDescent="0.25">
      <c r="A22" s="20" t="s">
        <v>13</v>
      </c>
      <c r="B22" s="21" t="s">
        <v>19</v>
      </c>
      <c r="C22" s="22" t="s">
        <v>12</v>
      </c>
      <c r="D22" s="117">
        <v>3775.9032661699998</v>
      </c>
      <c r="E22" s="109">
        <v>3705.9425249479996</v>
      </c>
      <c r="F22" s="117">
        <v>4030.7735009715143</v>
      </c>
      <c r="G22" s="118">
        <v>3942.0623890268002</v>
      </c>
      <c r="H22" s="62">
        <v>4283.9465535274276</v>
      </c>
      <c r="I22" s="62">
        <v>4094.7522561819987</v>
      </c>
      <c r="J22" s="95">
        <f t="shared" si="2"/>
        <v>-189.19429734542882</v>
      </c>
      <c r="K22" s="98">
        <f t="shared" si="3"/>
        <v>-4.4163552224909308E-2</v>
      </c>
    </row>
    <row r="23" spans="1:11" s="15" customFormat="1" x14ac:dyDescent="0.25">
      <c r="A23" s="20" t="s">
        <v>15</v>
      </c>
      <c r="B23" s="21" t="s">
        <v>20</v>
      </c>
      <c r="C23" s="22" t="s">
        <v>12</v>
      </c>
      <c r="D23" s="117">
        <v>0</v>
      </c>
      <c r="E23" s="109">
        <v>184.12722361367696</v>
      </c>
      <c r="F23" s="117">
        <v>153.53957185271278</v>
      </c>
      <c r="G23" s="118">
        <v>141.66020388700008</v>
      </c>
      <c r="H23" s="62">
        <f>H21-H22</f>
        <v>145.83951908167091</v>
      </c>
      <c r="I23" s="62">
        <f>I21-I22</f>
        <v>122.96387165500073</v>
      </c>
      <c r="J23" s="95">
        <f t="shared" si="2"/>
        <v>-22.875647426670184</v>
      </c>
      <c r="K23" s="98">
        <f t="shared" si="3"/>
        <v>-0.15685492910779342</v>
      </c>
    </row>
    <row r="24" spans="1:11" s="19" customFormat="1" x14ac:dyDescent="0.25">
      <c r="A24" s="23">
        <v>1</v>
      </c>
      <c r="B24" s="24" t="s">
        <v>21</v>
      </c>
      <c r="C24" s="25" t="s">
        <v>12</v>
      </c>
      <c r="D24" s="142">
        <v>1361</v>
      </c>
      <c r="E24" s="110">
        <v>1407.5584503699997</v>
      </c>
      <c r="F24" s="142">
        <v>1598.2048788107031</v>
      </c>
      <c r="G24" s="143">
        <v>1514.96378205</v>
      </c>
      <c r="H24" s="63">
        <f>H25+H26+H29+H30</f>
        <v>1682.4116531819791</v>
      </c>
      <c r="I24" s="63">
        <f>I25+I26+I29+I30</f>
        <v>1532.9752583</v>
      </c>
      <c r="J24" s="64">
        <f t="shared" si="2"/>
        <v>-149.43639488197914</v>
      </c>
      <c r="K24" s="72">
        <f t="shared" si="3"/>
        <v>-8.8822729323912553E-2</v>
      </c>
    </row>
    <row r="25" spans="1:11" s="15" customFormat="1" x14ac:dyDescent="0.25">
      <c r="A25" s="20" t="s">
        <v>13</v>
      </c>
      <c r="B25" s="21" t="s">
        <v>22</v>
      </c>
      <c r="C25" s="22" t="s">
        <v>12</v>
      </c>
      <c r="D25" s="117">
        <v>0</v>
      </c>
      <c r="E25" s="109">
        <v>0</v>
      </c>
      <c r="F25" s="117">
        <v>0</v>
      </c>
      <c r="G25" s="118">
        <v>0</v>
      </c>
      <c r="H25" s="62">
        <v>0</v>
      </c>
      <c r="I25" s="62">
        <v>0</v>
      </c>
      <c r="J25" s="95">
        <f t="shared" si="2"/>
        <v>0</v>
      </c>
      <c r="K25" s="98" t="str">
        <f t="shared" si="3"/>
        <v>х</v>
      </c>
    </row>
    <row r="26" spans="1:11" s="15" customFormat="1" x14ac:dyDescent="0.25">
      <c r="A26" s="20" t="s">
        <v>15</v>
      </c>
      <c r="B26" s="21" t="s">
        <v>23</v>
      </c>
      <c r="C26" s="22" t="s">
        <v>12</v>
      </c>
      <c r="D26" s="117">
        <v>1187</v>
      </c>
      <c r="E26" s="109">
        <v>1254.8741503699998</v>
      </c>
      <c r="F26" s="117">
        <v>1460.1717295399999</v>
      </c>
      <c r="G26" s="118">
        <v>1333.72111705</v>
      </c>
      <c r="H26" s="62">
        <f>H27</f>
        <v>1510.489</v>
      </c>
      <c r="I26" s="62">
        <f>I27</f>
        <v>1352.8616426399999</v>
      </c>
      <c r="J26" s="95">
        <f t="shared" si="2"/>
        <v>-157.62735736000013</v>
      </c>
      <c r="K26" s="98">
        <f t="shared" si="3"/>
        <v>-0.1043551838907798</v>
      </c>
    </row>
    <row r="27" spans="1:11" s="15" customFormat="1" ht="25.5" x14ac:dyDescent="0.25">
      <c r="A27" s="26"/>
      <c r="B27" s="21" t="s">
        <v>24</v>
      </c>
      <c r="C27" s="22" t="s">
        <v>12</v>
      </c>
      <c r="D27" s="117">
        <f>D26</f>
        <v>1187</v>
      </c>
      <c r="E27" s="109">
        <v>1254.8741503699998</v>
      </c>
      <c r="F27" s="117">
        <f>F26</f>
        <v>1460.1717295399999</v>
      </c>
      <c r="G27" s="118">
        <v>1333.72111705</v>
      </c>
      <c r="H27" s="62">
        <v>1510.489</v>
      </c>
      <c r="I27" s="62">
        <v>1352.8616426399999</v>
      </c>
      <c r="J27" s="95">
        <f t="shared" si="2"/>
        <v>-157.62735736000013</v>
      </c>
      <c r="K27" s="98">
        <f t="shared" si="3"/>
        <v>-0.1043551838907798</v>
      </c>
    </row>
    <row r="28" spans="1:11" s="15" customFormat="1" x14ac:dyDescent="0.25">
      <c r="A28" s="20"/>
      <c r="B28" s="21" t="s">
        <v>25</v>
      </c>
      <c r="C28" s="22" t="s">
        <v>12</v>
      </c>
      <c r="D28" s="117">
        <v>0</v>
      </c>
      <c r="E28" s="109">
        <v>0</v>
      </c>
      <c r="F28" s="117">
        <v>0</v>
      </c>
      <c r="G28" s="118">
        <v>0</v>
      </c>
      <c r="H28" s="62">
        <v>0</v>
      </c>
      <c r="I28" s="62">
        <v>0</v>
      </c>
      <c r="J28" s="95">
        <f t="shared" si="2"/>
        <v>0</v>
      </c>
      <c r="K28" s="98" t="str">
        <f t="shared" si="3"/>
        <v>х</v>
      </c>
    </row>
    <row r="29" spans="1:11" s="15" customFormat="1" x14ac:dyDescent="0.25">
      <c r="A29" s="20" t="s">
        <v>26</v>
      </c>
      <c r="B29" s="21" t="s">
        <v>27</v>
      </c>
      <c r="C29" s="22" t="s">
        <v>12</v>
      </c>
      <c r="D29" s="117">
        <v>146</v>
      </c>
      <c r="E29" s="109">
        <v>152.68429999999998</v>
      </c>
      <c r="F29" s="117">
        <v>39.78834227070341</v>
      </c>
      <c r="G29" s="118">
        <v>181.24266500000002</v>
      </c>
      <c r="H29" s="62">
        <v>171.92265318197894</v>
      </c>
      <c r="I29" s="62">
        <v>180.11361566000005</v>
      </c>
      <c r="J29" s="95">
        <f t="shared" si="2"/>
        <v>8.1909624780211061</v>
      </c>
      <c r="K29" s="98">
        <f t="shared" si="3"/>
        <v>4.7643299625855784E-2</v>
      </c>
    </row>
    <row r="30" spans="1:11" s="15" customFormat="1" x14ac:dyDescent="0.25">
      <c r="A30" s="27" t="s">
        <v>28</v>
      </c>
      <c r="B30" s="21" t="s">
        <v>29</v>
      </c>
      <c r="C30" s="22" t="s">
        <v>12</v>
      </c>
      <c r="D30" s="117">
        <f>D24-D26-D29</f>
        <v>28</v>
      </c>
      <c r="E30" s="109">
        <v>0</v>
      </c>
      <c r="F30" s="117">
        <v>76.373722000000001</v>
      </c>
      <c r="G30" s="118">
        <v>0</v>
      </c>
      <c r="H30" s="62">
        <v>0</v>
      </c>
      <c r="I30" s="62">
        <v>0</v>
      </c>
      <c r="J30" s="95">
        <f t="shared" si="2"/>
        <v>0</v>
      </c>
      <c r="K30" s="98" t="str">
        <f t="shared" si="3"/>
        <v>х</v>
      </c>
    </row>
    <row r="31" spans="1:11" s="19" customFormat="1" x14ac:dyDescent="0.25">
      <c r="A31" s="23" t="s">
        <v>30</v>
      </c>
      <c r="B31" s="24" t="s">
        <v>31</v>
      </c>
      <c r="C31" s="25" t="s">
        <v>12</v>
      </c>
      <c r="D31" s="142">
        <v>700.71566141000005</v>
      </c>
      <c r="E31" s="110">
        <v>737.46602500000006</v>
      </c>
      <c r="F31" s="142">
        <v>741.73018589730498</v>
      </c>
      <c r="G31" s="143">
        <v>740.64848930000005</v>
      </c>
      <c r="H31" s="63">
        <f>H32+H33+H34+H35</f>
        <v>790.91008140000008</v>
      </c>
      <c r="I31" s="63">
        <f>I32+I33+I34+I35</f>
        <v>830.78195618000007</v>
      </c>
      <c r="J31" s="64">
        <f t="shared" si="2"/>
        <v>39.871874779999985</v>
      </c>
      <c r="K31" s="72">
        <f t="shared" si="3"/>
        <v>5.0412652105056299E-2</v>
      </c>
    </row>
    <row r="32" spans="1:11" s="15" customFormat="1" x14ac:dyDescent="0.25">
      <c r="A32" s="20" t="s">
        <v>32</v>
      </c>
      <c r="B32" s="21" t="s">
        <v>33</v>
      </c>
      <c r="C32" s="22" t="s">
        <v>12</v>
      </c>
      <c r="D32" s="117">
        <f>0</f>
        <v>0</v>
      </c>
      <c r="E32" s="109">
        <v>0</v>
      </c>
      <c r="F32" s="117">
        <v>0</v>
      </c>
      <c r="G32" s="118">
        <v>0</v>
      </c>
      <c r="H32" s="62">
        <v>0</v>
      </c>
      <c r="I32" s="62">
        <v>0</v>
      </c>
      <c r="J32" s="95">
        <f t="shared" si="2"/>
        <v>0</v>
      </c>
      <c r="K32" s="98" t="str">
        <f t="shared" si="3"/>
        <v>х</v>
      </c>
    </row>
    <row r="33" spans="1:11" s="15" customFormat="1" x14ac:dyDescent="0.25">
      <c r="A33" s="20" t="s">
        <v>34</v>
      </c>
      <c r="B33" s="21" t="s">
        <v>35</v>
      </c>
      <c r="C33" s="22" t="s">
        <v>12</v>
      </c>
      <c r="D33" s="117">
        <v>611.09966140999995</v>
      </c>
      <c r="E33" s="109">
        <v>650.31100000000004</v>
      </c>
      <c r="F33" s="117">
        <v>634.22242347730514</v>
      </c>
      <c r="G33" s="118">
        <v>637.58751480000001</v>
      </c>
      <c r="H33" s="62">
        <v>671.58280000000002</v>
      </c>
      <c r="I33" s="62">
        <v>709.21244105000005</v>
      </c>
      <c r="J33" s="95">
        <f t="shared" si="2"/>
        <v>37.629641050000032</v>
      </c>
      <c r="K33" s="98">
        <f t="shared" si="3"/>
        <v>5.6031275741427633E-2</v>
      </c>
    </row>
    <row r="34" spans="1:11" s="15" customFormat="1" x14ac:dyDescent="0.25">
      <c r="A34" s="27" t="s">
        <v>36</v>
      </c>
      <c r="B34" s="21" t="s">
        <v>37</v>
      </c>
      <c r="C34" s="22" t="s">
        <v>12</v>
      </c>
      <c r="D34" s="117">
        <f>0</f>
        <v>0</v>
      </c>
      <c r="E34" s="109">
        <v>0</v>
      </c>
      <c r="F34" s="117">
        <v>0</v>
      </c>
      <c r="G34" s="118">
        <v>0</v>
      </c>
      <c r="H34" s="62">
        <v>0</v>
      </c>
      <c r="I34" s="62">
        <v>0</v>
      </c>
      <c r="J34" s="95">
        <f t="shared" si="2"/>
        <v>0</v>
      </c>
      <c r="K34" s="98" t="str">
        <f t="shared" si="3"/>
        <v>х</v>
      </c>
    </row>
    <row r="35" spans="1:11" s="15" customFormat="1" x14ac:dyDescent="0.25">
      <c r="A35" s="27" t="s">
        <v>38</v>
      </c>
      <c r="B35" s="21" t="s">
        <v>39</v>
      </c>
      <c r="C35" s="22" t="s">
        <v>12</v>
      </c>
      <c r="D35" s="117">
        <v>11.593999999999999</v>
      </c>
      <c r="E35" s="109">
        <v>87.155025000000009</v>
      </c>
      <c r="F35" s="117">
        <v>13.89915841999999</v>
      </c>
      <c r="G35" s="118">
        <v>103.06097450000001</v>
      </c>
      <c r="H35" s="62">
        <v>119.3272814</v>
      </c>
      <c r="I35" s="62">
        <v>121.56951513000003</v>
      </c>
      <c r="J35" s="95">
        <f t="shared" si="2"/>
        <v>2.2422337300000237</v>
      </c>
      <c r="K35" s="98">
        <f t="shared" si="3"/>
        <v>1.8790621085917225E-2</v>
      </c>
    </row>
    <row r="36" spans="1:11" s="19" customFormat="1" x14ac:dyDescent="0.25">
      <c r="A36" s="23" t="s">
        <v>40</v>
      </c>
      <c r="B36" s="24" t="s">
        <v>41</v>
      </c>
      <c r="C36" s="25" t="s">
        <v>12</v>
      </c>
      <c r="D36" s="142">
        <v>878</v>
      </c>
      <c r="E36" s="110">
        <v>932.30934186799993</v>
      </c>
      <c r="F36" s="142">
        <v>749.27326399999993</v>
      </c>
      <c r="G36" s="143">
        <v>981.38022171379987</v>
      </c>
      <c r="H36" s="63">
        <v>1035.7822749798895</v>
      </c>
      <c r="I36" s="63">
        <v>969.75256545700006</v>
      </c>
      <c r="J36" s="64">
        <f t="shared" si="2"/>
        <v>-66.029709522889448</v>
      </c>
      <c r="K36" s="72">
        <f t="shared" si="3"/>
        <v>-6.3748638220490372E-2</v>
      </c>
    </row>
    <row r="37" spans="1:11" s="19" customFormat="1" x14ac:dyDescent="0.25">
      <c r="A37" s="23" t="s">
        <v>42</v>
      </c>
      <c r="B37" s="24" t="s">
        <v>43</v>
      </c>
      <c r="C37" s="25" t="s">
        <v>12</v>
      </c>
      <c r="D37" s="142">
        <v>364</v>
      </c>
      <c r="E37" s="110">
        <v>363.74195030000004</v>
      </c>
      <c r="F37" s="142">
        <v>400.02179600000005</v>
      </c>
      <c r="G37" s="143">
        <v>399.45399200000003</v>
      </c>
      <c r="H37" s="63">
        <v>442.77090442532</v>
      </c>
      <c r="I37" s="63">
        <v>439.23200000000008</v>
      </c>
      <c r="J37" s="64">
        <f t="shared" si="2"/>
        <v>-3.5389044253199131</v>
      </c>
      <c r="K37" s="72">
        <f t="shared" si="3"/>
        <v>-7.9926309293361086E-3</v>
      </c>
    </row>
    <row r="38" spans="1:11" s="19" customFormat="1" x14ac:dyDescent="0.25">
      <c r="A38" s="23" t="s">
        <v>44</v>
      </c>
      <c r="B38" s="24" t="s">
        <v>45</v>
      </c>
      <c r="C38" s="25" t="s">
        <v>12</v>
      </c>
      <c r="D38" s="142">
        <v>44</v>
      </c>
      <c r="E38" s="110">
        <v>46.185000000000002</v>
      </c>
      <c r="F38" s="142">
        <v>50.601269000000002</v>
      </c>
      <c r="G38" s="143">
        <v>56.070355134793218</v>
      </c>
      <c r="H38" s="63">
        <v>72.498339600000008</v>
      </c>
      <c r="I38" s="63">
        <v>52.293447</v>
      </c>
      <c r="J38" s="64">
        <f t="shared" si="2"/>
        <v>-20.204892600000008</v>
      </c>
      <c r="K38" s="72">
        <f t="shared" si="3"/>
        <v>-0.27869455647505625</v>
      </c>
    </row>
    <row r="39" spans="1:11" s="19" customFormat="1" x14ac:dyDescent="0.25">
      <c r="A39" s="27" t="s">
        <v>46</v>
      </c>
      <c r="B39" s="21" t="s">
        <v>47</v>
      </c>
      <c r="C39" s="22" t="s">
        <v>12</v>
      </c>
      <c r="D39" s="117">
        <v>39.32</v>
      </c>
      <c r="E39" s="109">
        <v>43.825000000000003</v>
      </c>
      <c r="F39" s="117">
        <v>48.154780000000002</v>
      </c>
      <c r="G39" s="118">
        <v>53.519779134793211</v>
      </c>
      <c r="H39" s="62">
        <v>53.518999999999998</v>
      </c>
      <c r="I39" s="62">
        <v>47.565803000000002</v>
      </c>
      <c r="J39" s="95">
        <f t="shared" si="2"/>
        <v>-5.9531969999999959</v>
      </c>
      <c r="K39" s="98">
        <f t="shared" si="3"/>
        <v>-0.11123520618845639</v>
      </c>
    </row>
    <row r="40" spans="1:11" s="19" customFormat="1" x14ac:dyDescent="0.25">
      <c r="A40" s="27" t="s">
        <v>48</v>
      </c>
      <c r="B40" s="21" t="s">
        <v>49</v>
      </c>
      <c r="C40" s="22" t="s">
        <v>12</v>
      </c>
      <c r="D40" s="117">
        <v>0</v>
      </c>
      <c r="E40" s="109">
        <v>2.3599999999999994</v>
      </c>
      <c r="F40" s="117">
        <v>0</v>
      </c>
      <c r="G40" s="118">
        <v>2.5505760000000066</v>
      </c>
      <c r="H40" s="62">
        <f>H38-H39</f>
        <v>18.97933960000001</v>
      </c>
      <c r="I40" s="62">
        <f>I38-I39</f>
        <v>4.727643999999998</v>
      </c>
      <c r="J40" s="95">
        <f t="shared" si="2"/>
        <v>-14.251695600000012</v>
      </c>
      <c r="K40" s="98">
        <f t="shared" si="3"/>
        <v>-0.75090576913434881</v>
      </c>
    </row>
    <row r="41" spans="1:11" s="19" customFormat="1" x14ac:dyDescent="0.25">
      <c r="A41" s="23" t="s">
        <v>50</v>
      </c>
      <c r="B41" s="24" t="s">
        <v>51</v>
      </c>
      <c r="C41" s="25" t="s">
        <v>12</v>
      </c>
      <c r="D41" s="142">
        <v>1129</v>
      </c>
      <c r="E41" s="110">
        <v>402.80898102367667</v>
      </c>
      <c r="F41" s="142">
        <v>379.63302462440669</v>
      </c>
      <c r="G41" s="143">
        <v>391.20575271520687</v>
      </c>
      <c r="H41" s="63">
        <f>H21-H24-H31-H36-H37-H38</f>
        <v>405.4128190219098</v>
      </c>
      <c r="I41" s="63">
        <f>I21-I24-I31-I36-I37-I38</f>
        <v>392.68090089999919</v>
      </c>
      <c r="J41" s="64">
        <f t="shared" si="2"/>
        <v>-12.73191812191061</v>
      </c>
      <c r="K41" s="72">
        <f t="shared" si="3"/>
        <v>-3.1404823736524534E-2</v>
      </c>
    </row>
    <row r="42" spans="1:11" s="15" customFormat="1" x14ac:dyDescent="0.25">
      <c r="A42" s="20" t="s">
        <v>52</v>
      </c>
      <c r="B42" s="21" t="s">
        <v>53</v>
      </c>
      <c r="C42" s="22" t="s">
        <v>12</v>
      </c>
      <c r="D42" s="117">
        <v>0</v>
      </c>
      <c r="E42" s="109">
        <v>0</v>
      </c>
      <c r="F42" s="117">
        <v>0</v>
      </c>
      <c r="G42" s="118">
        <v>0</v>
      </c>
      <c r="H42" s="62">
        <v>0</v>
      </c>
      <c r="I42" s="62">
        <v>0</v>
      </c>
      <c r="J42" s="95">
        <f t="shared" si="2"/>
        <v>0</v>
      </c>
      <c r="K42" s="98" t="str">
        <f t="shared" si="3"/>
        <v>х</v>
      </c>
    </row>
    <row r="43" spans="1:11" s="15" customFormat="1" ht="15.75" customHeight="1" x14ac:dyDescent="0.25">
      <c r="A43" s="20" t="s">
        <v>54</v>
      </c>
      <c r="B43" s="21" t="s">
        <v>55</v>
      </c>
      <c r="C43" s="22" t="s">
        <v>12</v>
      </c>
      <c r="D43" s="149">
        <v>163</v>
      </c>
      <c r="E43" s="109">
        <v>165</v>
      </c>
      <c r="F43" s="149">
        <v>158.71120671999998</v>
      </c>
      <c r="G43" s="150">
        <v>120.13031047125811</v>
      </c>
      <c r="H43" s="151">
        <v>126.50817003706599</v>
      </c>
      <c r="I43" s="151">
        <v>134.40906293999998</v>
      </c>
      <c r="J43" s="95">
        <f t="shared" si="2"/>
        <v>7.9008929029339896</v>
      </c>
      <c r="K43" s="98">
        <f t="shared" si="3"/>
        <v>6.2453617822620267E-2</v>
      </c>
    </row>
    <row r="44" spans="1:11" s="15" customFormat="1" x14ac:dyDescent="0.25">
      <c r="A44" s="20" t="s">
        <v>56</v>
      </c>
      <c r="B44" s="21" t="s">
        <v>57</v>
      </c>
      <c r="C44" s="22" t="s">
        <v>12</v>
      </c>
      <c r="D44" s="149">
        <v>611</v>
      </c>
      <c r="E44" s="109">
        <v>650</v>
      </c>
      <c r="F44" s="149">
        <v>0</v>
      </c>
      <c r="G44" s="150">
        <v>0</v>
      </c>
      <c r="H44" s="151">
        <v>0</v>
      </c>
      <c r="I44" s="151">
        <v>0</v>
      </c>
      <c r="J44" s="95">
        <f t="shared" si="2"/>
        <v>0</v>
      </c>
      <c r="K44" s="98" t="str">
        <f t="shared" si="3"/>
        <v>х</v>
      </c>
    </row>
    <row r="45" spans="1:11" s="15" customFormat="1" x14ac:dyDescent="0.25">
      <c r="A45" s="27" t="s">
        <v>58</v>
      </c>
      <c r="B45" s="21" t="s">
        <v>59</v>
      </c>
      <c r="C45" s="22" t="s">
        <v>12</v>
      </c>
      <c r="D45" s="149">
        <f>D41-D42-D43-D44</f>
        <v>355</v>
      </c>
      <c r="E45" s="109">
        <v>244.69598102367667</v>
      </c>
      <c r="F45" s="149">
        <f>F41-F42-F43-F44</f>
        <v>220.92181790440671</v>
      </c>
      <c r="G45" s="150">
        <v>271.07544224394877</v>
      </c>
      <c r="H45" s="151">
        <f>H41-H43</f>
        <v>278.90464898484379</v>
      </c>
      <c r="I45" s="151">
        <f>I41-I43</f>
        <v>258.27183795999917</v>
      </c>
      <c r="J45" s="95">
        <f t="shared" si="2"/>
        <v>-20.632811024844614</v>
      </c>
      <c r="K45" s="98">
        <f t="shared" si="3"/>
        <v>-7.3978010405863937E-2</v>
      </c>
    </row>
    <row r="46" spans="1:11" s="15" customFormat="1" x14ac:dyDescent="0.25">
      <c r="A46" s="20"/>
      <c r="B46" s="28" t="s">
        <v>60</v>
      </c>
      <c r="C46" s="22"/>
      <c r="D46" s="149"/>
      <c r="E46" s="109"/>
      <c r="F46" s="149"/>
      <c r="G46" s="150"/>
      <c r="H46" s="151"/>
      <c r="I46" s="151"/>
      <c r="J46" s="95">
        <f t="shared" si="2"/>
        <v>0</v>
      </c>
      <c r="K46" s="98" t="str">
        <f t="shared" si="3"/>
        <v>х</v>
      </c>
    </row>
    <row r="47" spans="1:11" s="15" customFormat="1" x14ac:dyDescent="0.25">
      <c r="A47" s="20"/>
      <c r="B47" s="21" t="s">
        <v>61</v>
      </c>
      <c r="C47" s="22" t="s">
        <v>12</v>
      </c>
      <c r="D47" s="149">
        <v>196</v>
      </c>
      <c r="E47" s="109">
        <v>224.77203900000001</v>
      </c>
      <c r="F47" s="149">
        <v>243.01273399999999</v>
      </c>
      <c r="G47" s="150">
        <v>263.91443900000002</v>
      </c>
      <c r="H47" s="151">
        <v>266.48207000000002</v>
      </c>
      <c r="I47" s="151">
        <v>285.03556355000006</v>
      </c>
      <c r="J47" s="95">
        <f t="shared" si="2"/>
        <v>18.553493550000042</v>
      </c>
      <c r="K47" s="98">
        <f t="shared" si="3"/>
        <v>6.9623797015686772E-2</v>
      </c>
    </row>
    <row r="48" spans="1:11" s="15" customFormat="1" x14ac:dyDescent="0.25">
      <c r="A48" s="20"/>
      <c r="B48" s="21" t="s">
        <v>62</v>
      </c>
      <c r="C48" s="22" t="s">
        <v>12</v>
      </c>
      <c r="D48" s="149">
        <v>0</v>
      </c>
      <c r="E48" s="109">
        <v>0</v>
      </c>
      <c r="F48" s="149">
        <v>0</v>
      </c>
      <c r="G48" s="150">
        <v>0</v>
      </c>
      <c r="H48" s="151">
        <v>0</v>
      </c>
      <c r="I48" s="151">
        <v>0</v>
      </c>
      <c r="J48" s="95">
        <f t="shared" si="2"/>
        <v>0</v>
      </c>
      <c r="K48" s="98" t="str">
        <f t="shared" si="3"/>
        <v>х</v>
      </c>
    </row>
    <row r="49" spans="1:11" s="15" customFormat="1" x14ac:dyDescent="0.25">
      <c r="A49" s="20"/>
      <c r="B49" s="21" t="s">
        <v>63</v>
      </c>
      <c r="C49" s="22" t="s">
        <v>12</v>
      </c>
      <c r="D49" s="149">
        <v>0</v>
      </c>
      <c r="E49" s="109">
        <v>0</v>
      </c>
      <c r="F49" s="149">
        <v>0</v>
      </c>
      <c r="G49" s="150">
        <v>377</v>
      </c>
      <c r="H49" s="151">
        <v>0</v>
      </c>
      <c r="I49" s="151">
        <v>219.74801579999999</v>
      </c>
      <c r="J49" s="95">
        <f t="shared" si="2"/>
        <v>219.74801579999999</v>
      </c>
      <c r="K49" s="98" t="str">
        <f t="shared" si="3"/>
        <v>х</v>
      </c>
    </row>
    <row r="50" spans="1:11" s="19" customFormat="1" x14ac:dyDescent="0.25">
      <c r="A50" s="23" t="s">
        <v>64</v>
      </c>
      <c r="B50" s="24" t="s">
        <v>65</v>
      </c>
      <c r="C50" s="25" t="s">
        <v>12</v>
      </c>
      <c r="D50" s="144">
        <v>320</v>
      </c>
      <c r="E50" s="110">
        <v>315.31125131832323</v>
      </c>
      <c r="F50" s="144">
        <v>226.73839156577282</v>
      </c>
      <c r="G50" s="145">
        <v>315.77687743297975</v>
      </c>
      <c r="H50" s="65">
        <f>H18-H21</f>
        <v>1197.3047897637825</v>
      </c>
      <c r="I50" s="65">
        <f>I18-I21</f>
        <v>1104.9883474172384</v>
      </c>
      <c r="J50" s="64">
        <f t="shared" si="2"/>
        <v>-92.316442346544136</v>
      </c>
      <c r="K50" s="72">
        <f t="shared" si="3"/>
        <v>-7.7103543839290412E-2</v>
      </c>
    </row>
    <row r="51" spans="1:11" s="15" customFormat="1" ht="25.5" x14ac:dyDescent="0.25">
      <c r="A51" s="20" t="s">
        <v>13</v>
      </c>
      <c r="B51" s="21" t="s">
        <v>66</v>
      </c>
      <c r="C51" s="22" t="s">
        <v>12</v>
      </c>
      <c r="D51" s="117">
        <f>D19-D22</f>
        <v>-157.90326616999982</v>
      </c>
      <c r="E51" s="109">
        <v>98.378514932000598</v>
      </c>
      <c r="F51" s="117">
        <f>F19-F22</f>
        <v>-13.680982581514399</v>
      </c>
      <c r="G51" s="118">
        <v>45.118826663199798</v>
      </c>
      <c r="H51" s="62">
        <f t="shared" ref="H51:I52" si="4">H19-H22</f>
        <v>751.58644647257279</v>
      </c>
      <c r="I51" s="62">
        <f t="shared" si="4"/>
        <v>420.46181617393358</v>
      </c>
      <c r="J51" s="95">
        <f t="shared" si="2"/>
        <v>-331.1246302986392</v>
      </c>
      <c r="K51" s="98">
        <f t="shared" si="3"/>
        <v>-0.44056759119687339</v>
      </c>
    </row>
    <row r="52" spans="1:11" s="15" customFormat="1" x14ac:dyDescent="0.25">
      <c r="A52" s="20" t="s">
        <v>15</v>
      </c>
      <c r="B52" s="21" t="s">
        <v>67</v>
      </c>
      <c r="C52" s="22" t="s">
        <v>12</v>
      </c>
      <c r="D52" s="117">
        <f>D20-D23</f>
        <v>478</v>
      </c>
      <c r="E52" s="109">
        <v>216.93273638632263</v>
      </c>
      <c r="F52" s="117">
        <f>F20-F23</f>
        <v>240.41937414728719</v>
      </c>
      <c r="G52" s="118">
        <v>270.65805076977995</v>
      </c>
      <c r="H52" s="62">
        <f t="shared" si="4"/>
        <v>445.71834329120975</v>
      </c>
      <c r="I52" s="62">
        <f t="shared" si="4"/>
        <v>684.52653124330482</v>
      </c>
      <c r="J52" s="95">
        <f t="shared" si="2"/>
        <v>238.80818795209507</v>
      </c>
      <c r="K52" s="98">
        <f t="shared" si="3"/>
        <v>0.53578272365620339</v>
      </c>
    </row>
    <row r="53" spans="1:11" s="19" customFormat="1" x14ac:dyDescent="0.25">
      <c r="A53" s="23" t="s">
        <v>68</v>
      </c>
      <c r="B53" s="24" t="s">
        <v>69</v>
      </c>
      <c r="C53" s="25" t="s">
        <v>12</v>
      </c>
      <c r="D53" s="142">
        <f>-246</f>
        <v>-246</v>
      </c>
      <c r="E53" s="110">
        <v>-399.91399999999999</v>
      </c>
      <c r="F53" s="142">
        <v>-332.59552046440672</v>
      </c>
      <c r="G53" s="143">
        <v>-759.70453149799982</v>
      </c>
      <c r="H53" s="63">
        <f>H54-H60</f>
        <v>-773.34982260000004</v>
      </c>
      <c r="I53" s="63">
        <f>I54-I60</f>
        <v>-580.21256524152545</v>
      </c>
      <c r="J53" s="64">
        <f t="shared" si="2"/>
        <v>193.13725735847459</v>
      </c>
      <c r="K53" s="72">
        <f t="shared" si="3"/>
        <v>-0.24974112841863416</v>
      </c>
    </row>
    <row r="54" spans="1:11" s="19" customFormat="1" x14ac:dyDescent="0.25">
      <c r="A54" s="23" t="s">
        <v>70</v>
      </c>
      <c r="B54" s="24" t="s">
        <v>71</v>
      </c>
      <c r="C54" s="25" t="s">
        <v>12</v>
      </c>
      <c r="D54" s="142">
        <v>124</v>
      </c>
      <c r="E54" s="110">
        <v>59.555</v>
      </c>
      <c r="F54" s="142">
        <v>47.037504160000005</v>
      </c>
      <c r="G54" s="143">
        <v>92.513875960000007</v>
      </c>
      <c r="H54" s="63">
        <v>27.215</v>
      </c>
      <c r="I54" s="63">
        <v>279.58259505000001</v>
      </c>
      <c r="J54" s="64">
        <f t="shared" si="2"/>
        <v>252.36759505000001</v>
      </c>
      <c r="K54" s="72">
        <f t="shared" si="3"/>
        <v>9.2731065607201906</v>
      </c>
    </row>
    <row r="55" spans="1:11" s="19" customFormat="1" x14ac:dyDescent="0.25">
      <c r="A55" s="20" t="s">
        <v>13</v>
      </c>
      <c r="B55" s="21" t="s">
        <v>72</v>
      </c>
      <c r="C55" s="22" t="s">
        <v>12</v>
      </c>
      <c r="D55" s="117">
        <v>0</v>
      </c>
      <c r="E55" s="109">
        <v>4.8049999999999997</v>
      </c>
      <c r="F55" s="117">
        <v>3.6341840799999998</v>
      </c>
      <c r="G55" s="118">
        <v>3.6339999999999999</v>
      </c>
      <c r="H55" s="62">
        <v>0</v>
      </c>
      <c r="I55" s="62">
        <v>1.8547369699999998</v>
      </c>
      <c r="J55" s="95">
        <f t="shared" si="2"/>
        <v>1.8547369699999998</v>
      </c>
      <c r="K55" s="98" t="str">
        <f t="shared" si="3"/>
        <v>х</v>
      </c>
    </row>
    <row r="56" spans="1:11" s="19" customFormat="1" x14ac:dyDescent="0.25">
      <c r="A56" s="20" t="s">
        <v>15</v>
      </c>
      <c r="B56" s="21" t="s">
        <v>73</v>
      </c>
      <c r="C56" s="22" t="s">
        <v>12</v>
      </c>
      <c r="D56" s="117">
        <v>0</v>
      </c>
      <c r="E56" s="109">
        <v>0</v>
      </c>
      <c r="F56" s="117">
        <v>3.0554340400000002</v>
      </c>
      <c r="G56" s="118">
        <v>3.2419379499999996</v>
      </c>
      <c r="H56" s="62">
        <v>0</v>
      </c>
      <c r="I56" s="62">
        <v>37.052205809999997</v>
      </c>
      <c r="J56" s="95">
        <f t="shared" si="2"/>
        <v>37.052205809999997</v>
      </c>
      <c r="K56" s="98" t="str">
        <f t="shared" si="3"/>
        <v>х</v>
      </c>
    </row>
    <row r="57" spans="1:11" s="15" customFormat="1" x14ac:dyDescent="0.25">
      <c r="A57" s="20" t="s">
        <v>26</v>
      </c>
      <c r="B57" s="21" t="s">
        <v>74</v>
      </c>
      <c r="C57" s="22" t="s">
        <v>12</v>
      </c>
      <c r="D57" s="117">
        <v>3.5019999999999998</v>
      </c>
      <c r="E57" s="109">
        <v>3.5009999999999999</v>
      </c>
      <c r="F57" s="117">
        <v>1.58097</v>
      </c>
      <c r="G57" s="118">
        <v>1.8003847299999998</v>
      </c>
      <c r="H57" s="62">
        <v>0</v>
      </c>
      <c r="I57" s="62">
        <v>3.8321360800000002</v>
      </c>
      <c r="J57" s="95">
        <f t="shared" si="2"/>
        <v>3.8321360800000002</v>
      </c>
      <c r="K57" s="98" t="str">
        <f t="shared" si="3"/>
        <v>х</v>
      </c>
    </row>
    <row r="58" spans="1:11" s="15" customFormat="1" x14ac:dyDescent="0.25">
      <c r="A58" s="20"/>
      <c r="B58" s="21" t="s">
        <v>75</v>
      </c>
      <c r="C58" s="22" t="s">
        <v>12</v>
      </c>
      <c r="D58" s="117">
        <v>0</v>
      </c>
      <c r="E58" s="109">
        <v>0</v>
      </c>
      <c r="F58" s="117">
        <v>1.4989700000000001</v>
      </c>
      <c r="G58" s="118">
        <v>1.5255228299999999</v>
      </c>
      <c r="H58" s="62">
        <v>0</v>
      </c>
      <c r="I58" s="62">
        <v>1.9581594199999999</v>
      </c>
      <c r="J58" s="95">
        <f t="shared" si="2"/>
        <v>1.9581594199999999</v>
      </c>
      <c r="K58" s="98" t="str">
        <f t="shared" si="3"/>
        <v>х</v>
      </c>
    </row>
    <row r="59" spans="1:11" s="15" customFormat="1" x14ac:dyDescent="0.25">
      <c r="A59" s="27" t="s">
        <v>28</v>
      </c>
      <c r="B59" s="21" t="s">
        <v>76</v>
      </c>
      <c r="C59" s="22" t="s">
        <v>12</v>
      </c>
      <c r="D59" s="117">
        <f>D54-D55-D56-D57-D58</f>
        <v>120.498</v>
      </c>
      <c r="E59" s="109">
        <v>51.249000000000002</v>
      </c>
      <c r="F59" s="117">
        <f>F54-F55-F56-F57-F58</f>
        <v>37.267946040000005</v>
      </c>
      <c r="G59" s="118">
        <v>83.837553280000009</v>
      </c>
      <c r="H59" s="62">
        <f>H54-H55-H56-H57</f>
        <v>27.215</v>
      </c>
      <c r="I59" s="62">
        <f>I54-I55-I56-I57</f>
        <v>236.84351619000003</v>
      </c>
      <c r="J59" s="95">
        <f t="shared" si="2"/>
        <v>209.62851619000003</v>
      </c>
      <c r="K59" s="98">
        <f t="shared" si="3"/>
        <v>7.7026829391879499</v>
      </c>
    </row>
    <row r="60" spans="1:11" s="19" customFormat="1" x14ac:dyDescent="0.25">
      <c r="A60" s="23" t="s">
        <v>30</v>
      </c>
      <c r="B60" s="24" t="s">
        <v>77</v>
      </c>
      <c r="C60" s="25" t="s">
        <v>12</v>
      </c>
      <c r="D60" s="142">
        <v>214</v>
      </c>
      <c r="E60" s="110">
        <v>459.46899999999999</v>
      </c>
      <c r="F60" s="142">
        <v>379.63302462440669</v>
      </c>
      <c r="G60" s="143">
        <v>852.21840745799989</v>
      </c>
      <c r="H60" s="63">
        <v>800.56482260000007</v>
      </c>
      <c r="I60" s="63">
        <v>859.79516029152546</v>
      </c>
      <c r="J60" s="64">
        <f t="shared" si="2"/>
        <v>59.230337691525392</v>
      </c>
      <c r="K60" s="72">
        <f t="shared" si="3"/>
        <v>7.3985686129903305E-2</v>
      </c>
    </row>
    <row r="61" spans="1:11" s="15" customFormat="1" x14ac:dyDescent="0.25">
      <c r="A61" s="20" t="s">
        <v>32</v>
      </c>
      <c r="B61" s="21" t="s">
        <v>78</v>
      </c>
      <c r="C61" s="22" t="s">
        <v>12</v>
      </c>
      <c r="D61" s="117">
        <f>E61</f>
        <v>10.529</v>
      </c>
      <c r="E61" s="109">
        <v>10.529</v>
      </c>
      <c r="F61" s="117">
        <v>0</v>
      </c>
      <c r="G61" s="118">
        <v>15.764116959999999</v>
      </c>
      <c r="H61" s="62">
        <v>15.557600000000001</v>
      </c>
      <c r="I61" s="62">
        <v>13.275555400000002</v>
      </c>
      <c r="J61" s="95">
        <f t="shared" si="2"/>
        <v>-2.282044599999999</v>
      </c>
      <c r="K61" s="98">
        <f t="shared" si="3"/>
        <v>-0.14668358872833853</v>
      </c>
    </row>
    <row r="62" spans="1:11" s="15" customFormat="1" x14ac:dyDescent="0.25">
      <c r="A62" s="20" t="s">
        <v>34</v>
      </c>
      <c r="B62" s="21" t="s">
        <v>79</v>
      </c>
      <c r="C62" s="22" t="s">
        <v>12</v>
      </c>
      <c r="D62" s="117">
        <v>182</v>
      </c>
      <c r="E62" s="109">
        <v>242.721</v>
      </c>
      <c r="F62" s="117">
        <v>379.87700000000001</v>
      </c>
      <c r="G62" s="118">
        <v>378.62337066999999</v>
      </c>
      <c r="H62" s="62">
        <v>383.34699999999998</v>
      </c>
      <c r="I62" s="62">
        <v>490.89780161999994</v>
      </c>
      <c r="J62" s="95">
        <f t="shared" si="2"/>
        <v>107.55080161999996</v>
      </c>
      <c r="K62" s="98">
        <f t="shared" si="3"/>
        <v>0.28055730609604335</v>
      </c>
    </row>
    <row r="63" spans="1:11" s="15" customFormat="1" x14ac:dyDescent="0.25">
      <c r="A63" s="20" t="s">
        <v>36</v>
      </c>
      <c r="B63" s="21" t="s">
        <v>80</v>
      </c>
      <c r="C63" s="22" t="s">
        <v>12</v>
      </c>
      <c r="D63" s="117">
        <v>1.3440000000000001</v>
      </c>
      <c r="E63" s="109">
        <v>7.1379999999999999</v>
      </c>
      <c r="F63" s="117">
        <v>0</v>
      </c>
      <c r="G63" s="118">
        <v>93.290815470000013</v>
      </c>
      <c r="H63" s="62">
        <v>0</v>
      </c>
      <c r="I63" s="62">
        <v>38.750987850000008</v>
      </c>
      <c r="J63" s="95">
        <f t="shared" si="2"/>
        <v>38.750987850000008</v>
      </c>
      <c r="K63" s="98" t="str">
        <f t="shared" si="3"/>
        <v>х</v>
      </c>
    </row>
    <row r="64" spans="1:11" s="15" customFormat="1" x14ac:dyDescent="0.25">
      <c r="A64" s="20"/>
      <c r="B64" s="21" t="s">
        <v>75</v>
      </c>
      <c r="C64" s="22" t="s">
        <v>12</v>
      </c>
      <c r="D64" s="117">
        <v>1.3440000000000001</v>
      </c>
      <c r="E64" s="109">
        <v>2.6360000000000001</v>
      </c>
      <c r="F64" s="117">
        <v>0</v>
      </c>
      <c r="G64" s="118">
        <v>39.082070659999999</v>
      </c>
      <c r="H64" s="62">
        <v>0</v>
      </c>
      <c r="I64" s="62">
        <v>29.549505989999997</v>
      </c>
      <c r="J64" s="95">
        <f t="shared" si="2"/>
        <v>29.549505989999997</v>
      </c>
      <c r="K64" s="98" t="str">
        <f t="shared" si="3"/>
        <v>х</v>
      </c>
    </row>
    <row r="65" spans="1:11" s="15" customFormat="1" x14ac:dyDescent="0.25">
      <c r="A65" s="27" t="s">
        <v>38</v>
      </c>
      <c r="B65" s="21" t="s">
        <v>81</v>
      </c>
      <c r="C65" s="22" t="s">
        <v>12</v>
      </c>
      <c r="D65" s="117">
        <f>D60-D61-D62-D63</f>
        <v>20.127000000000002</v>
      </c>
      <c r="E65" s="109">
        <v>199.08099999999999</v>
      </c>
      <c r="F65" s="117">
        <v>0</v>
      </c>
      <c r="G65" s="118">
        <v>364.54010435799989</v>
      </c>
      <c r="H65" s="62">
        <f>H60-H61-H62-H63</f>
        <v>401.66022260000011</v>
      </c>
      <c r="I65" s="62">
        <f>I60-I61-I62-I63</f>
        <v>316.87081542152549</v>
      </c>
      <c r="J65" s="95">
        <f t="shared" si="2"/>
        <v>-84.789407178474619</v>
      </c>
      <c r="K65" s="98">
        <f t="shared" si="3"/>
        <v>-0.21109734648261036</v>
      </c>
    </row>
    <row r="66" spans="1:11" s="19" customFormat="1" x14ac:dyDescent="0.25">
      <c r="A66" s="23" t="s">
        <v>82</v>
      </c>
      <c r="B66" s="24" t="s">
        <v>83</v>
      </c>
      <c r="C66" s="25" t="s">
        <v>12</v>
      </c>
      <c r="D66" s="142">
        <v>230</v>
      </c>
      <c r="E66" s="110">
        <v>-84.602748681676758</v>
      </c>
      <c r="F66" s="142">
        <v>-479.04451077863388</v>
      </c>
      <c r="G66" s="143">
        <v>-443.92765406502008</v>
      </c>
      <c r="H66" s="63">
        <f>H50+H53</f>
        <v>423.9549671637825</v>
      </c>
      <c r="I66" s="63">
        <f>I50+I53</f>
        <v>524.77578217571295</v>
      </c>
      <c r="J66" s="64">
        <f t="shared" si="2"/>
        <v>100.82081501193045</v>
      </c>
      <c r="K66" s="72">
        <f t="shared" si="3"/>
        <v>0.23781019877278919</v>
      </c>
    </row>
    <row r="67" spans="1:11" s="19" customFormat="1" ht="25.5" x14ac:dyDescent="0.25">
      <c r="A67" s="20" t="s">
        <v>13</v>
      </c>
      <c r="B67" s="21" t="s">
        <v>84</v>
      </c>
      <c r="C67" s="22" t="s">
        <v>12</v>
      </c>
      <c r="D67" s="117">
        <f>D51+D53</f>
        <v>-403.90326616999982</v>
      </c>
      <c r="E67" s="109">
        <v>-290.13848506799945</v>
      </c>
      <c r="F67" s="117">
        <f>F51+F53</f>
        <v>-346.27650304592112</v>
      </c>
      <c r="G67" s="118">
        <v>-614.51985357480021</v>
      </c>
      <c r="H67" s="62">
        <f>H66-H68</f>
        <v>-21.76337612742725</v>
      </c>
      <c r="I67" s="62">
        <v>-158.05077805606683</v>
      </c>
      <c r="J67" s="95">
        <f t="shared" si="2"/>
        <v>-136.28740192863958</v>
      </c>
      <c r="K67" s="98">
        <f t="shared" si="3"/>
        <v>6.2622362050198479</v>
      </c>
    </row>
    <row r="68" spans="1:11" s="19" customFormat="1" x14ac:dyDescent="0.25">
      <c r="A68" s="20" t="s">
        <v>15</v>
      </c>
      <c r="B68" s="21" t="s">
        <v>85</v>
      </c>
      <c r="C68" s="22" t="s">
        <v>12</v>
      </c>
      <c r="D68" s="117">
        <f>D66-D67</f>
        <v>633.90326616999982</v>
      </c>
      <c r="E68" s="109">
        <v>205.5357363863227</v>
      </c>
      <c r="F68" s="117">
        <f>F66-F67</f>
        <v>-132.76800773271276</v>
      </c>
      <c r="G68" s="118">
        <v>170.59219950978013</v>
      </c>
      <c r="H68" s="62">
        <f>H52</f>
        <v>445.71834329120975</v>
      </c>
      <c r="I68" s="62">
        <f>I66-I67</f>
        <v>682.82656023177981</v>
      </c>
      <c r="J68" s="95">
        <f t="shared" si="2"/>
        <v>237.10821694057006</v>
      </c>
      <c r="K68" s="98">
        <f t="shared" si="3"/>
        <v>0.53196872085126534</v>
      </c>
    </row>
    <row r="69" spans="1:11" s="19" customFormat="1" ht="25.5" x14ac:dyDescent="0.25">
      <c r="A69" s="23" t="s">
        <v>86</v>
      </c>
      <c r="B69" s="24" t="s">
        <v>87</v>
      </c>
      <c r="C69" s="25" t="s">
        <v>12</v>
      </c>
      <c r="D69" s="142">
        <v>35</v>
      </c>
      <c r="E69" s="110">
        <v>-86.814927999999995</v>
      </c>
      <c r="F69" s="142">
        <v>0</v>
      </c>
      <c r="G69" s="143">
        <v>-61.725999999999999</v>
      </c>
      <c r="H69" s="63">
        <v>84.790993432756423</v>
      </c>
      <c r="I69" s="63">
        <v>116.033</v>
      </c>
      <c r="J69" s="64">
        <f t="shared" si="2"/>
        <v>31.242006567243578</v>
      </c>
      <c r="K69" s="72">
        <f t="shared" si="3"/>
        <v>0.36845902262036923</v>
      </c>
    </row>
    <row r="70" spans="1:11" s="15" customFormat="1" ht="25.5" x14ac:dyDescent="0.25">
      <c r="A70" s="20" t="s">
        <v>13</v>
      </c>
      <c r="B70" s="21" t="s">
        <v>88</v>
      </c>
      <c r="C70" s="22" t="s">
        <v>12</v>
      </c>
      <c r="D70" s="117">
        <v>10.042999999999999</v>
      </c>
      <c r="E70" s="109">
        <v>-127.922</v>
      </c>
      <c r="F70" s="117">
        <v>0</v>
      </c>
      <c r="G70" s="118">
        <v>-95.843687834250886</v>
      </c>
      <c r="H70" s="62">
        <f>H67*0.2</f>
        <v>-4.3526752254854504</v>
      </c>
      <c r="I70" s="62">
        <f>I67-I73</f>
        <v>-29.712328646355928</v>
      </c>
      <c r="J70" s="95">
        <f t="shared" si="2"/>
        <v>-25.35965342087048</v>
      </c>
      <c r="K70" s="98">
        <f t="shared" si="3"/>
        <v>5.8262222902335052</v>
      </c>
    </row>
    <row r="71" spans="1:11" s="15" customFormat="1" x14ac:dyDescent="0.25">
      <c r="A71" s="20" t="s">
        <v>15</v>
      </c>
      <c r="B71" s="21" t="s">
        <v>89</v>
      </c>
      <c r="C71" s="22" t="s">
        <v>12</v>
      </c>
      <c r="D71" s="117">
        <f>D69-D70</f>
        <v>24.957000000000001</v>
      </c>
      <c r="E71" s="109">
        <v>41.107072000000002</v>
      </c>
      <c r="F71" s="117">
        <v>0</v>
      </c>
      <c r="G71" s="118">
        <v>34.117687834250887</v>
      </c>
      <c r="H71" s="62">
        <f>H69-H70</f>
        <v>89.143668658241879</v>
      </c>
      <c r="I71" s="62">
        <f>I69-I70</f>
        <v>145.74532864635592</v>
      </c>
      <c r="J71" s="95">
        <f t="shared" si="2"/>
        <v>56.601659988114037</v>
      </c>
      <c r="K71" s="98">
        <f t="shared" si="3"/>
        <v>0.63494873881748037</v>
      </c>
    </row>
    <row r="72" spans="1:11" s="19" customFormat="1" x14ac:dyDescent="0.25">
      <c r="A72" s="23" t="s">
        <v>90</v>
      </c>
      <c r="B72" s="24" t="s">
        <v>91</v>
      </c>
      <c r="C72" s="25" t="s">
        <v>12</v>
      </c>
      <c r="D72" s="142">
        <f>195</f>
        <v>195</v>
      </c>
      <c r="E72" s="110">
        <v>2.212179318323237</v>
      </c>
      <c r="F72" s="142">
        <v>-458.93651077863387</v>
      </c>
      <c r="G72" s="143">
        <v>-382.20165406502008</v>
      </c>
      <c r="H72" s="63">
        <f>H66-H69</f>
        <v>339.16397373102609</v>
      </c>
      <c r="I72" s="63">
        <v>408.74278217571299</v>
      </c>
      <c r="J72" s="64">
        <f t="shared" si="2"/>
        <v>69.578808444686899</v>
      </c>
      <c r="K72" s="72">
        <f t="shared" si="3"/>
        <v>0.20514799281089435</v>
      </c>
    </row>
    <row r="73" spans="1:11" s="15" customFormat="1" ht="25.5" x14ac:dyDescent="0.25">
      <c r="A73" s="20" t="s">
        <v>13</v>
      </c>
      <c r="B73" s="21" t="s">
        <v>92</v>
      </c>
      <c r="C73" s="22" t="s">
        <v>12</v>
      </c>
      <c r="D73" s="117">
        <v>35.688253780626461</v>
      </c>
      <c r="E73" s="109">
        <v>-162.21648506799946</v>
      </c>
      <c r="F73" s="117">
        <v>-606.30028378151439</v>
      </c>
      <c r="G73" s="118">
        <v>-518.67616574054932</v>
      </c>
      <c r="H73" s="62">
        <f>H67-H70</f>
        <v>-17.410700901941802</v>
      </c>
      <c r="I73" s="62">
        <v>-128.3384494097109</v>
      </c>
      <c r="J73" s="95">
        <f t="shared" si="2"/>
        <v>-110.92774850776911</v>
      </c>
      <c r="K73" s="98">
        <f t="shared" si="3"/>
        <v>6.3712396837164329</v>
      </c>
    </row>
    <row r="74" spans="1:11" s="15" customFormat="1" x14ac:dyDescent="0.25">
      <c r="A74" s="20" t="s">
        <v>15</v>
      </c>
      <c r="B74" s="21" t="s">
        <v>93</v>
      </c>
      <c r="C74" s="22" t="s">
        <v>12</v>
      </c>
      <c r="D74" s="117">
        <f>D72-D73</f>
        <v>159.31174621937353</v>
      </c>
      <c r="E74" s="109">
        <v>164.42866438632268</v>
      </c>
      <c r="F74" s="117">
        <f>F72-F73</f>
        <v>147.36377300288052</v>
      </c>
      <c r="G74" s="118">
        <v>136.47451167552924</v>
      </c>
      <c r="H74" s="62">
        <f>H68-H71</f>
        <v>356.57467463296786</v>
      </c>
      <c r="I74" s="62">
        <f>I72-I73</f>
        <v>537.08123158542389</v>
      </c>
      <c r="J74" s="95">
        <f t="shared" si="2"/>
        <v>180.50655695245604</v>
      </c>
      <c r="K74" s="98">
        <f t="shared" si="3"/>
        <v>0.50622371635971186</v>
      </c>
    </row>
    <row r="75" spans="1:11" s="19" customFormat="1" x14ac:dyDescent="0.25">
      <c r="A75" s="23" t="s">
        <v>94</v>
      </c>
      <c r="B75" s="24" t="s">
        <v>95</v>
      </c>
      <c r="C75" s="25" t="s">
        <v>12</v>
      </c>
      <c r="D75" s="142">
        <v>195</v>
      </c>
      <c r="E75" s="110">
        <v>2.212179318323237</v>
      </c>
      <c r="F75" s="142">
        <v>0</v>
      </c>
      <c r="G75" s="143">
        <v>0</v>
      </c>
      <c r="H75" s="63">
        <f>H72</f>
        <v>339.16397373102609</v>
      </c>
      <c r="I75" s="63">
        <f>I72</f>
        <v>408.74278217571299</v>
      </c>
      <c r="J75" s="64">
        <f t="shared" si="2"/>
        <v>69.578808444686899</v>
      </c>
      <c r="K75" s="72">
        <f t="shared" si="3"/>
        <v>0.20514799281089435</v>
      </c>
    </row>
    <row r="76" spans="1:11" s="15" customFormat="1" x14ac:dyDescent="0.25">
      <c r="A76" s="20" t="s">
        <v>70</v>
      </c>
      <c r="B76" s="21" t="s">
        <v>96</v>
      </c>
      <c r="C76" s="22" t="s">
        <v>12</v>
      </c>
      <c r="D76" s="117">
        <f>D75-D78</f>
        <v>146</v>
      </c>
      <c r="E76" s="109">
        <v>0</v>
      </c>
      <c r="F76" s="117">
        <v>0</v>
      </c>
      <c r="G76" s="118">
        <v>0</v>
      </c>
      <c r="H76" s="62">
        <v>0</v>
      </c>
      <c r="I76" s="62">
        <v>0</v>
      </c>
      <c r="J76" s="95">
        <f t="shared" si="2"/>
        <v>0</v>
      </c>
      <c r="K76" s="98" t="str">
        <f t="shared" si="3"/>
        <v>х</v>
      </c>
    </row>
    <row r="77" spans="1:11" s="15" customFormat="1" x14ac:dyDescent="0.25">
      <c r="A77" s="20" t="s">
        <v>30</v>
      </c>
      <c r="B77" s="21" t="s">
        <v>97</v>
      </c>
      <c r="C77" s="22" t="s">
        <v>12</v>
      </c>
      <c r="D77" s="117">
        <v>0</v>
      </c>
      <c r="E77" s="109">
        <v>0</v>
      </c>
      <c r="F77" s="117">
        <v>0</v>
      </c>
      <c r="G77" s="118">
        <v>0</v>
      </c>
      <c r="H77" s="62">
        <v>0</v>
      </c>
      <c r="I77" s="62">
        <v>0</v>
      </c>
      <c r="J77" s="95">
        <f t="shared" si="2"/>
        <v>0</v>
      </c>
      <c r="K77" s="98" t="str">
        <f t="shared" si="3"/>
        <v>х</v>
      </c>
    </row>
    <row r="78" spans="1:11" s="15" customFormat="1" x14ac:dyDescent="0.25">
      <c r="A78" s="20" t="s">
        <v>40</v>
      </c>
      <c r="B78" s="21" t="s">
        <v>98</v>
      </c>
      <c r="C78" s="22" t="s">
        <v>12</v>
      </c>
      <c r="D78" s="117">
        <v>49</v>
      </c>
      <c r="E78" s="109">
        <v>0.56204482958106017</v>
      </c>
      <c r="F78" s="117">
        <v>0</v>
      </c>
      <c r="G78" s="118">
        <v>0</v>
      </c>
      <c r="H78" s="62">
        <v>84.790993432756423</v>
      </c>
      <c r="I78" s="62">
        <v>0</v>
      </c>
      <c r="J78" s="95">
        <f t="shared" si="2"/>
        <v>-84.790993432756423</v>
      </c>
      <c r="K78" s="98">
        <f t="shared" si="3"/>
        <v>-1</v>
      </c>
    </row>
    <row r="79" spans="1:11" s="15" customFormat="1" ht="16.5" thickBot="1" x14ac:dyDescent="0.3">
      <c r="A79" s="29" t="s">
        <v>42</v>
      </c>
      <c r="B79" s="30" t="s">
        <v>99</v>
      </c>
      <c r="C79" s="31" t="s">
        <v>12</v>
      </c>
      <c r="D79" s="119">
        <v>0</v>
      </c>
      <c r="E79" s="152">
        <v>1.6501344887421769</v>
      </c>
      <c r="F79" s="119">
        <v>0</v>
      </c>
      <c r="G79" s="120">
        <v>0</v>
      </c>
      <c r="H79" s="70">
        <f>H72-H78</f>
        <v>254.37298029826968</v>
      </c>
      <c r="I79" s="70">
        <f>I75</f>
        <v>408.74278217571299</v>
      </c>
      <c r="J79" s="153">
        <f t="shared" si="2"/>
        <v>154.36980187744331</v>
      </c>
      <c r="K79" s="154">
        <f t="shared" si="3"/>
        <v>0.60686399041452499</v>
      </c>
    </row>
    <row r="80" spans="1:11" s="19" customFormat="1" ht="28.5" customHeight="1" x14ac:dyDescent="0.25">
      <c r="A80" s="32">
        <v>1</v>
      </c>
      <c r="B80" s="33" t="s">
        <v>100</v>
      </c>
      <c r="C80" s="34" t="s">
        <v>12</v>
      </c>
      <c r="D80" s="80">
        <v>5139.0302670504143</v>
      </c>
      <c r="E80" s="89">
        <v>5697.183</v>
      </c>
      <c r="F80" s="80">
        <v>5864</v>
      </c>
      <c r="G80" s="125">
        <v>5586.4327149999999</v>
      </c>
      <c r="H80" s="80">
        <v>6356.9358380000003</v>
      </c>
      <c r="I80" s="89">
        <v>6864.5267671900001</v>
      </c>
      <c r="J80" s="80">
        <f t="shared" si="2"/>
        <v>507.59092918999977</v>
      </c>
      <c r="K80" s="81">
        <f t="shared" si="3"/>
        <v>7.9848364388981574E-2</v>
      </c>
    </row>
    <row r="81" spans="1:11" s="15" customFormat="1" ht="25.5" x14ac:dyDescent="0.25">
      <c r="A81" s="20" t="s">
        <v>13</v>
      </c>
      <c r="B81" s="21" t="s">
        <v>259</v>
      </c>
      <c r="C81" s="22" t="s">
        <v>12</v>
      </c>
      <c r="D81" s="82">
        <v>4588.3736737170811</v>
      </c>
      <c r="E81" s="90">
        <v>4767.9709999999995</v>
      </c>
      <c r="F81" s="82">
        <v>4870.6250830393346</v>
      </c>
      <c r="G81" s="126">
        <v>4542.5240000000003</v>
      </c>
      <c r="H81" s="82">
        <v>5545.377778</v>
      </c>
      <c r="I81" s="90">
        <v>5290.7640381299998</v>
      </c>
      <c r="J81" s="82">
        <f t="shared" si="2"/>
        <v>-254.61373987000024</v>
      </c>
      <c r="K81" s="83">
        <f t="shared" si="3"/>
        <v>-4.5914588701264192E-2</v>
      </c>
    </row>
    <row r="82" spans="1:11" s="15" customFormat="1" x14ac:dyDescent="0.25">
      <c r="A82" s="20" t="s">
        <v>15</v>
      </c>
      <c r="B82" s="21" t="s">
        <v>101</v>
      </c>
      <c r="C82" s="22" t="s">
        <v>12</v>
      </c>
      <c r="D82" s="82">
        <f>D80-D81</f>
        <v>550.65659333333315</v>
      </c>
      <c r="E82" s="90">
        <f>E80-E81</f>
        <v>929.21200000000044</v>
      </c>
      <c r="F82" s="82">
        <f>F80-F81</f>
        <v>993.37491696066536</v>
      </c>
      <c r="G82" s="126">
        <f>G80-G81</f>
        <v>1043.9087149999996</v>
      </c>
      <c r="H82" s="82">
        <v>811.5580600000003</v>
      </c>
      <c r="I82" s="90">
        <v>1573.7627290600003</v>
      </c>
      <c r="J82" s="82">
        <f t="shared" si="2"/>
        <v>762.20466906000001</v>
      </c>
      <c r="K82" s="83">
        <f t="shared" si="3"/>
        <v>0.93918686367306825</v>
      </c>
    </row>
    <row r="83" spans="1:11" s="19" customFormat="1" ht="25.5" x14ac:dyDescent="0.25">
      <c r="A83" s="23">
        <v>2</v>
      </c>
      <c r="B83" s="24" t="s">
        <v>102</v>
      </c>
      <c r="C83" s="25" t="s">
        <v>12</v>
      </c>
      <c r="D83" s="84">
        <v>4675.8732610328261</v>
      </c>
      <c r="E83" s="91">
        <v>5103.2020000000002</v>
      </c>
      <c r="F83" s="84">
        <v>5073.3168935942149</v>
      </c>
      <c r="G83" s="127">
        <v>4599.0590000000002</v>
      </c>
      <c r="H83" s="84">
        <v>5502.9479949035731</v>
      </c>
      <c r="I83" s="91">
        <v>5018.4662404085675</v>
      </c>
      <c r="J83" s="84">
        <f t="shared" ref="J83:J146" si="5">I83-H83</f>
        <v>-484.48175449500559</v>
      </c>
      <c r="K83" s="85">
        <f t="shared" ref="K83:K146" si="6">IF(H83=0,"х",I83/H83-1)</f>
        <v>-8.8040402152391284E-2</v>
      </c>
    </row>
    <row r="84" spans="1:11" s="19" customFormat="1" x14ac:dyDescent="0.25">
      <c r="A84" s="27" t="s">
        <v>32</v>
      </c>
      <c r="B84" s="21" t="s">
        <v>103</v>
      </c>
      <c r="C84" s="22" t="s">
        <v>12</v>
      </c>
      <c r="D84" s="86">
        <v>0</v>
      </c>
      <c r="E84" s="92">
        <v>0</v>
      </c>
      <c r="F84" s="86">
        <v>0</v>
      </c>
      <c r="G84" s="92">
        <v>0</v>
      </c>
      <c r="H84" s="86">
        <v>0</v>
      </c>
      <c r="I84" s="92">
        <v>0</v>
      </c>
      <c r="J84" s="86">
        <f t="shared" si="5"/>
        <v>0</v>
      </c>
      <c r="K84" s="83" t="str">
        <f t="shared" si="6"/>
        <v>х</v>
      </c>
    </row>
    <row r="85" spans="1:11" s="19" customFormat="1" x14ac:dyDescent="0.25">
      <c r="A85" s="27" t="s">
        <v>34</v>
      </c>
      <c r="B85" s="21" t="s">
        <v>104</v>
      </c>
      <c r="C85" s="22" t="s">
        <v>12</v>
      </c>
      <c r="D85" s="86">
        <v>0</v>
      </c>
      <c r="E85" s="92">
        <v>0</v>
      </c>
      <c r="F85" s="86">
        <v>0</v>
      </c>
      <c r="G85" s="92">
        <v>0</v>
      </c>
      <c r="H85" s="86">
        <v>0</v>
      </c>
      <c r="I85" s="92">
        <v>0</v>
      </c>
      <c r="J85" s="86">
        <f t="shared" si="5"/>
        <v>0</v>
      </c>
      <c r="K85" s="83" t="str">
        <f t="shared" si="6"/>
        <v>х</v>
      </c>
    </row>
    <row r="86" spans="1:11" s="19" customFormat="1" x14ac:dyDescent="0.25">
      <c r="A86" s="27" t="s">
        <v>105</v>
      </c>
      <c r="B86" s="21" t="s">
        <v>106</v>
      </c>
      <c r="C86" s="22" t="s">
        <v>12</v>
      </c>
      <c r="D86" s="86">
        <v>0</v>
      </c>
      <c r="E86" s="92">
        <v>0</v>
      </c>
      <c r="F86" s="86">
        <v>0</v>
      </c>
      <c r="G86" s="92">
        <v>0</v>
      </c>
      <c r="H86" s="86">
        <v>0</v>
      </c>
      <c r="I86" s="92">
        <v>0</v>
      </c>
      <c r="J86" s="86">
        <f t="shared" si="5"/>
        <v>0</v>
      </c>
      <c r="K86" s="83" t="str">
        <f t="shared" si="6"/>
        <v>х</v>
      </c>
    </row>
    <row r="87" spans="1:11" s="19" customFormat="1" x14ac:dyDescent="0.25">
      <c r="A87" s="27" t="s">
        <v>107</v>
      </c>
      <c r="B87" s="21" t="s">
        <v>108</v>
      </c>
      <c r="C87" s="22" t="s">
        <v>12</v>
      </c>
      <c r="D87" s="86">
        <v>0</v>
      </c>
      <c r="E87" s="92">
        <v>0</v>
      </c>
      <c r="F87" s="86">
        <v>0</v>
      </c>
      <c r="G87" s="92">
        <v>0</v>
      </c>
      <c r="H87" s="86">
        <v>0</v>
      </c>
      <c r="I87" s="92">
        <v>0</v>
      </c>
      <c r="J87" s="86">
        <f t="shared" si="5"/>
        <v>0</v>
      </c>
      <c r="K87" s="83" t="str">
        <f t="shared" si="6"/>
        <v>х</v>
      </c>
    </row>
    <row r="88" spans="1:11" s="19" customFormat="1" x14ac:dyDescent="0.25">
      <c r="A88" s="27" t="s">
        <v>36</v>
      </c>
      <c r="B88" s="21" t="s">
        <v>109</v>
      </c>
      <c r="C88" s="22" t="s">
        <v>12</v>
      </c>
      <c r="D88" s="82">
        <v>1401</v>
      </c>
      <c r="E88" s="90">
        <v>1866.441</v>
      </c>
      <c r="F88" s="82">
        <v>1515</v>
      </c>
      <c r="G88" s="126">
        <v>1572.204</v>
      </c>
      <c r="H88" s="82">
        <v>1635.8761639999998</v>
      </c>
      <c r="I88" s="90">
        <v>1725.29563512</v>
      </c>
      <c r="J88" s="82">
        <f t="shared" si="5"/>
        <v>89.419471120000253</v>
      </c>
      <c r="K88" s="83">
        <f t="shared" si="6"/>
        <v>5.4661516004582023E-2</v>
      </c>
    </row>
    <row r="89" spans="1:11" s="19" customFormat="1" x14ac:dyDescent="0.25">
      <c r="A89" s="27" t="s">
        <v>38</v>
      </c>
      <c r="B89" s="21" t="s">
        <v>110</v>
      </c>
      <c r="C89" s="22" t="s">
        <v>12</v>
      </c>
      <c r="D89" s="82">
        <v>425</v>
      </c>
      <c r="E89" s="90">
        <v>280.28100000000001</v>
      </c>
      <c r="F89" s="82">
        <v>425</v>
      </c>
      <c r="G89" s="126">
        <v>70</v>
      </c>
      <c r="H89" s="82">
        <v>425</v>
      </c>
      <c r="I89" s="90">
        <v>225</v>
      </c>
      <c r="J89" s="82">
        <f t="shared" si="5"/>
        <v>-200</v>
      </c>
      <c r="K89" s="83">
        <f t="shared" si="6"/>
        <v>-0.47058823529411764</v>
      </c>
    </row>
    <row r="90" spans="1:11" s="19" customFormat="1" x14ac:dyDescent="0.25">
      <c r="A90" s="27" t="s">
        <v>111</v>
      </c>
      <c r="B90" s="21" t="s">
        <v>258</v>
      </c>
      <c r="C90" s="22" t="s">
        <v>12</v>
      </c>
      <c r="D90" s="90">
        <f>D83-D88-D89-D91-D92-D93-D94</f>
        <v>1788.8732610328261</v>
      </c>
      <c r="E90" s="90">
        <f>E83-E88-E89-E91-E92-E93-E94</f>
        <v>1777.2840000000006</v>
      </c>
      <c r="F90" s="82">
        <f>F83-F88-F89-F92-F93-F94</f>
        <v>1866.3168935942149</v>
      </c>
      <c r="G90" s="126">
        <f>G83-G88-G89-G91-G92-G93-G94</f>
        <v>1616.7190000000005</v>
      </c>
      <c r="H90" s="82">
        <v>1765.7628140737538</v>
      </c>
      <c r="I90" s="90">
        <v>1757.9651131537744</v>
      </c>
      <c r="J90" s="82">
        <f t="shared" si="5"/>
        <v>-7.7977009199794338</v>
      </c>
      <c r="K90" s="83">
        <f t="shared" si="6"/>
        <v>-4.4160522907318311E-3</v>
      </c>
    </row>
    <row r="91" spans="1:11" s="19" customFormat="1" x14ac:dyDescent="0.25">
      <c r="A91" s="27" t="s">
        <v>112</v>
      </c>
      <c r="B91" s="21" t="s">
        <v>113</v>
      </c>
      <c r="C91" s="22" t="s">
        <v>12</v>
      </c>
      <c r="D91" s="86">
        <v>0</v>
      </c>
      <c r="E91" s="92">
        <v>0</v>
      </c>
      <c r="F91" s="86">
        <v>0</v>
      </c>
      <c r="G91" s="92">
        <v>0</v>
      </c>
      <c r="H91" s="86">
        <v>0</v>
      </c>
      <c r="I91" s="92">
        <v>0</v>
      </c>
      <c r="J91" s="86">
        <f t="shared" si="5"/>
        <v>0</v>
      </c>
      <c r="K91" s="83" t="str">
        <f t="shared" si="6"/>
        <v>х</v>
      </c>
    </row>
    <row r="92" spans="1:11" s="19" customFormat="1" x14ac:dyDescent="0.25">
      <c r="A92" s="27" t="s">
        <v>114</v>
      </c>
      <c r="B92" s="21" t="s">
        <v>115</v>
      </c>
      <c r="C92" s="22" t="s">
        <v>12</v>
      </c>
      <c r="D92" s="82">
        <v>674</v>
      </c>
      <c r="E92" s="90">
        <v>756.35599999999999</v>
      </c>
      <c r="F92" s="82">
        <v>815</v>
      </c>
      <c r="G92" s="126">
        <v>806.84400000000005</v>
      </c>
      <c r="H92" s="82">
        <v>873.87069999999994</v>
      </c>
      <c r="I92" s="90">
        <v>825.20042000000001</v>
      </c>
      <c r="J92" s="82">
        <f t="shared" si="5"/>
        <v>-48.670279999999934</v>
      </c>
      <c r="K92" s="83">
        <f t="shared" si="6"/>
        <v>-5.5695058777002093E-2</v>
      </c>
    </row>
    <row r="93" spans="1:11" s="19" customFormat="1" x14ac:dyDescent="0.25">
      <c r="A93" s="27" t="s">
        <v>116</v>
      </c>
      <c r="B93" s="21" t="s">
        <v>253</v>
      </c>
      <c r="C93" s="22" t="s">
        <v>12</v>
      </c>
      <c r="D93" s="82">
        <v>196</v>
      </c>
      <c r="E93" s="90">
        <v>214.57599999999999</v>
      </c>
      <c r="F93" s="82">
        <v>221</v>
      </c>
      <c r="G93" s="126">
        <v>227.65700000000001</v>
      </c>
      <c r="H93" s="82">
        <v>279.54982539999997</v>
      </c>
      <c r="I93" s="90">
        <v>255.23743999999999</v>
      </c>
      <c r="J93" s="82">
        <f t="shared" si="5"/>
        <v>-24.312385399999982</v>
      </c>
      <c r="K93" s="83">
        <f t="shared" si="6"/>
        <v>-8.6969774941594302E-2</v>
      </c>
    </row>
    <row r="94" spans="1:11" s="19" customFormat="1" x14ac:dyDescent="0.25">
      <c r="A94" s="27" t="s">
        <v>117</v>
      </c>
      <c r="B94" s="21" t="s">
        <v>118</v>
      </c>
      <c r="C94" s="22" t="s">
        <v>12</v>
      </c>
      <c r="D94" s="82">
        <v>191</v>
      </c>
      <c r="E94" s="90">
        <v>208.26400000000001</v>
      </c>
      <c r="F94" s="82">
        <v>231</v>
      </c>
      <c r="G94" s="126">
        <v>305.63499999999999</v>
      </c>
      <c r="H94" s="82">
        <v>347.88849142981962</v>
      </c>
      <c r="I94" s="90">
        <v>229.76763213479322</v>
      </c>
      <c r="J94" s="82">
        <f t="shared" si="5"/>
        <v>-118.12085929502641</v>
      </c>
      <c r="K94" s="83">
        <f t="shared" si="6"/>
        <v>-0.33953655324885967</v>
      </c>
    </row>
    <row r="95" spans="1:11" s="19" customFormat="1" ht="17.25" customHeight="1" x14ac:dyDescent="0.25">
      <c r="A95" s="35" t="s">
        <v>40</v>
      </c>
      <c r="B95" s="24" t="s">
        <v>119</v>
      </c>
      <c r="C95" s="25" t="s">
        <v>12</v>
      </c>
      <c r="D95" s="84">
        <v>0</v>
      </c>
      <c r="E95" s="91">
        <v>4.8049999999999997</v>
      </c>
      <c r="F95" s="84">
        <v>5</v>
      </c>
      <c r="G95" s="127">
        <v>8.6359999999999992</v>
      </c>
      <c r="H95" s="84">
        <v>0.76</v>
      </c>
      <c r="I95" s="91">
        <v>5.65</v>
      </c>
      <c r="J95" s="84">
        <f t="shared" si="5"/>
        <v>4.8900000000000006</v>
      </c>
      <c r="K95" s="85">
        <f t="shared" si="6"/>
        <v>6.4342105263157903</v>
      </c>
    </row>
    <row r="96" spans="1:11" s="19" customFormat="1" x14ac:dyDescent="0.25">
      <c r="A96" s="27" t="s">
        <v>120</v>
      </c>
      <c r="B96" s="21" t="s">
        <v>121</v>
      </c>
      <c r="C96" s="22" t="s">
        <v>12</v>
      </c>
      <c r="D96" s="86">
        <v>0</v>
      </c>
      <c r="E96" s="92">
        <v>0</v>
      </c>
      <c r="F96" s="86">
        <v>0</v>
      </c>
      <c r="G96" s="111">
        <v>0</v>
      </c>
      <c r="H96" s="86">
        <v>0</v>
      </c>
      <c r="I96" s="92">
        <v>0</v>
      </c>
      <c r="J96" s="86">
        <f t="shared" si="5"/>
        <v>0</v>
      </c>
      <c r="K96" s="83" t="str">
        <f t="shared" si="6"/>
        <v>х</v>
      </c>
    </row>
    <row r="97" spans="1:11" s="19" customFormat="1" ht="25.5" x14ac:dyDescent="0.25">
      <c r="A97" s="27" t="s">
        <v>122</v>
      </c>
      <c r="B97" s="21" t="s">
        <v>123</v>
      </c>
      <c r="C97" s="22" t="s">
        <v>12</v>
      </c>
      <c r="D97" s="86">
        <v>0</v>
      </c>
      <c r="E97" s="92">
        <v>0</v>
      </c>
      <c r="F97" s="86">
        <v>0</v>
      </c>
      <c r="G97" s="111">
        <v>0</v>
      </c>
      <c r="H97" s="86">
        <v>0</v>
      </c>
      <c r="I97" s="92">
        <v>0</v>
      </c>
      <c r="J97" s="86">
        <f t="shared" si="5"/>
        <v>0</v>
      </c>
      <c r="K97" s="83" t="str">
        <f t="shared" si="6"/>
        <v>х</v>
      </c>
    </row>
    <row r="98" spans="1:11" s="19" customFormat="1" ht="25.5" x14ac:dyDescent="0.25">
      <c r="A98" s="35"/>
      <c r="B98" s="21" t="s">
        <v>124</v>
      </c>
      <c r="C98" s="22" t="s">
        <v>12</v>
      </c>
      <c r="D98" s="86">
        <v>0</v>
      </c>
      <c r="E98" s="92">
        <v>0</v>
      </c>
      <c r="F98" s="86">
        <v>0</v>
      </c>
      <c r="G98" s="111">
        <v>0</v>
      </c>
      <c r="H98" s="86">
        <v>0</v>
      </c>
      <c r="I98" s="92">
        <v>0</v>
      </c>
      <c r="J98" s="86">
        <f t="shared" si="5"/>
        <v>0</v>
      </c>
      <c r="K98" s="83" t="str">
        <f t="shared" si="6"/>
        <v>х</v>
      </c>
    </row>
    <row r="99" spans="1:11" s="19" customFormat="1" x14ac:dyDescent="0.25">
      <c r="A99" s="27"/>
      <c r="B99" s="21" t="s">
        <v>125</v>
      </c>
      <c r="C99" s="22" t="s">
        <v>12</v>
      </c>
      <c r="D99" s="86">
        <v>0</v>
      </c>
      <c r="E99" s="92">
        <v>0</v>
      </c>
      <c r="F99" s="86">
        <v>0</v>
      </c>
      <c r="G99" s="111">
        <v>0</v>
      </c>
      <c r="H99" s="86">
        <v>0</v>
      </c>
      <c r="I99" s="92">
        <v>0</v>
      </c>
      <c r="J99" s="86">
        <f t="shared" si="5"/>
        <v>0</v>
      </c>
      <c r="K99" s="83" t="str">
        <f t="shared" si="6"/>
        <v>х</v>
      </c>
    </row>
    <row r="100" spans="1:11" s="19" customFormat="1" x14ac:dyDescent="0.25">
      <c r="A100" s="27" t="s">
        <v>126</v>
      </c>
      <c r="B100" s="21" t="s">
        <v>127</v>
      </c>
      <c r="C100" s="22" t="s">
        <v>12</v>
      </c>
      <c r="D100" s="82">
        <f>D95</f>
        <v>0</v>
      </c>
      <c r="E100" s="90">
        <f>E95</f>
        <v>4.8049999999999997</v>
      </c>
      <c r="F100" s="82">
        <f>F95</f>
        <v>5</v>
      </c>
      <c r="G100" s="126">
        <f>G95</f>
        <v>8.6359999999999992</v>
      </c>
      <c r="H100" s="82">
        <v>0.76</v>
      </c>
      <c r="I100" s="90">
        <v>5.65</v>
      </c>
      <c r="J100" s="82">
        <f t="shared" si="5"/>
        <v>4.8900000000000006</v>
      </c>
      <c r="K100" s="83">
        <f t="shared" si="6"/>
        <v>6.4342105263157903</v>
      </c>
    </row>
    <row r="101" spans="1:11" s="19" customFormat="1" x14ac:dyDescent="0.25">
      <c r="A101" s="35" t="s">
        <v>42</v>
      </c>
      <c r="B101" s="24" t="s">
        <v>128</v>
      </c>
      <c r="C101" s="25" t="s">
        <v>12</v>
      </c>
      <c r="D101" s="84">
        <v>1603.3538799999999</v>
      </c>
      <c r="E101" s="91">
        <v>863.17700000000002</v>
      </c>
      <c r="F101" s="84">
        <v>1706.62</v>
      </c>
      <c r="G101" s="127">
        <v>1222.6379999999999</v>
      </c>
      <c r="H101" s="84">
        <v>2053.7210800000003</v>
      </c>
      <c r="I101" s="91">
        <v>4001.2349399999998</v>
      </c>
      <c r="J101" s="84">
        <f t="shared" si="5"/>
        <v>1947.5138599999996</v>
      </c>
      <c r="K101" s="85">
        <f t="shared" si="6"/>
        <v>0.94828547019637122</v>
      </c>
    </row>
    <row r="102" spans="1:11" s="15" customFormat="1" x14ac:dyDescent="0.25">
      <c r="A102" s="27" t="s">
        <v>129</v>
      </c>
      <c r="B102" s="21" t="s">
        <v>130</v>
      </c>
      <c r="C102" s="22" t="s">
        <v>12</v>
      </c>
      <c r="D102" s="82">
        <f>D101</f>
        <v>1603.3538799999999</v>
      </c>
      <c r="E102" s="90">
        <f>E101</f>
        <v>863.17700000000002</v>
      </c>
      <c r="F102" s="82">
        <f>F101</f>
        <v>1706.62</v>
      </c>
      <c r="G102" s="126">
        <f>G101</f>
        <v>1222.6379999999999</v>
      </c>
      <c r="H102" s="82">
        <v>2053.7210800000003</v>
      </c>
      <c r="I102" s="90">
        <v>4001.2349399999998</v>
      </c>
      <c r="J102" s="82">
        <f t="shared" si="5"/>
        <v>1947.5138599999996</v>
      </c>
      <c r="K102" s="83">
        <f t="shared" si="6"/>
        <v>0.94828547019637122</v>
      </c>
    </row>
    <row r="103" spans="1:11" s="15" customFormat="1" hidden="1" x14ac:dyDescent="0.25">
      <c r="A103" s="27" t="s">
        <v>131</v>
      </c>
      <c r="B103" s="21" t="s">
        <v>132</v>
      </c>
      <c r="C103" s="22" t="s">
        <v>12</v>
      </c>
      <c r="D103" s="82"/>
      <c r="E103" s="90"/>
      <c r="F103" s="82"/>
      <c r="G103" s="126"/>
      <c r="H103" s="82">
        <v>0</v>
      </c>
      <c r="I103" s="90">
        <v>0</v>
      </c>
      <c r="J103" s="82">
        <f t="shared" si="5"/>
        <v>0</v>
      </c>
      <c r="K103" s="83" t="str">
        <f t="shared" si="6"/>
        <v>х</v>
      </c>
    </row>
    <row r="104" spans="1:11" s="15" customFormat="1" hidden="1" x14ac:dyDescent="0.25">
      <c r="A104" s="27" t="s">
        <v>133</v>
      </c>
      <c r="B104" s="21" t="s">
        <v>134</v>
      </c>
      <c r="C104" s="22" t="s">
        <v>12</v>
      </c>
      <c r="D104" s="82"/>
      <c r="E104" s="90"/>
      <c r="F104" s="82"/>
      <c r="G104" s="126"/>
      <c r="H104" s="82">
        <v>0</v>
      </c>
      <c r="I104" s="90">
        <v>0</v>
      </c>
      <c r="J104" s="82">
        <f t="shared" si="5"/>
        <v>0</v>
      </c>
      <c r="K104" s="83" t="str">
        <f t="shared" si="6"/>
        <v>х</v>
      </c>
    </row>
    <row r="105" spans="1:11" s="15" customFormat="1" hidden="1" x14ac:dyDescent="0.25">
      <c r="A105" s="27" t="s">
        <v>135</v>
      </c>
      <c r="B105" s="21" t="s">
        <v>136</v>
      </c>
      <c r="C105" s="22" t="s">
        <v>12</v>
      </c>
      <c r="D105" s="82"/>
      <c r="E105" s="90"/>
      <c r="F105" s="82"/>
      <c r="G105" s="126"/>
      <c r="H105" s="82">
        <v>0</v>
      </c>
      <c r="I105" s="90">
        <v>0</v>
      </c>
      <c r="J105" s="82">
        <f t="shared" si="5"/>
        <v>0</v>
      </c>
      <c r="K105" s="83" t="str">
        <f t="shared" si="6"/>
        <v>х</v>
      </c>
    </row>
    <row r="106" spans="1:11" s="15" customFormat="1" hidden="1" x14ac:dyDescent="0.25">
      <c r="A106" s="27" t="s">
        <v>137</v>
      </c>
      <c r="B106" s="21" t="s">
        <v>138</v>
      </c>
      <c r="C106" s="22" t="s">
        <v>12</v>
      </c>
      <c r="D106" s="82"/>
      <c r="E106" s="90"/>
      <c r="F106" s="82"/>
      <c r="G106" s="126"/>
      <c r="H106" s="82">
        <v>0</v>
      </c>
      <c r="I106" s="90">
        <v>0</v>
      </c>
      <c r="J106" s="82">
        <f t="shared" si="5"/>
        <v>0</v>
      </c>
      <c r="K106" s="83" t="str">
        <f t="shared" si="6"/>
        <v>х</v>
      </c>
    </row>
    <row r="107" spans="1:11" s="15" customFormat="1" hidden="1" x14ac:dyDescent="0.25">
      <c r="A107" s="27" t="s">
        <v>139</v>
      </c>
      <c r="B107" s="21" t="s">
        <v>140</v>
      </c>
      <c r="C107" s="22" t="s">
        <v>12</v>
      </c>
      <c r="D107" s="82"/>
      <c r="E107" s="90"/>
      <c r="F107" s="82"/>
      <c r="G107" s="126"/>
      <c r="H107" s="82">
        <v>0</v>
      </c>
      <c r="I107" s="90">
        <v>0</v>
      </c>
      <c r="J107" s="82">
        <f t="shared" si="5"/>
        <v>0</v>
      </c>
      <c r="K107" s="83" t="str">
        <f t="shared" si="6"/>
        <v>х</v>
      </c>
    </row>
    <row r="108" spans="1:11" s="15" customFormat="1" hidden="1" x14ac:dyDescent="0.25">
      <c r="A108" s="27" t="s">
        <v>141</v>
      </c>
      <c r="B108" s="21" t="s">
        <v>142</v>
      </c>
      <c r="C108" s="22" t="s">
        <v>12</v>
      </c>
      <c r="D108" s="82"/>
      <c r="E108" s="90"/>
      <c r="F108" s="82"/>
      <c r="G108" s="126"/>
      <c r="H108" s="82">
        <v>0</v>
      </c>
      <c r="I108" s="90">
        <v>0</v>
      </c>
      <c r="J108" s="82">
        <f t="shared" si="5"/>
        <v>0</v>
      </c>
      <c r="K108" s="83" t="str">
        <f t="shared" si="6"/>
        <v>х</v>
      </c>
    </row>
    <row r="109" spans="1:11" s="15" customFormat="1" hidden="1" x14ac:dyDescent="0.25">
      <c r="A109" s="27" t="s">
        <v>143</v>
      </c>
      <c r="B109" s="21" t="s">
        <v>144</v>
      </c>
      <c r="C109" s="22" t="s">
        <v>12</v>
      </c>
      <c r="D109" s="82"/>
      <c r="E109" s="90"/>
      <c r="F109" s="82"/>
      <c r="G109" s="126"/>
      <c r="H109" s="82">
        <v>0</v>
      </c>
      <c r="I109" s="90">
        <v>0</v>
      </c>
      <c r="J109" s="82">
        <f t="shared" si="5"/>
        <v>0</v>
      </c>
      <c r="K109" s="83" t="str">
        <f t="shared" si="6"/>
        <v>х</v>
      </c>
    </row>
    <row r="110" spans="1:11" s="15" customFormat="1" hidden="1" x14ac:dyDescent="0.25">
      <c r="A110" s="27" t="s">
        <v>145</v>
      </c>
      <c r="B110" s="21" t="s">
        <v>146</v>
      </c>
      <c r="C110" s="22" t="s">
        <v>12</v>
      </c>
      <c r="D110" s="82"/>
      <c r="E110" s="90"/>
      <c r="F110" s="82"/>
      <c r="G110" s="126"/>
      <c r="H110" s="82">
        <v>0</v>
      </c>
      <c r="I110" s="90">
        <v>0</v>
      </c>
      <c r="J110" s="82">
        <f t="shared" si="5"/>
        <v>0</v>
      </c>
      <c r="K110" s="83" t="str">
        <f t="shared" si="6"/>
        <v>х</v>
      </c>
    </row>
    <row r="111" spans="1:11" s="19" customFormat="1" x14ac:dyDescent="0.25">
      <c r="A111" s="35" t="s">
        <v>44</v>
      </c>
      <c r="B111" s="24" t="s">
        <v>147</v>
      </c>
      <c r="C111" s="25" t="s">
        <v>12</v>
      </c>
      <c r="D111" s="84">
        <v>2284.2049999999999</v>
      </c>
      <c r="E111" s="91">
        <v>1685.6980000000001</v>
      </c>
      <c r="F111" s="84">
        <v>2015.73</v>
      </c>
      <c r="G111" s="127">
        <v>4578.6852850000005</v>
      </c>
      <c r="H111" s="84">
        <v>1205.5029999999999</v>
      </c>
      <c r="I111" s="91">
        <v>5225.5985511699992</v>
      </c>
      <c r="J111" s="84">
        <f t="shared" si="5"/>
        <v>4020.0955511699995</v>
      </c>
      <c r="K111" s="85">
        <f t="shared" si="6"/>
        <v>3.3347868492820005</v>
      </c>
    </row>
    <row r="112" spans="1:11" s="15" customFormat="1" x14ac:dyDescent="0.25">
      <c r="A112" s="27" t="s">
        <v>46</v>
      </c>
      <c r="B112" s="21" t="s">
        <v>148</v>
      </c>
      <c r="C112" s="22" t="s">
        <v>12</v>
      </c>
      <c r="D112" s="86"/>
      <c r="E112" s="90">
        <v>0.69799999999999995</v>
      </c>
      <c r="F112" s="86"/>
      <c r="G112" s="126">
        <v>3.2472849999999998</v>
      </c>
      <c r="H112" s="86">
        <v>0</v>
      </c>
      <c r="I112" s="90">
        <v>41.273351169999223</v>
      </c>
      <c r="J112" s="82">
        <f t="shared" si="5"/>
        <v>41.273351169999223</v>
      </c>
      <c r="K112" s="83" t="str">
        <f t="shared" si="6"/>
        <v>х</v>
      </c>
    </row>
    <row r="113" spans="1:11" s="15" customFormat="1" x14ac:dyDescent="0.25">
      <c r="A113" s="27" t="s">
        <v>48</v>
      </c>
      <c r="B113" s="21" t="s">
        <v>149</v>
      </c>
      <c r="C113" s="22" t="s">
        <v>12</v>
      </c>
      <c r="D113" s="86">
        <v>1435</v>
      </c>
      <c r="E113" s="90">
        <f>E114+E115</f>
        <v>1685</v>
      </c>
      <c r="F113" s="86">
        <v>1080</v>
      </c>
      <c r="G113" s="126">
        <f>G114+G115</f>
        <v>3749.7069999999999</v>
      </c>
      <c r="H113" s="86">
        <v>0</v>
      </c>
      <c r="I113" s="90">
        <v>1945.7343999999998</v>
      </c>
      <c r="J113" s="82">
        <f t="shared" si="5"/>
        <v>1945.7343999999998</v>
      </c>
      <c r="K113" s="83" t="str">
        <f t="shared" si="6"/>
        <v>х</v>
      </c>
    </row>
    <row r="114" spans="1:11" s="15" customFormat="1" x14ac:dyDescent="0.25">
      <c r="A114" s="27"/>
      <c r="B114" s="36" t="s">
        <v>150</v>
      </c>
      <c r="C114" s="22" t="s">
        <v>12</v>
      </c>
      <c r="D114" s="86">
        <f>D113</f>
        <v>1435</v>
      </c>
      <c r="E114" s="90">
        <v>1435</v>
      </c>
      <c r="F114" s="86">
        <v>1080</v>
      </c>
      <c r="G114" s="126">
        <v>3098</v>
      </c>
      <c r="H114" s="86">
        <v>0</v>
      </c>
      <c r="I114" s="90">
        <v>200</v>
      </c>
      <c r="J114" s="82">
        <f t="shared" si="5"/>
        <v>200</v>
      </c>
      <c r="K114" s="83" t="str">
        <f t="shared" si="6"/>
        <v>х</v>
      </c>
    </row>
    <row r="115" spans="1:11" s="15" customFormat="1" x14ac:dyDescent="0.25">
      <c r="A115" s="27"/>
      <c r="B115" s="36" t="s">
        <v>151</v>
      </c>
      <c r="C115" s="22" t="s">
        <v>12</v>
      </c>
      <c r="D115" s="86"/>
      <c r="E115" s="90">
        <v>250</v>
      </c>
      <c r="F115" s="86"/>
      <c r="G115" s="126">
        <v>651.70699999999999</v>
      </c>
      <c r="H115" s="86">
        <v>0</v>
      </c>
      <c r="I115" s="90">
        <v>1745.7343999999998</v>
      </c>
      <c r="J115" s="82">
        <f t="shared" si="5"/>
        <v>1745.7343999999998</v>
      </c>
      <c r="K115" s="83" t="str">
        <f t="shared" si="6"/>
        <v>х</v>
      </c>
    </row>
    <row r="116" spans="1:11" s="15" customFormat="1" hidden="1" x14ac:dyDescent="0.25">
      <c r="A116" s="27" t="s">
        <v>152</v>
      </c>
      <c r="B116" s="21"/>
      <c r="C116" s="22" t="s">
        <v>12</v>
      </c>
      <c r="D116" s="86"/>
      <c r="E116" s="92"/>
      <c r="F116" s="86"/>
      <c r="G116" s="111"/>
      <c r="H116" s="86">
        <v>0</v>
      </c>
      <c r="I116" s="92">
        <v>0</v>
      </c>
      <c r="J116" s="86">
        <f t="shared" si="5"/>
        <v>0</v>
      </c>
      <c r="K116" s="85" t="str">
        <f t="shared" si="6"/>
        <v>х</v>
      </c>
    </row>
    <row r="117" spans="1:11" s="15" customFormat="1" x14ac:dyDescent="0.25">
      <c r="A117" s="27" t="s">
        <v>152</v>
      </c>
      <c r="B117" s="21" t="s">
        <v>154</v>
      </c>
      <c r="C117" s="22" t="s">
        <v>12</v>
      </c>
      <c r="D117" s="86">
        <v>767.6</v>
      </c>
      <c r="E117" s="90">
        <v>0</v>
      </c>
      <c r="F117" s="86">
        <v>825.73</v>
      </c>
      <c r="G117" s="126">
        <v>825.73099999999999</v>
      </c>
      <c r="H117" s="86">
        <v>1205.5029999999999</v>
      </c>
      <c r="I117" s="90">
        <v>3238.5907999999999</v>
      </c>
      <c r="J117" s="82">
        <f t="shared" si="5"/>
        <v>2033.0878</v>
      </c>
      <c r="K117" s="83">
        <f t="shared" si="6"/>
        <v>1.6865057988242254</v>
      </c>
    </row>
    <row r="118" spans="1:11" s="15" customFormat="1" ht="25.5" x14ac:dyDescent="0.25">
      <c r="A118" s="27" t="s">
        <v>153</v>
      </c>
      <c r="B118" s="21" t="s">
        <v>156</v>
      </c>
      <c r="C118" s="22" t="s">
        <v>12</v>
      </c>
      <c r="D118" s="86">
        <v>0</v>
      </c>
      <c r="E118" s="92">
        <v>0</v>
      </c>
      <c r="F118" s="86">
        <v>0</v>
      </c>
      <c r="G118" s="111">
        <v>0</v>
      </c>
      <c r="H118" s="86">
        <v>0</v>
      </c>
      <c r="I118" s="92">
        <v>0</v>
      </c>
      <c r="J118" s="86">
        <f t="shared" si="5"/>
        <v>0</v>
      </c>
      <c r="K118" s="85" t="str">
        <f t="shared" si="6"/>
        <v>х</v>
      </c>
    </row>
    <row r="119" spans="1:11" s="15" customFormat="1" x14ac:dyDescent="0.25">
      <c r="A119" s="27" t="s">
        <v>155</v>
      </c>
      <c r="B119" s="21" t="s">
        <v>157</v>
      </c>
      <c r="C119" s="22" t="s">
        <v>12</v>
      </c>
      <c r="D119" s="86">
        <f>D111-D112-D113-D117-D118</f>
        <v>81.604999999999905</v>
      </c>
      <c r="E119" s="92">
        <f>E111-E112-E113-E117</f>
        <v>0</v>
      </c>
      <c r="F119" s="86">
        <f>F111-F112-F113-F117</f>
        <v>110</v>
      </c>
      <c r="G119" s="111">
        <f>G111-G112-G113-G117</f>
        <v>0</v>
      </c>
      <c r="H119" s="86">
        <v>0</v>
      </c>
      <c r="I119" s="92">
        <v>4.5474735088646412E-13</v>
      </c>
      <c r="J119" s="86">
        <f t="shared" si="5"/>
        <v>4.5474735088646412E-13</v>
      </c>
      <c r="K119" s="83" t="str">
        <f t="shared" si="6"/>
        <v>х</v>
      </c>
    </row>
    <row r="120" spans="1:11" s="19" customFormat="1" x14ac:dyDescent="0.25">
      <c r="A120" s="35" t="s">
        <v>50</v>
      </c>
      <c r="B120" s="24" t="s">
        <v>158</v>
      </c>
      <c r="C120" s="25" t="s">
        <v>12</v>
      </c>
      <c r="D120" s="94">
        <v>1143</v>
      </c>
      <c r="E120" s="91">
        <v>1393</v>
      </c>
      <c r="F120" s="94">
        <v>1135.553044829581</v>
      </c>
      <c r="G120" s="127">
        <v>3745.2689999999998</v>
      </c>
      <c r="H120" s="86">
        <v>0</v>
      </c>
      <c r="I120" s="91">
        <v>1945.7333999999998</v>
      </c>
      <c r="J120" s="84">
        <f t="shared" si="5"/>
        <v>1945.7333999999998</v>
      </c>
      <c r="K120" s="85" t="str">
        <f t="shared" si="6"/>
        <v>х</v>
      </c>
    </row>
    <row r="121" spans="1:11" s="19" customFormat="1" x14ac:dyDescent="0.25">
      <c r="A121" s="27" t="s">
        <v>52</v>
      </c>
      <c r="B121" s="21" t="s">
        <v>159</v>
      </c>
      <c r="C121" s="22" t="s">
        <v>12</v>
      </c>
      <c r="D121" s="86">
        <f>D120</f>
        <v>1143</v>
      </c>
      <c r="E121" s="90">
        <f>E122+E123</f>
        <v>1393</v>
      </c>
      <c r="F121" s="86">
        <v>1075</v>
      </c>
      <c r="G121" s="126">
        <f>G122+G123</f>
        <v>3744.7070000000003</v>
      </c>
      <c r="H121" s="86">
        <v>0</v>
      </c>
      <c r="I121" s="90">
        <v>1945.7333999999998</v>
      </c>
      <c r="J121" s="82">
        <f t="shared" si="5"/>
        <v>1945.7333999999998</v>
      </c>
      <c r="K121" s="83" t="str">
        <f t="shared" si="6"/>
        <v>х</v>
      </c>
    </row>
    <row r="122" spans="1:11" s="19" customFormat="1" x14ac:dyDescent="0.25">
      <c r="A122" s="27" t="s">
        <v>54</v>
      </c>
      <c r="B122" s="36" t="s">
        <v>150</v>
      </c>
      <c r="C122" s="22" t="s">
        <v>12</v>
      </c>
      <c r="D122" s="86"/>
      <c r="E122" s="90">
        <v>0</v>
      </c>
      <c r="F122" s="86"/>
      <c r="G122" s="126">
        <v>2018</v>
      </c>
      <c r="H122" s="86">
        <v>0</v>
      </c>
      <c r="I122" s="90">
        <v>200</v>
      </c>
      <c r="J122" s="82">
        <f t="shared" si="5"/>
        <v>200</v>
      </c>
      <c r="K122" s="83" t="str">
        <f t="shared" si="6"/>
        <v>х</v>
      </c>
    </row>
    <row r="123" spans="1:11" s="19" customFormat="1" x14ac:dyDescent="0.25">
      <c r="A123" s="27"/>
      <c r="B123" s="36" t="s">
        <v>151</v>
      </c>
      <c r="C123" s="22" t="s">
        <v>12</v>
      </c>
      <c r="D123" s="86">
        <f>D121</f>
        <v>1143</v>
      </c>
      <c r="E123" s="90">
        <v>1393</v>
      </c>
      <c r="F123" s="86">
        <v>1075</v>
      </c>
      <c r="G123" s="126">
        <v>1726.7070000000001</v>
      </c>
      <c r="H123" s="86">
        <v>0</v>
      </c>
      <c r="I123" s="90">
        <v>1745.7333999999998</v>
      </c>
      <c r="J123" s="82">
        <f t="shared" si="5"/>
        <v>1745.7333999999998</v>
      </c>
      <c r="K123" s="83" t="str">
        <f t="shared" si="6"/>
        <v>х</v>
      </c>
    </row>
    <row r="124" spans="1:11" s="19" customFormat="1" hidden="1" x14ac:dyDescent="0.25">
      <c r="A124" s="27"/>
      <c r="B124" s="36"/>
      <c r="C124" s="22" t="s">
        <v>12</v>
      </c>
      <c r="D124" s="86"/>
      <c r="E124" s="92"/>
      <c r="F124" s="86"/>
      <c r="G124" s="111"/>
      <c r="H124" s="86">
        <v>0</v>
      </c>
      <c r="I124" s="92">
        <v>0</v>
      </c>
      <c r="J124" s="86">
        <f t="shared" si="5"/>
        <v>0</v>
      </c>
      <c r="K124" s="83" t="str">
        <f t="shared" si="6"/>
        <v>х</v>
      </c>
    </row>
    <row r="125" spans="1:11" s="19" customFormat="1" x14ac:dyDescent="0.25">
      <c r="A125" s="27" t="s">
        <v>56</v>
      </c>
      <c r="B125" s="21" t="s">
        <v>160</v>
      </c>
      <c r="C125" s="22" t="s">
        <v>12</v>
      </c>
      <c r="D125" s="86"/>
      <c r="E125" s="92"/>
      <c r="F125" s="86"/>
      <c r="G125" s="111"/>
      <c r="H125" s="86">
        <v>0</v>
      </c>
      <c r="I125" s="92">
        <v>0</v>
      </c>
      <c r="J125" s="86">
        <f t="shared" si="5"/>
        <v>0</v>
      </c>
      <c r="K125" s="83" t="str">
        <f t="shared" si="6"/>
        <v>х</v>
      </c>
    </row>
    <row r="126" spans="1:11" s="19" customFormat="1" x14ac:dyDescent="0.25">
      <c r="A126" s="27" t="s">
        <v>58</v>
      </c>
      <c r="B126" s="21" t="s">
        <v>98</v>
      </c>
      <c r="C126" s="22" t="s">
        <v>12</v>
      </c>
      <c r="D126" s="86"/>
      <c r="E126" s="92">
        <v>0</v>
      </c>
      <c r="F126" s="86">
        <v>0.56200000000000006</v>
      </c>
      <c r="G126" s="92">
        <v>0.56200000000000006</v>
      </c>
      <c r="H126" s="86">
        <v>0</v>
      </c>
      <c r="I126" s="92">
        <v>0</v>
      </c>
      <c r="J126" s="86">
        <f t="shared" si="5"/>
        <v>0</v>
      </c>
      <c r="K126" s="83" t="str">
        <f t="shared" si="6"/>
        <v>х</v>
      </c>
    </row>
    <row r="127" spans="1:11" s="19" customFormat="1" x14ac:dyDescent="0.25">
      <c r="A127" s="27" t="s">
        <v>161</v>
      </c>
      <c r="B127" s="21" t="s">
        <v>162</v>
      </c>
      <c r="C127" s="22" t="s">
        <v>12</v>
      </c>
      <c r="D127" s="86">
        <f>D120-D121-D125-D126</f>
        <v>0</v>
      </c>
      <c r="E127" s="92">
        <f>E120-E121-E125-E126</f>
        <v>0</v>
      </c>
      <c r="F127" s="86">
        <f>F120-F121-F125-F126</f>
        <v>59.991044829581043</v>
      </c>
      <c r="G127" s="92">
        <f>G120-G121-G125-G126</f>
        <v>-5.5666582454705349E-13</v>
      </c>
      <c r="H127" s="86">
        <v>0</v>
      </c>
      <c r="I127" s="92">
        <v>0</v>
      </c>
      <c r="J127" s="86">
        <f t="shared" si="5"/>
        <v>0</v>
      </c>
      <c r="K127" s="83" t="str">
        <f t="shared" si="6"/>
        <v>х</v>
      </c>
    </row>
    <row r="128" spans="1:11" s="15" customFormat="1" ht="25.5" x14ac:dyDescent="0.25">
      <c r="A128" s="35" t="s">
        <v>163</v>
      </c>
      <c r="B128" s="24" t="s">
        <v>164</v>
      </c>
      <c r="C128" s="25" t="s">
        <v>12</v>
      </c>
      <c r="D128" s="91">
        <f>D80-D83</f>
        <v>463.15700601758817</v>
      </c>
      <c r="E128" s="91">
        <f>E80-E83</f>
        <v>593.98099999999977</v>
      </c>
      <c r="F128" s="128">
        <f>F80-F83</f>
        <v>790.68310640578511</v>
      </c>
      <c r="G128" s="127">
        <f>G80-G83</f>
        <v>987.37371499999972</v>
      </c>
      <c r="H128" s="84">
        <v>853.98784309642724</v>
      </c>
      <c r="I128" s="91">
        <v>1846.0605267814326</v>
      </c>
      <c r="J128" s="84">
        <f t="shared" si="5"/>
        <v>992.07268368500536</v>
      </c>
      <c r="K128" s="85">
        <f t="shared" si="6"/>
        <v>1.1616941525629967</v>
      </c>
    </row>
    <row r="129" spans="1:11" s="15" customFormat="1" ht="25.5" x14ac:dyDescent="0.25">
      <c r="A129" s="27" t="s">
        <v>165</v>
      </c>
      <c r="B129" s="21" t="s">
        <v>166</v>
      </c>
      <c r="C129" s="22" t="s">
        <v>12</v>
      </c>
      <c r="D129" s="90">
        <f>D128</f>
        <v>463.15700601758817</v>
      </c>
      <c r="E129" s="90">
        <f>E128</f>
        <v>593.98099999999977</v>
      </c>
      <c r="F129" s="129">
        <f>F128</f>
        <v>790.68310640578511</v>
      </c>
      <c r="G129" s="126">
        <f>G128</f>
        <v>987.37371499999972</v>
      </c>
      <c r="H129" s="82">
        <v>853.98784309642724</v>
      </c>
      <c r="I129" s="90">
        <v>1846.0605267814326</v>
      </c>
      <c r="J129" s="82">
        <f t="shared" si="5"/>
        <v>992.07268368500536</v>
      </c>
      <c r="K129" s="83">
        <f t="shared" si="6"/>
        <v>1.1616941525629967</v>
      </c>
    </row>
    <row r="130" spans="1:11" s="15" customFormat="1" x14ac:dyDescent="0.25">
      <c r="A130" s="27" t="s">
        <v>167</v>
      </c>
      <c r="B130" s="21" t="s">
        <v>168</v>
      </c>
      <c r="C130" s="22" t="s">
        <v>12</v>
      </c>
      <c r="D130" s="92">
        <v>0</v>
      </c>
      <c r="E130" s="92">
        <v>0</v>
      </c>
      <c r="F130" s="130">
        <v>0</v>
      </c>
      <c r="G130" s="111">
        <v>0</v>
      </c>
      <c r="H130" s="86">
        <v>0</v>
      </c>
      <c r="I130" s="92">
        <v>0</v>
      </c>
      <c r="J130" s="86">
        <f t="shared" si="5"/>
        <v>0</v>
      </c>
      <c r="K130" s="83" t="str">
        <f t="shared" si="6"/>
        <v>х</v>
      </c>
    </row>
    <row r="131" spans="1:11" s="15" customFormat="1" ht="25.5" x14ac:dyDescent="0.25">
      <c r="A131" s="27" t="s">
        <v>169</v>
      </c>
      <c r="B131" s="24" t="s">
        <v>170</v>
      </c>
      <c r="C131" s="25" t="s">
        <v>12</v>
      </c>
      <c r="D131" s="91">
        <f>D95-D101</f>
        <v>-1603.3538799999999</v>
      </c>
      <c r="E131" s="91">
        <f>E95-E101</f>
        <v>-858.37200000000007</v>
      </c>
      <c r="F131" s="128">
        <f>F95-F101</f>
        <v>-1701.62</v>
      </c>
      <c r="G131" s="127">
        <f>G95-G101</f>
        <v>-1214.002</v>
      </c>
      <c r="H131" s="84">
        <v>-2052.96108</v>
      </c>
      <c r="I131" s="91">
        <v>-3995.5849399999997</v>
      </c>
      <c r="J131" s="84">
        <f t="shared" si="5"/>
        <v>-1942.6238599999997</v>
      </c>
      <c r="K131" s="85">
        <f t="shared" si="6"/>
        <v>0.94625459728637407</v>
      </c>
    </row>
    <row r="132" spans="1:11" s="15" customFormat="1" ht="25.5" x14ac:dyDescent="0.25">
      <c r="A132" s="27" t="s">
        <v>171</v>
      </c>
      <c r="B132" s="21" t="s">
        <v>172</v>
      </c>
      <c r="C132" s="22" t="s">
        <v>12</v>
      </c>
      <c r="D132" s="90">
        <f>D131</f>
        <v>-1603.3538799999999</v>
      </c>
      <c r="E132" s="90">
        <f>E131</f>
        <v>-858.37200000000007</v>
      </c>
      <c r="F132" s="129">
        <f>F131</f>
        <v>-1701.62</v>
      </c>
      <c r="G132" s="126">
        <f>G131</f>
        <v>-1214.002</v>
      </c>
      <c r="H132" s="82">
        <v>-2052.96108</v>
      </c>
      <c r="I132" s="90">
        <v>-3995.5849399999997</v>
      </c>
      <c r="J132" s="82">
        <f t="shared" si="5"/>
        <v>-1942.6238599999997</v>
      </c>
      <c r="K132" s="83">
        <f t="shared" si="6"/>
        <v>0.94625459728637407</v>
      </c>
    </row>
    <row r="133" spans="1:11" s="15" customFormat="1" x14ac:dyDescent="0.25">
      <c r="A133" s="27" t="s">
        <v>173</v>
      </c>
      <c r="B133" s="21" t="s">
        <v>168</v>
      </c>
      <c r="C133" s="22" t="s">
        <v>12</v>
      </c>
      <c r="D133" s="92">
        <v>0</v>
      </c>
      <c r="E133" s="92">
        <v>0</v>
      </c>
      <c r="F133" s="130">
        <v>0</v>
      </c>
      <c r="G133" s="111">
        <v>0</v>
      </c>
      <c r="H133" s="86">
        <v>0</v>
      </c>
      <c r="I133" s="92">
        <v>0</v>
      </c>
      <c r="J133" s="86">
        <f t="shared" si="5"/>
        <v>0</v>
      </c>
      <c r="K133" s="83" t="str">
        <f t="shared" si="6"/>
        <v>х</v>
      </c>
    </row>
    <row r="134" spans="1:11" s="19" customFormat="1" ht="15.75" customHeight="1" x14ac:dyDescent="0.25">
      <c r="A134" s="35" t="s">
        <v>174</v>
      </c>
      <c r="B134" s="24" t="s">
        <v>175</v>
      </c>
      <c r="C134" s="25" t="s">
        <v>12</v>
      </c>
      <c r="D134" s="91">
        <f>D111-D120</f>
        <v>1141.2049999999999</v>
      </c>
      <c r="E134" s="91">
        <f>E111-E120</f>
        <v>292.69800000000009</v>
      </c>
      <c r="F134" s="128">
        <f>F111-F120</f>
        <v>880.17695517041898</v>
      </c>
      <c r="G134" s="127">
        <f>G111-G120</f>
        <v>833.4162850000007</v>
      </c>
      <c r="H134" s="84">
        <f t="shared" ref="H134:I134" si="7">H111-H120</f>
        <v>1205.5029999999999</v>
      </c>
      <c r="I134" s="91">
        <f t="shared" si="7"/>
        <v>3279.8651511699991</v>
      </c>
      <c r="J134" s="84">
        <f t="shared" si="5"/>
        <v>2074.3621511699994</v>
      </c>
      <c r="K134" s="85">
        <f t="shared" si="6"/>
        <v>1.7207440804129059</v>
      </c>
    </row>
    <row r="135" spans="1:11" s="19" customFormat="1" x14ac:dyDescent="0.25">
      <c r="A135" s="35" t="s">
        <v>176</v>
      </c>
      <c r="B135" s="24" t="s">
        <v>177</v>
      </c>
      <c r="C135" s="25" t="s">
        <v>12</v>
      </c>
      <c r="D135" s="91">
        <v>0</v>
      </c>
      <c r="E135" s="91">
        <v>0</v>
      </c>
      <c r="F135" s="128">
        <v>0</v>
      </c>
      <c r="G135" s="127">
        <v>0</v>
      </c>
      <c r="H135" s="84"/>
      <c r="I135" s="91"/>
      <c r="J135" s="84"/>
      <c r="K135" s="85" t="str">
        <f t="shared" si="6"/>
        <v>х</v>
      </c>
    </row>
    <row r="136" spans="1:11" s="19" customFormat="1" x14ac:dyDescent="0.25">
      <c r="A136" s="35" t="s">
        <v>178</v>
      </c>
      <c r="B136" s="24" t="s">
        <v>179</v>
      </c>
      <c r="C136" s="25" t="s">
        <v>12</v>
      </c>
      <c r="D136" s="91">
        <f>D134+D131+D128</f>
        <v>1.0081260175882107</v>
      </c>
      <c r="E136" s="91">
        <f>E134+E131+E128</f>
        <v>28.306999999999789</v>
      </c>
      <c r="F136" s="128">
        <f>F134+F131+F128</f>
        <v>-30.759938423795802</v>
      </c>
      <c r="G136" s="127">
        <f>G134+G131+G128</f>
        <v>606.78800000000047</v>
      </c>
      <c r="H136" s="84">
        <f>H128+H131+H134</f>
        <v>6.529763096427132</v>
      </c>
      <c r="I136" s="91">
        <f t="shared" ref="I136" si="8">I128+I131+I134</f>
        <v>1130.3407379514319</v>
      </c>
      <c r="J136" s="84">
        <f t="shared" si="5"/>
        <v>1123.8109748550048</v>
      </c>
      <c r="K136" s="85">
        <f t="shared" si="6"/>
        <v>172.1059337466495</v>
      </c>
    </row>
    <row r="137" spans="1:11" s="19" customFormat="1" x14ac:dyDescent="0.25">
      <c r="A137" s="35" t="s">
        <v>180</v>
      </c>
      <c r="B137" s="24" t="s">
        <v>181</v>
      </c>
      <c r="C137" s="25" t="s">
        <v>12</v>
      </c>
      <c r="D137" s="91">
        <v>5</v>
      </c>
      <c r="E137" s="91">
        <v>3.1349999999999998</v>
      </c>
      <c r="F137" s="128">
        <v>31.442</v>
      </c>
      <c r="G137" s="127">
        <v>31.442</v>
      </c>
      <c r="H137" s="84">
        <v>0.80828004170674828</v>
      </c>
      <c r="I137" s="91">
        <v>638.23000000000047</v>
      </c>
      <c r="J137" s="84">
        <f t="shared" si="5"/>
        <v>637.42171995829369</v>
      </c>
      <c r="K137" s="85">
        <f t="shared" si="6"/>
        <v>788.61494416257824</v>
      </c>
    </row>
    <row r="138" spans="1:11" s="19" customFormat="1" ht="16.5" thickBot="1" x14ac:dyDescent="0.3">
      <c r="A138" s="37" t="s">
        <v>182</v>
      </c>
      <c r="B138" s="38" t="s">
        <v>183</v>
      </c>
      <c r="C138" s="39" t="s">
        <v>12</v>
      </c>
      <c r="D138" s="93">
        <f>D137+D136</f>
        <v>6.0081260175882107</v>
      </c>
      <c r="E138" s="93">
        <f>E137+E136</f>
        <v>31.441999999999787</v>
      </c>
      <c r="F138" s="131">
        <f>F137+F136</f>
        <v>0.68206157620419816</v>
      </c>
      <c r="G138" s="132">
        <f>G137+G136</f>
        <v>638.23000000000047</v>
      </c>
      <c r="H138" s="87">
        <f t="shared" ref="H138:I138" si="9">SUM(H136:H137)</f>
        <v>7.3380431381338802</v>
      </c>
      <c r="I138" s="93">
        <f t="shared" si="9"/>
        <v>1768.5707379514324</v>
      </c>
      <c r="J138" s="87">
        <f t="shared" si="5"/>
        <v>1761.2326948132986</v>
      </c>
      <c r="K138" s="88">
        <f t="shared" si="6"/>
        <v>240.01394672383915</v>
      </c>
    </row>
    <row r="139" spans="1:11" s="15" customFormat="1" ht="16.5" thickBot="1" x14ac:dyDescent="0.3">
      <c r="A139" s="40"/>
      <c r="B139" s="41" t="s">
        <v>60</v>
      </c>
      <c r="C139" s="42"/>
      <c r="D139" s="67"/>
      <c r="E139" s="121"/>
      <c r="F139" s="123"/>
      <c r="G139" s="124"/>
      <c r="H139" s="122"/>
      <c r="I139" s="67"/>
      <c r="J139" s="68"/>
      <c r="K139" s="74"/>
    </row>
    <row r="140" spans="1:11" s="19" customFormat="1" x14ac:dyDescent="0.25">
      <c r="A140" s="16">
        <v>1</v>
      </c>
      <c r="B140" s="17" t="s">
        <v>184</v>
      </c>
      <c r="C140" s="18" t="s">
        <v>12</v>
      </c>
      <c r="D140" s="61">
        <v>776.495</v>
      </c>
      <c r="E140" s="99">
        <v>510.06020161832424</v>
      </c>
      <c r="F140" s="106">
        <v>963.7</v>
      </c>
      <c r="G140" s="107">
        <v>322.34924486199998</v>
      </c>
      <c r="H140" s="102">
        <v>804.76972706475181</v>
      </c>
      <c r="I140" s="61">
        <v>1454.9055837957137</v>
      </c>
      <c r="J140" s="64">
        <f t="shared" si="5"/>
        <v>650.1358567309619</v>
      </c>
      <c r="K140" s="72">
        <f t="shared" si="6"/>
        <v>0.80785327139753593</v>
      </c>
    </row>
    <row r="141" spans="1:11" s="15" customFormat="1" x14ac:dyDescent="0.25">
      <c r="A141" s="35" t="s">
        <v>30</v>
      </c>
      <c r="B141" s="24" t="s">
        <v>185</v>
      </c>
      <c r="C141" s="25" t="s">
        <v>12</v>
      </c>
      <c r="D141" s="69">
        <v>2218</v>
      </c>
      <c r="E141" s="100">
        <v>2208.3359999999998</v>
      </c>
      <c r="F141" s="108">
        <v>2497</v>
      </c>
      <c r="G141" s="109">
        <f>E142</f>
        <v>2499.2539999999999</v>
      </c>
      <c r="H141" s="103">
        <v>2527.9517999999998</v>
      </c>
      <c r="I141" s="69">
        <v>2517.1017999999999</v>
      </c>
      <c r="J141" s="95">
        <f t="shared" si="5"/>
        <v>-10.849999999999909</v>
      </c>
      <c r="K141" s="98">
        <f t="shared" si="6"/>
        <v>-4.2920122132075189E-3</v>
      </c>
    </row>
    <row r="142" spans="1:11" s="15" customFormat="1" x14ac:dyDescent="0.25">
      <c r="A142" s="35" t="s">
        <v>40</v>
      </c>
      <c r="B142" s="24" t="s">
        <v>186</v>
      </c>
      <c r="C142" s="25" t="s">
        <v>12</v>
      </c>
      <c r="D142" s="69">
        <v>2510</v>
      </c>
      <c r="E142" s="100">
        <v>2499.2539999999999</v>
      </c>
      <c r="F142" s="108">
        <v>2502</v>
      </c>
      <c r="G142" s="109">
        <v>2517.1019999999999</v>
      </c>
      <c r="H142" s="103">
        <v>2534.1288</v>
      </c>
      <c r="I142" s="69">
        <v>2523.2979999999998</v>
      </c>
      <c r="J142" s="95">
        <f t="shared" si="5"/>
        <v>-10.830800000000181</v>
      </c>
      <c r="K142" s="98">
        <f t="shared" si="6"/>
        <v>-4.2739737617125684E-3</v>
      </c>
    </row>
    <row r="143" spans="1:11" s="15" customFormat="1" x14ac:dyDescent="0.25">
      <c r="A143" s="35" t="s">
        <v>42</v>
      </c>
      <c r="B143" s="24" t="s">
        <v>187</v>
      </c>
      <c r="C143" s="25" t="s">
        <v>12</v>
      </c>
      <c r="D143" s="99">
        <f>D113</f>
        <v>1435</v>
      </c>
      <c r="E143" s="99">
        <f>E113</f>
        <v>1685</v>
      </c>
      <c r="F143" s="133">
        <f>F113</f>
        <v>1080</v>
      </c>
      <c r="G143" s="110">
        <f>G113</f>
        <v>3749.7069999999999</v>
      </c>
      <c r="H143" s="133">
        <f>H113</f>
        <v>0</v>
      </c>
      <c r="I143" s="61">
        <v>1945.7343999999998</v>
      </c>
      <c r="J143" s="64">
        <f t="shared" si="5"/>
        <v>1945.7343999999998</v>
      </c>
      <c r="K143" s="72" t="str">
        <f t="shared" si="6"/>
        <v>х</v>
      </c>
    </row>
    <row r="144" spans="1:11" s="15" customFormat="1" x14ac:dyDescent="0.25">
      <c r="A144" s="27" t="s">
        <v>129</v>
      </c>
      <c r="B144" s="21" t="s">
        <v>188</v>
      </c>
      <c r="C144" s="22" t="s">
        <v>12</v>
      </c>
      <c r="D144" s="100">
        <v>292</v>
      </c>
      <c r="E144" s="100">
        <v>240</v>
      </c>
      <c r="F144" s="134"/>
      <c r="G144" s="109">
        <v>399</v>
      </c>
      <c r="H144" s="104">
        <v>0</v>
      </c>
      <c r="I144" s="69">
        <v>1945.7343999999998</v>
      </c>
      <c r="J144" s="64">
        <f t="shared" si="5"/>
        <v>1945.7343999999998</v>
      </c>
      <c r="K144" s="72" t="str">
        <f t="shared" si="6"/>
        <v>х</v>
      </c>
    </row>
    <row r="145" spans="1:11" s="15" customFormat="1" x14ac:dyDescent="0.25">
      <c r="A145" s="27" t="s">
        <v>143</v>
      </c>
      <c r="B145" s="21" t="s">
        <v>189</v>
      </c>
      <c r="C145" s="22" t="s">
        <v>12</v>
      </c>
      <c r="D145" s="92"/>
      <c r="E145" s="92"/>
      <c r="F145" s="130"/>
      <c r="G145" s="111"/>
      <c r="H145" s="104">
        <v>0</v>
      </c>
      <c r="I145" s="92">
        <v>0</v>
      </c>
      <c r="J145" s="86">
        <f t="shared" si="5"/>
        <v>0</v>
      </c>
      <c r="K145" s="72" t="str">
        <f t="shared" si="6"/>
        <v>х</v>
      </c>
    </row>
    <row r="146" spans="1:11" s="15" customFormat="1" x14ac:dyDescent="0.25">
      <c r="A146" s="27" t="s">
        <v>145</v>
      </c>
      <c r="B146" s="21" t="s">
        <v>190</v>
      </c>
      <c r="C146" s="22" t="s">
        <v>12</v>
      </c>
      <c r="D146" s="92">
        <f>D143-D144</f>
        <v>1143</v>
      </c>
      <c r="E146" s="92">
        <f>E143-E144</f>
        <v>1445</v>
      </c>
      <c r="F146" s="130">
        <f>F143</f>
        <v>1080</v>
      </c>
      <c r="G146" s="111">
        <v>3351</v>
      </c>
      <c r="H146" s="104">
        <v>0</v>
      </c>
      <c r="I146" s="92">
        <v>0</v>
      </c>
      <c r="J146" s="86">
        <f t="shared" si="5"/>
        <v>0</v>
      </c>
      <c r="K146" s="72" t="str">
        <f t="shared" si="6"/>
        <v>х</v>
      </c>
    </row>
    <row r="147" spans="1:11" s="15" customFormat="1" x14ac:dyDescent="0.25">
      <c r="A147" s="35" t="s">
        <v>44</v>
      </c>
      <c r="B147" s="24" t="s">
        <v>191</v>
      </c>
      <c r="C147" s="25" t="s">
        <v>12</v>
      </c>
      <c r="D147" s="99">
        <f>D121</f>
        <v>1143</v>
      </c>
      <c r="E147" s="99">
        <f>E121</f>
        <v>1393</v>
      </c>
      <c r="F147" s="133">
        <f>F121</f>
        <v>1075</v>
      </c>
      <c r="G147" s="110">
        <f>G121</f>
        <v>3744.7070000000003</v>
      </c>
      <c r="H147" s="133">
        <f>H121</f>
        <v>0</v>
      </c>
      <c r="I147" s="61">
        <v>1945.7333999999998</v>
      </c>
      <c r="J147" s="64">
        <f t="shared" ref="J147:J206" si="10">I147-H147</f>
        <v>1945.7333999999998</v>
      </c>
      <c r="K147" s="72" t="str">
        <f t="shared" ref="K147:K206" si="11">IF(H147=0,"х",I147/H147-1)</f>
        <v>х</v>
      </c>
    </row>
    <row r="148" spans="1:11" s="15" customFormat="1" x14ac:dyDescent="0.25">
      <c r="A148" s="35" t="s">
        <v>50</v>
      </c>
      <c r="B148" s="24" t="s">
        <v>192</v>
      </c>
      <c r="C148" s="25"/>
      <c r="D148" s="101">
        <f>D142/D140</f>
        <v>3.2324741305481686</v>
      </c>
      <c r="E148" s="101">
        <f>E142/E140</f>
        <v>4.8999196409959866</v>
      </c>
      <c r="F148" s="135">
        <f>F142/F140</f>
        <v>2.5962436442876413</v>
      </c>
      <c r="G148" s="112">
        <f>G142/G140</f>
        <v>7.8086176410234476</v>
      </c>
      <c r="H148" s="105">
        <v>3.1488868365398939</v>
      </c>
      <c r="I148" s="96">
        <v>1.7343379722393732</v>
      </c>
      <c r="J148" s="97">
        <f t="shared" si="10"/>
        <v>-1.4145488643005206</v>
      </c>
      <c r="K148" s="72">
        <f t="shared" si="11"/>
        <v>-0.44922187989927131</v>
      </c>
    </row>
    <row r="149" spans="1:11" s="19" customFormat="1" x14ac:dyDescent="0.25">
      <c r="A149" s="35" t="s">
        <v>163</v>
      </c>
      <c r="B149" s="24" t="s">
        <v>193</v>
      </c>
      <c r="C149" s="25" t="s">
        <v>12</v>
      </c>
      <c r="D149" s="61">
        <v>1414</v>
      </c>
      <c r="E149" s="99">
        <v>1466.097</v>
      </c>
      <c r="F149" s="113">
        <v>1093</v>
      </c>
      <c r="G149" s="110">
        <v>1483.086</v>
      </c>
      <c r="H149" s="102">
        <v>1746.2652317027798</v>
      </c>
      <c r="I149" s="61">
        <v>1536.0250000000001</v>
      </c>
      <c r="J149" s="64">
        <f t="shared" si="10"/>
        <v>-210.24023170277974</v>
      </c>
      <c r="K149" s="72">
        <f t="shared" si="11"/>
        <v>-0.1203942149714422</v>
      </c>
    </row>
    <row r="150" spans="1:11" s="15" customFormat="1" ht="25.5" x14ac:dyDescent="0.25">
      <c r="A150" s="27" t="s">
        <v>165</v>
      </c>
      <c r="B150" s="21" t="s">
        <v>194</v>
      </c>
      <c r="C150" s="22" t="s">
        <v>12</v>
      </c>
      <c r="D150" s="69">
        <v>243</v>
      </c>
      <c r="E150" s="100">
        <v>478.93299999999999</v>
      </c>
      <c r="F150" s="108">
        <v>373</v>
      </c>
      <c r="G150" s="109">
        <v>638.35199999999998</v>
      </c>
      <c r="H150" s="103">
        <v>714.04481123600431</v>
      </c>
      <c r="I150" s="69">
        <v>642.43799999999999</v>
      </c>
      <c r="J150" s="95">
        <f t="shared" si="10"/>
        <v>-71.606811236004319</v>
      </c>
      <c r="K150" s="72">
        <f t="shared" si="11"/>
        <v>-0.10028335772380115</v>
      </c>
    </row>
    <row r="151" spans="1:11" s="15" customFormat="1" hidden="1" x14ac:dyDescent="0.25">
      <c r="A151" s="27"/>
      <c r="B151" s="36" t="s">
        <v>195</v>
      </c>
      <c r="C151" s="22" t="s">
        <v>12</v>
      </c>
      <c r="D151" s="86"/>
      <c r="E151" s="92">
        <v>0</v>
      </c>
      <c r="F151" s="86"/>
      <c r="G151" s="111">
        <v>0</v>
      </c>
      <c r="H151" s="104">
        <v>0</v>
      </c>
      <c r="I151" s="92">
        <v>0</v>
      </c>
      <c r="J151" s="86">
        <f t="shared" si="10"/>
        <v>0</v>
      </c>
      <c r="K151" s="72" t="str">
        <f t="shared" si="11"/>
        <v>х</v>
      </c>
    </row>
    <row r="152" spans="1:11" s="15" customFormat="1" x14ac:dyDescent="0.25">
      <c r="A152" s="27" t="s">
        <v>167</v>
      </c>
      <c r="B152" s="21" t="s">
        <v>196</v>
      </c>
      <c r="C152" s="22" t="s">
        <v>12</v>
      </c>
      <c r="D152" s="69">
        <f>D149-D150</f>
        <v>1171</v>
      </c>
      <c r="E152" s="100">
        <f>E149-E150</f>
        <v>987.16399999999999</v>
      </c>
      <c r="F152" s="108">
        <f>F149-F150</f>
        <v>720</v>
      </c>
      <c r="G152" s="109">
        <f>G149-G150</f>
        <v>844.73400000000004</v>
      </c>
      <c r="H152" s="103">
        <v>1032.2204204667755</v>
      </c>
      <c r="I152" s="69">
        <v>894.43600000000004</v>
      </c>
      <c r="J152" s="95">
        <f t="shared" si="10"/>
        <v>-137.78442046677549</v>
      </c>
      <c r="K152" s="72">
        <f t="shared" si="11"/>
        <v>-0.13348352516071005</v>
      </c>
    </row>
    <row r="153" spans="1:11" s="15" customFormat="1" hidden="1" x14ac:dyDescent="0.25">
      <c r="A153" s="27"/>
      <c r="B153" s="36" t="s">
        <v>195</v>
      </c>
      <c r="C153" s="22" t="s">
        <v>12</v>
      </c>
      <c r="D153" s="86"/>
      <c r="E153" s="92"/>
      <c r="F153" s="86"/>
      <c r="G153" s="111"/>
      <c r="H153" s="104">
        <v>0</v>
      </c>
      <c r="I153" s="92">
        <v>0</v>
      </c>
      <c r="J153" s="86">
        <f t="shared" si="10"/>
        <v>0</v>
      </c>
      <c r="K153" s="72" t="str">
        <f t="shared" si="11"/>
        <v>х</v>
      </c>
    </row>
    <row r="154" spans="1:11" s="19" customFormat="1" x14ac:dyDescent="0.25">
      <c r="A154" s="35" t="s">
        <v>169</v>
      </c>
      <c r="B154" s="24" t="s">
        <v>197</v>
      </c>
      <c r="C154" s="25" t="s">
        <v>12</v>
      </c>
      <c r="D154" s="61">
        <v>2918</v>
      </c>
      <c r="E154" s="99">
        <v>3421</v>
      </c>
      <c r="F154" s="113">
        <v>3425</v>
      </c>
      <c r="G154" s="110">
        <v>4917</v>
      </c>
      <c r="H154" s="102">
        <v>4509.3380890879698</v>
      </c>
      <c r="I154" s="61">
        <v>5595</v>
      </c>
      <c r="J154" s="64">
        <f t="shared" si="10"/>
        <v>1085.6619109120302</v>
      </c>
      <c r="K154" s="72">
        <f t="shared" si="11"/>
        <v>0.24075859681916412</v>
      </c>
    </row>
    <row r="155" spans="1:11" s="19" customFormat="1" x14ac:dyDescent="0.25">
      <c r="A155" s="27" t="s">
        <v>171</v>
      </c>
      <c r="B155" s="21" t="s">
        <v>198</v>
      </c>
      <c r="C155" s="22" t="s">
        <v>12</v>
      </c>
      <c r="D155" s="104">
        <v>0</v>
      </c>
      <c r="E155" s="92">
        <v>0</v>
      </c>
      <c r="F155" s="86">
        <v>0</v>
      </c>
      <c r="G155" s="111">
        <v>0</v>
      </c>
      <c r="H155" s="104">
        <v>0</v>
      </c>
      <c r="I155" s="92">
        <v>0</v>
      </c>
      <c r="J155" s="86">
        <f t="shared" si="10"/>
        <v>0</v>
      </c>
      <c r="K155" s="72" t="str">
        <f t="shared" si="11"/>
        <v>х</v>
      </c>
    </row>
    <row r="156" spans="1:11" s="19" customFormat="1" hidden="1" x14ac:dyDescent="0.25">
      <c r="A156" s="27"/>
      <c r="B156" s="36" t="s">
        <v>195</v>
      </c>
      <c r="C156" s="22" t="s">
        <v>12</v>
      </c>
      <c r="D156" s="104">
        <v>0</v>
      </c>
      <c r="E156" s="92">
        <v>0</v>
      </c>
      <c r="F156" s="86">
        <v>0</v>
      </c>
      <c r="G156" s="111">
        <v>0</v>
      </c>
      <c r="H156" s="104">
        <v>0</v>
      </c>
      <c r="I156" s="92">
        <v>0</v>
      </c>
      <c r="J156" s="86">
        <f t="shared" si="10"/>
        <v>0</v>
      </c>
      <c r="K156" s="72" t="str">
        <f t="shared" si="11"/>
        <v>х</v>
      </c>
    </row>
    <row r="157" spans="1:11" s="19" customFormat="1" x14ac:dyDescent="0.25">
      <c r="A157" s="27" t="s">
        <v>173</v>
      </c>
      <c r="B157" s="21" t="s">
        <v>199</v>
      </c>
      <c r="C157" s="22" t="s">
        <v>12</v>
      </c>
      <c r="D157" s="104">
        <v>0</v>
      </c>
      <c r="E157" s="92">
        <v>0</v>
      </c>
      <c r="F157" s="86">
        <v>0</v>
      </c>
      <c r="G157" s="111">
        <v>0</v>
      </c>
      <c r="H157" s="104">
        <v>0</v>
      </c>
      <c r="I157" s="92">
        <v>0</v>
      </c>
      <c r="J157" s="86">
        <f t="shared" si="10"/>
        <v>0</v>
      </c>
      <c r="K157" s="72" t="str">
        <f t="shared" si="11"/>
        <v>х</v>
      </c>
    </row>
    <row r="158" spans="1:11" s="19" customFormat="1" x14ac:dyDescent="0.25">
      <c r="A158" s="27"/>
      <c r="B158" s="21" t="s">
        <v>200</v>
      </c>
      <c r="C158" s="22" t="s">
        <v>12</v>
      </c>
      <c r="D158" s="104">
        <v>0</v>
      </c>
      <c r="E158" s="92">
        <v>0</v>
      </c>
      <c r="F158" s="86">
        <v>0</v>
      </c>
      <c r="G158" s="111">
        <v>0</v>
      </c>
      <c r="H158" s="104">
        <v>0</v>
      </c>
      <c r="I158" s="92">
        <v>0</v>
      </c>
      <c r="J158" s="86">
        <f t="shared" si="10"/>
        <v>0</v>
      </c>
      <c r="K158" s="72" t="str">
        <f t="shared" si="11"/>
        <v>х</v>
      </c>
    </row>
    <row r="159" spans="1:11" s="19" customFormat="1" hidden="1" x14ac:dyDescent="0.25">
      <c r="A159" s="27"/>
      <c r="B159" s="36" t="s">
        <v>195</v>
      </c>
      <c r="C159" s="22" t="s">
        <v>12</v>
      </c>
      <c r="D159" s="104">
        <v>0</v>
      </c>
      <c r="E159" s="92">
        <v>0</v>
      </c>
      <c r="F159" s="86">
        <v>0</v>
      </c>
      <c r="G159" s="111">
        <v>0</v>
      </c>
      <c r="H159" s="104">
        <v>0</v>
      </c>
      <c r="I159" s="92">
        <v>0</v>
      </c>
      <c r="J159" s="86">
        <f t="shared" si="10"/>
        <v>0</v>
      </c>
      <c r="K159" s="72" t="str">
        <f t="shared" si="11"/>
        <v>х</v>
      </c>
    </row>
    <row r="160" spans="1:11" s="19" customFormat="1" x14ac:dyDescent="0.25">
      <c r="A160" s="27"/>
      <c r="B160" s="21" t="s">
        <v>201</v>
      </c>
      <c r="C160" s="22" t="s">
        <v>12</v>
      </c>
      <c r="D160" s="104">
        <v>0</v>
      </c>
      <c r="E160" s="92">
        <v>0</v>
      </c>
      <c r="F160" s="86">
        <v>0</v>
      </c>
      <c r="G160" s="111">
        <v>0</v>
      </c>
      <c r="H160" s="104">
        <v>0</v>
      </c>
      <c r="I160" s="92">
        <v>0</v>
      </c>
      <c r="J160" s="86">
        <f t="shared" si="10"/>
        <v>0</v>
      </c>
      <c r="K160" s="72" t="str">
        <f t="shared" si="11"/>
        <v>х</v>
      </c>
    </row>
    <row r="161" spans="1:11" s="19" customFormat="1" hidden="1" x14ac:dyDescent="0.25">
      <c r="A161" s="27"/>
      <c r="B161" s="36" t="s">
        <v>195</v>
      </c>
      <c r="C161" s="22" t="s">
        <v>12</v>
      </c>
      <c r="D161" s="86"/>
      <c r="E161" s="92"/>
      <c r="F161" s="86"/>
      <c r="G161" s="111"/>
      <c r="H161" s="104">
        <v>0</v>
      </c>
      <c r="I161" s="92">
        <v>0</v>
      </c>
      <c r="J161" s="86">
        <f t="shared" si="10"/>
        <v>0</v>
      </c>
      <c r="K161" s="72" t="str">
        <f t="shared" si="11"/>
        <v>х</v>
      </c>
    </row>
    <row r="162" spans="1:11" s="19" customFormat="1" x14ac:dyDescent="0.25">
      <c r="A162" s="27" t="s">
        <v>202</v>
      </c>
      <c r="B162" s="21" t="s">
        <v>203</v>
      </c>
      <c r="C162" s="22" t="s">
        <v>12</v>
      </c>
      <c r="D162" s="69">
        <v>161</v>
      </c>
      <c r="E162" s="100">
        <v>62.11</v>
      </c>
      <c r="F162" s="108">
        <v>26</v>
      </c>
      <c r="G162" s="109">
        <v>70.682000000000002</v>
      </c>
      <c r="H162" s="103">
        <v>111.43283216740005</v>
      </c>
      <c r="I162" s="69">
        <v>85.210999999999999</v>
      </c>
      <c r="J162" s="95">
        <f t="shared" si="10"/>
        <v>-26.221832167400052</v>
      </c>
      <c r="K162" s="72">
        <f t="shared" si="11"/>
        <v>-0.23531513699668227</v>
      </c>
    </row>
    <row r="163" spans="1:11" s="19" customFormat="1" hidden="1" x14ac:dyDescent="0.25">
      <c r="A163" s="27"/>
      <c r="B163" s="36" t="s">
        <v>195</v>
      </c>
      <c r="C163" s="22" t="s">
        <v>12</v>
      </c>
      <c r="D163" s="86"/>
      <c r="E163" s="92"/>
      <c r="F163" s="86"/>
      <c r="G163" s="111"/>
      <c r="H163" s="104">
        <v>0</v>
      </c>
      <c r="I163" s="92">
        <v>0</v>
      </c>
      <c r="J163" s="86">
        <f t="shared" si="10"/>
        <v>0</v>
      </c>
      <c r="K163" s="72" t="str">
        <f t="shared" si="11"/>
        <v>х</v>
      </c>
    </row>
    <row r="164" spans="1:11" s="19" customFormat="1" x14ac:dyDescent="0.25">
      <c r="A164" s="27" t="s">
        <v>204</v>
      </c>
      <c r="B164" s="21" t="s">
        <v>205</v>
      </c>
      <c r="C164" s="22" t="s">
        <v>12</v>
      </c>
      <c r="D164" s="69">
        <v>0</v>
      </c>
      <c r="E164" s="100">
        <v>1626</v>
      </c>
      <c r="F164" s="108">
        <v>1201</v>
      </c>
      <c r="G164" s="109">
        <v>1556</v>
      </c>
      <c r="H164" s="103">
        <v>956</v>
      </c>
      <c r="I164" s="69">
        <v>1331</v>
      </c>
      <c r="J164" s="95">
        <f t="shared" si="10"/>
        <v>375</v>
      </c>
      <c r="K164" s="72">
        <f t="shared" si="11"/>
        <v>0.39225941422594146</v>
      </c>
    </row>
    <row r="165" spans="1:11" s="19" customFormat="1" hidden="1" x14ac:dyDescent="0.25">
      <c r="A165" s="27"/>
      <c r="B165" s="36" t="s">
        <v>195</v>
      </c>
      <c r="C165" s="22" t="s">
        <v>12</v>
      </c>
      <c r="D165" s="86"/>
      <c r="E165" s="92"/>
      <c r="F165" s="86"/>
      <c r="G165" s="111"/>
      <c r="H165" s="104">
        <v>0</v>
      </c>
      <c r="I165" s="92">
        <v>0</v>
      </c>
      <c r="J165" s="86">
        <f t="shared" si="10"/>
        <v>0</v>
      </c>
      <c r="K165" s="72" t="str">
        <f t="shared" si="11"/>
        <v>х</v>
      </c>
    </row>
    <row r="166" spans="1:11" s="19" customFormat="1" x14ac:dyDescent="0.25">
      <c r="A166" s="27" t="s">
        <v>206</v>
      </c>
      <c r="B166" s="21" t="s">
        <v>207</v>
      </c>
      <c r="C166" s="22" t="s">
        <v>12</v>
      </c>
      <c r="D166" s="69">
        <v>186</v>
      </c>
      <c r="E166" s="100">
        <v>219.661</v>
      </c>
      <c r="F166" s="108">
        <v>406</v>
      </c>
      <c r="G166" s="109">
        <v>331.65100000000001</v>
      </c>
      <c r="H166" s="103">
        <v>787.26538107239048</v>
      </c>
      <c r="I166" s="69">
        <v>240.84</v>
      </c>
      <c r="J166" s="95">
        <f t="shared" si="10"/>
        <v>-546.42538107239045</v>
      </c>
      <c r="K166" s="72">
        <f t="shared" si="11"/>
        <v>-0.69408028627915197</v>
      </c>
    </row>
    <row r="167" spans="1:11" s="19" customFormat="1" hidden="1" x14ac:dyDescent="0.25">
      <c r="A167" s="27"/>
      <c r="B167" s="36" t="s">
        <v>195</v>
      </c>
      <c r="C167" s="22" t="s">
        <v>12</v>
      </c>
      <c r="D167" s="86"/>
      <c r="E167" s="92"/>
      <c r="F167" s="86"/>
      <c r="G167" s="111"/>
      <c r="H167" s="104">
        <v>0</v>
      </c>
      <c r="I167" s="92">
        <v>0</v>
      </c>
      <c r="J167" s="86">
        <f t="shared" si="10"/>
        <v>0</v>
      </c>
      <c r="K167" s="72" t="str">
        <f t="shared" si="11"/>
        <v>х</v>
      </c>
    </row>
    <row r="168" spans="1:11" s="19" customFormat="1" x14ac:dyDescent="0.25">
      <c r="A168" s="27" t="s">
        <v>208</v>
      </c>
      <c r="B168" s="21" t="s">
        <v>209</v>
      </c>
      <c r="C168" s="22" t="s">
        <v>12</v>
      </c>
      <c r="D168" s="104">
        <v>0</v>
      </c>
      <c r="E168" s="92">
        <v>0</v>
      </c>
      <c r="F168" s="86">
        <v>0</v>
      </c>
      <c r="G168" s="111">
        <v>0</v>
      </c>
      <c r="H168" s="104">
        <v>0</v>
      </c>
      <c r="I168" s="92">
        <v>0</v>
      </c>
      <c r="J168" s="86">
        <f t="shared" si="10"/>
        <v>0</v>
      </c>
      <c r="K168" s="72" t="str">
        <f t="shared" si="11"/>
        <v>х</v>
      </c>
    </row>
    <row r="169" spans="1:11" s="19" customFormat="1" hidden="1" x14ac:dyDescent="0.25">
      <c r="A169" s="27"/>
      <c r="B169" s="36" t="s">
        <v>195</v>
      </c>
      <c r="C169" s="22" t="s">
        <v>12</v>
      </c>
      <c r="D169" s="86"/>
      <c r="E169" s="92"/>
      <c r="F169" s="86"/>
      <c r="G169" s="111"/>
      <c r="H169" s="104">
        <v>0</v>
      </c>
      <c r="I169" s="92">
        <v>0</v>
      </c>
      <c r="J169" s="86">
        <f t="shared" si="10"/>
        <v>0</v>
      </c>
      <c r="K169" s="72" t="str">
        <f t="shared" si="11"/>
        <v>х</v>
      </c>
    </row>
    <row r="170" spans="1:11" s="19" customFormat="1" x14ac:dyDescent="0.25">
      <c r="A170" s="27" t="s">
        <v>210</v>
      </c>
      <c r="B170" s="21" t="s">
        <v>211</v>
      </c>
      <c r="C170" s="22" t="s">
        <v>12</v>
      </c>
      <c r="D170" s="69">
        <v>40</v>
      </c>
      <c r="E170" s="100">
        <v>26.213000000000001</v>
      </c>
      <c r="F170" s="108">
        <v>34</v>
      </c>
      <c r="G170" s="109">
        <v>34.098999999999997</v>
      </c>
      <c r="H170" s="103">
        <v>28.587317547169746</v>
      </c>
      <c r="I170" s="69">
        <v>29</v>
      </c>
      <c r="J170" s="95">
        <f t="shared" si="10"/>
        <v>0.41268245283025351</v>
      </c>
      <c r="K170" s="72">
        <f t="shared" si="11"/>
        <v>1.4435857864219637E-2</v>
      </c>
    </row>
    <row r="171" spans="1:11" s="19" customFormat="1" hidden="1" x14ac:dyDescent="0.25">
      <c r="A171" s="27"/>
      <c r="B171" s="36" t="s">
        <v>195</v>
      </c>
      <c r="C171" s="22" t="s">
        <v>12</v>
      </c>
      <c r="D171" s="86"/>
      <c r="E171" s="92"/>
      <c r="F171" s="86"/>
      <c r="G171" s="111"/>
      <c r="H171" s="104">
        <v>0</v>
      </c>
      <c r="I171" s="92">
        <v>0</v>
      </c>
      <c r="J171" s="86">
        <f t="shared" si="10"/>
        <v>0</v>
      </c>
      <c r="K171" s="72" t="str">
        <f t="shared" si="11"/>
        <v>х</v>
      </c>
    </row>
    <row r="172" spans="1:11" s="19" customFormat="1" x14ac:dyDescent="0.25">
      <c r="A172" s="27" t="s">
        <v>212</v>
      </c>
      <c r="B172" s="21" t="s">
        <v>213</v>
      </c>
      <c r="C172" s="22" t="s">
        <v>12</v>
      </c>
      <c r="D172" s="69">
        <v>33</v>
      </c>
      <c r="E172" s="100">
        <v>106.711</v>
      </c>
      <c r="F172" s="108">
        <v>164</v>
      </c>
      <c r="G172" s="109">
        <v>78.381</v>
      </c>
      <c r="H172" s="103">
        <v>47.499562940800018</v>
      </c>
      <c r="I172" s="69">
        <v>62</v>
      </c>
      <c r="J172" s="95">
        <f t="shared" si="10"/>
        <v>14.500437059199982</v>
      </c>
      <c r="K172" s="72">
        <f t="shared" si="11"/>
        <v>0.30527516805306742</v>
      </c>
    </row>
    <row r="173" spans="1:11" s="19" customFormat="1" hidden="1" x14ac:dyDescent="0.25">
      <c r="A173" s="43"/>
      <c r="B173" s="36" t="s">
        <v>195</v>
      </c>
      <c r="C173" s="22" t="s">
        <v>12</v>
      </c>
      <c r="D173" s="86"/>
      <c r="E173" s="92"/>
      <c r="F173" s="86"/>
      <c r="G173" s="111"/>
      <c r="H173" s="104">
        <v>0</v>
      </c>
      <c r="I173" s="92">
        <v>0</v>
      </c>
      <c r="J173" s="86">
        <f t="shared" si="10"/>
        <v>0</v>
      </c>
      <c r="K173" s="72" t="str">
        <f t="shared" si="11"/>
        <v>х</v>
      </c>
    </row>
    <row r="174" spans="1:11" s="19" customFormat="1" x14ac:dyDescent="0.25">
      <c r="A174" s="43" t="s">
        <v>214</v>
      </c>
      <c r="B174" s="44" t="s">
        <v>215</v>
      </c>
      <c r="C174" s="22" t="s">
        <v>12</v>
      </c>
      <c r="D174" s="69">
        <v>328</v>
      </c>
      <c r="E174" s="109">
        <v>796.303</v>
      </c>
      <c r="F174" s="108">
        <v>764</v>
      </c>
      <c r="G174" s="109">
        <v>1163.2829999999999</v>
      </c>
      <c r="H174" s="103">
        <v>950</v>
      </c>
      <c r="I174" s="69">
        <v>1675.422</v>
      </c>
      <c r="J174" s="95">
        <f t="shared" si="10"/>
        <v>725.42200000000003</v>
      </c>
      <c r="K174" s="72">
        <f t="shared" si="11"/>
        <v>0.76360210526315786</v>
      </c>
    </row>
    <row r="175" spans="1:11" s="19" customFormat="1" hidden="1" x14ac:dyDescent="0.25">
      <c r="A175" s="43"/>
      <c r="B175" s="36" t="s">
        <v>195</v>
      </c>
      <c r="C175" s="22" t="s">
        <v>12</v>
      </c>
      <c r="D175" s="86"/>
      <c r="E175" s="92"/>
      <c r="F175" s="86"/>
      <c r="G175" s="111"/>
      <c r="H175" s="104">
        <v>0</v>
      </c>
      <c r="I175" s="92">
        <v>0</v>
      </c>
      <c r="J175" s="86">
        <f t="shared" si="10"/>
        <v>0</v>
      </c>
      <c r="K175" s="72" t="str">
        <f t="shared" si="11"/>
        <v>х</v>
      </c>
    </row>
    <row r="176" spans="1:11" s="19" customFormat="1" ht="25.5" x14ac:dyDescent="0.25">
      <c r="A176" s="27" t="s">
        <v>216</v>
      </c>
      <c r="B176" s="21" t="s">
        <v>217</v>
      </c>
      <c r="C176" s="22" t="s">
        <v>12</v>
      </c>
      <c r="D176" s="69">
        <v>95</v>
      </c>
      <c r="E176" s="100">
        <v>237.935</v>
      </c>
      <c r="F176" s="108">
        <v>388</v>
      </c>
      <c r="G176" s="109">
        <v>764.33399999999995</v>
      </c>
      <c r="H176" s="103">
        <v>364.83430599845013</v>
      </c>
      <c r="I176" s="69">
        <v>799.68403999999998</v>
      </c>
      <c r="J176" s="95">
        <f t="shared" si="10"/>
        <v>434.84973400154985</v>
      </c>
      <c r="K176" s="72">
        <f t="shared" si="11"/>
        <v>1.19191020924276</v>
      </c>
    </row>
    <row r="177" spans="1:11" s="19" customFormat="1" hidden="1" x14ac:dyDescent="0.25">
      <c r="A177" s="45"/>
      <c r="B177" s="36" t="s">
        <v>195</v>
      </c>
      <c r="C177" s="22" t="s">
        <v>12</v>
      </c>
      <c r="D177" s="86"/>
      <c r="E177" s="92"/>
      <c r="F177" s="86"/>
      <c r="G177" s="111"/>
      <c r="H177" s="104">
        <v>0</v>
      </c>
      <c r="I177" s="92">
        <v>0</v>
      </c>
      <c r="J177" s="86">
        <f t="shared" si="10"/>
        <v>0</v>
      </c>
      <c r="K177" s="72" t="str">
        <f t="shared" si="11"/>
        <v>х</v>
      </c>
    </row>
    <row r="178" spans="1:11" s="19" customFormat="1" ht="16.5" thickBot="1" x14ac:dyDescent="0.3">
      <c r="A178" s="46">
        <v>9</v>
      </c>
      <c r="B178" s="47" t="s">
        <v>218</v>
      </c>
      <c r="C178" s="48" t="s">
        <v>219</v>
      </c>
      <c r="D178" s="136">
        <f>D81/(D19*1.18)</f>
        <v>1.0747518700558136</v>
      </c>
      <c r="E178" s="137">
        <f t="shared" ref="E178:I178" si="12">E81/(E19*1.18)</f>
        <v>1.0621220836709309</v>
      </c>
      <c r="F178" s="138">
        <f t="shared" si="12"/>
        <v>1.0275213619205796</v>
      </c>
      <c r="G178" s="139">
        <f t="shared" si="12"/>
        <v>0.96549326502164046</v>
      </c>
      <c r="H178" s="140">
        <v>0.99199999999999999</v>
      </c>
      <c r="I178" s="136">
        <f t="shared" si="12"/>
        <v>0.99302010171553545</v>
      </c>
      <c r="J178" s="141">
        <f t="shared" si="10"/>
        <v>1.0201017155354597E-3</v>
      </c>
      <c r="K178" s="73">
        <f t="shared" si="11"/>
        <v>1.0283283422736211E-3</v>
      </c>
    </row>
    <row r="179" spans="1:11" s="15" customFormat="1" ht="18" customHeight="1" thickBot="1" x14ac:dyDescent="0.3">
      <c r="A179" s="49"/>
      <c r="B179" s="50" t="s">
        <v>220</v>
      </c>
      <c r="C179" s="42"/>
      <c r="D179" s="67"/>
      <c r="E179" s="67"/>
      <c r="F179" s="67"/>
      <c r="G179" s="67"/>
      <c r="H179" s="67"/>
      <c r="I179" s="67"/>
      <c r="J179" s="68"/>
      <c r="K179" s="74"/>
    </row>
    <row r="180" spans="1:11" s="15" customFormat="1" ht="15.6" customHeight="1" x14ac:dyDescent="0.25">
      <c r="A180" s="51">
        <v>1</v>
      </c>
      <c r="B180" s="17" t="s">
        <v>221</v>
      </c>
      <c r="C180" s="52"/>
      <c r="D180" s="69"/>
      <c r="E180" s="100"/>
      <c r="F180" s="115"/>
      <c r="G180" s="116"/>
      <c r="H180" s="103"/>
      <c r="I180" s="69"/>
      <c r="J180" s="64"/>
      <c r="K180" s="72"/>
    </row>
    <row r="181" spans="1:11" s="156" customFormat="1" ht="25.5" x14ac:dyDescent="0.25">
      <c r="A181" s="35"/>
      <c r="B181" s="24" t="s">
        <v>222</v>
      </c>
      <c r="C181" s="25" t="s">
        <v>223</v>
      </c>
      <c r="D181" s="142">
        <v>3330174.0000000005</v>
      </c>
      <c r="E181" s="110">
        <v>3360002.91</v>
      </c>
      <c r="F181" s="142">
        <v>3365961.1159999995</v>
      </c>
      <c r="G181" s="143">
        <v>3316903.977</v>
      </c>
      <c r="H181" s="155">
        <v>3387.1389999999997</v>
      </c>
      <c r="I181" s="63">
        <v>3389.4655839999996</v>
      </c>
      <c r="J181" s="64">
        <f t="shared" si="10"/>
        <v>2.3265839999999116</v>
      </c>
      <c r="K181" s="72">
        <f t="shared" si="11"/>
        <v>6.868876653718381E-4</v>
      </c>
    </row>
    <row r="182" spans="1:11" x14ac:dyDescent="0.25">
      <c r="A182" s="27"/>
      <c r="B182" s="21" t="s">
        <v>224</v>
      </c>
      <c r="C182" s="22" t="s">
        <v>223</v>
      </c>
      <c r="D182" s="117">
        <v>0</v>
      </c>
      <c r="E182" s="109">
        <v>0</v>
      </c>
      <c r="F182" s="117">
        <v>0</v>
      </c>
      <c r="G182" s="118">
        <v>0</v>
      </c>
      <c r="H182" s="114">
        <v>0</v>
      </c>
      <c r="I182" s="62">
        <v>0</v>
      </c>
      <c r="J182" s="95">
        <f t="shared" si="10"/>
        <v>0</v>
      </c>
      <c r="K182" s="98" t="str">
        <f t="shared" si="11"/>
        <v>х</v>
      </c>
    </row>
    <row r="183" spans="1:11" x14ac:dyDescent="0.25">
      <c r="A183" s="27"/>
      <c r="B183" s="21" t="s">
        <v>225</v>
      </c>
      <c r="C183" s="22" t="s">
        <v>223</v>
      </c>
      <c r="D183" s="117">
        <v>790272.00000000012</v>
      </c>
      <c r="E183" s="109">
        <v>775981.19400000037</v>
      </c>
      <c r="F183" s="117">
        <v>776367.11399999994</v>
      </c>
      <c r="G183" s="118">
        <v>766260.48100000026</v>
      </c>
      <c r="H183" s="159">
        <v>716490.99999999988</v>
      </c>
      <c r="I183" s="160">
        <v>718777.05399999989</v>
      </c>
      <c r="J183" s="95">
        <f t="shared" si="10"/>
        <v>2286.0540000000037</v>
      </c>
      <c r="K183" s="98">
        <f t="shared" si="11"/>
        <v>3.1906248647923796E-3</v>
      </c>
    </row>
    <row r="184" spans="1:11" s="156" customFormat="1" x14ac:dyDescent="0.25">
      <c r="A184" s="35"/>
      <c r="B184" s="24" t="s">
        <v>226</v>
      </c>
      <c r="C184" s="25" t="s">
        <v>227</v>
      </c>
      <c r="D184" s="142">
        <v>533</v>
      </c>
      <c r="E184" s="110">
        <v>533.48500000000001</v>
      </c>
      <c r="F184" s="142">
        <v>508.36204166666664</v>
      </c>
      <c r="G184" s="143">
        <v>508</v>
      </c>
      <c r="H184" s="155">
        <v>508.29860000000002</v>
      </c>
      <c r="I184" s="63">
        <v>519.44350000000009</v>
      </c>
      <c r="J184" s="64">
        <f t="shared" si="10"/>
        <v>11.144900000000064</v>
      </c>
      <c r="K184" s="72">
        <f t="shared" si="11"/>
        <v>2.1925891592068147E-2</v>
      </c>
    </row>
    <row r="185" spans="1:11" x14ac:dyDescent="0.25">
      <c r="A185" s="27"/>
      <c r="B185" s="21" t="s">
        <v>228</v>
      </c>
      <c r="C185" s="22" t="s">
        <v>227</v>
      </c>
      <c r="D185" s="117">
        <v>0</v>
      </c>
      <c r="E185" s="109">
        <v>0</v>
      </c>
      <c r="F185" s="117">
        <v>0</v>
      </c>
      <c r="G185" s="118">
        <v>0</v>
      </c>
      <c r="H185" s="114">
        <v>0</v>
      </c>
      <c r="I185" s="62">
        <v>0</v>
      </c>
      <c r="J185" s="95">
        <f t="shared" si="10"/>
        <v>0</v>
      </c>
      <c r="K185" s="98" t="str">
        <f t="shared" si="11"/>
        <v>х</v>
      </c>
    </row>
    <row r="186" spans="1:11" s="156" customFormat="1" ht="25.5" x14ac:dyDescent="0.25">
      <c r="A186" s="35"/>
      <c r="B186" s="24" t="s">
        <v>229</v>
      </c>
      <c r="C186" s="25" t="s">
        <v>230</v>
      </c>
      <c r="D186" s="142">
        <v>90977.91</v>
      </c>
      <c r="E186" s="110">
        <v>98172</v>
      </c>
      <c r="F186" s="142">
        <v>98090</v>
      </c>
      <c r="G186" s="143">
        <v>98550.75</v>
      </c>
      <c r="H186" s="155">
        <v>99974.505000000005</v>
      </c>
      <c r="I186" s="63">
        <v>100290.202</v>
      </c>
      <c r="J186" s="64">
        <f t="shared" si="10"/>
        <v>315.69700000000012</v>
      </c>
      <c r="K186" s="72">
        <f t="shared" si="11"/>
        <v>3.1577750747553424E-3</v>
      </c>
    </row>
    <row r="187" spans="1:11" s="156" customFormat="1" x14ac:dyDescent="0.25">
      <c r="A187" s="35"/>
      <c r="B187" s="24" t="s">
        <v>252</v>
      </c>
      <c r="C187" s="25" t="s">
        <v>12</v>
      </c>
      <c r="D187" s="142">
        <f>D19-D26-D33</f>
        <v>1819.90033859</v>
      </c>
      <c r="E187" s="110">
        <v>1899.1358895100002</v>
      </c>
      <c r="F187" s="142">
        <f>F19-F26-F33-F37</f>
        <v>1522.6765693726948</v>
      </c>
      <c r="G187" s="143">
        <v>2015.8725838400001</v>
      </c>
      <c r="H187" s="155">
        <f>H19-H33-H26</f>
        <v>2853.4612000000002</v>
      </c>
      <c r="I187" s="63">
        <f>I19-I33-I26</f>
        <v>2453.1399886659324</v>
      </c>
      <c r="J187" s="64">
        <f t="shared" si="10"/>
        <v>-400.32121133406781</v>
      </c>
      <c r="K187" s="72">
        <f t="shared" si="11"/>
        <v>-0.14029320298242276</v>
      </c>
    </row>
    <row r="188" spans="1:11" s="156" customFormat="1" x14ac:dyDescent="0.25">
      <c r="A188" s="35">
        <v>2</v>
      </c>
      <c r="B188" s="24" t="s">
        <v>231</v>
      </c>
      <c r="C188" s="25"/>
      <c r="D188" s="142">
        <v>0</v>
      </c>
      <c r="E188" s="110">
        <v>0</v>
      </c>
      <c r="F188" s="142">
        <v>0</v>
      </c>
      <c r="G188" s="143">
        <v>0</v>
      </c>
      <c r="H188" s="155">
        <v>0</v>
      </c>
      <c r="I188" s="63">
        <v>0</v>
      </c>
      <c r="J188" s="64">
        <f t="shared" si="10"/>
        <v>0</v>
      </c>
      <c r="K188" s="72" t="str">
        <f t="shared" si="11"/>
        <v>х</v>
      </c>
    </row>
    <row r="189" spans="1:11" s="156" customFormat="1" hidden="1" x14ac:dyDescent="0.25">
      <c r="A189" s="35"/>
      <c r="B189" s="24" t="s">
        <v>232</v>
      </c>
      <c r="C189" s="25" t="s">
        <v>227</v>
      </c>
      <c r="D189" s="142"/>
      <c r="E189" s="110" t="e">
        <v>#REF!</v>
      </c>
      <c r="F189" s="142"/>
      <c r="G189" s="143" t="e">
        <v>#REF!</v>
      </c>
      <c r="H189" s="155"/>
      <c r="I189" s="63"/>
      <c r="J189" s="64">
        <f t="shared" si="10"/>
        <v>0</v>
      </c>
      <c r="K189" s="72" t="str">
        <f t="shared" si="11"/>
        <v>х</v>
      </c>
    </row>
    <row r="190" spans="1:11" s="156" customFormat="1" hidden="1" x14ac:dyDescent="0.25">
      <c r="A190" s="23"/>
      <c r="B190" s="24" t="s">
        <v>233</v>
      </c>
      <c r="C190" s="25" t="s">
        <v>227</v>
      </c>
      <c r="D190" s="142"/>
      <c r="E190" s="110" t="e">
        <v>#REF!</v>
      </c>
      <c r="F190" s="142"/>
      <c r="G190" s="143" t="e">
        <v>#REF!</v>
      </c>
      <c r="H190" s="155"/>
      <c r="I190" s="63"/>
      <c r="J190" s="64">
        <f t="shared" si="10"/>
        <v>0</v>
      </c>
      <c r="K190" s="72" t="str">
        <f t="shared" si="11"/>
        <v>х</v>
      </c>
    </row>
    <row r="191" spans="1:11" s="156" customFormat="1" hidden="1" x14ac:dyDescent="0.25">
      <c r="A191" s="23"/>
      <c r="B191" s="24" t="s">
        <v>234</v>
      </c>
      <c r="C191" s="25" t="s">
        <v>223</v>
      </c>
      <c r="D191" s="142"/>
      <c r="E191" s="110" t="e">
        <v>#REF!</v>
      </c>
      <c r="F191" s="142"/>
      <c r="G191" s="143" t="e">
        <v>#REF!</v>
      </c>
      <c r="H191" s="155"/>
      <c r="I191" s="63"/>
      <c r="J191" s="64">
        <f t="shared" si="10"/>
        <v>0</v>
      </c>
      <c r="K191" s="72" t="str">
        <f t="shared" si="11"/>
        <v>х</v>
      </c>
    </row>
    <row r="192" spans="1:11" s="156" customFormat="1" hidden="1" x14ac:dyDescent="0.25">
      <c r="A192" s="23"/>
      <c r="B192" s="24" t="s">
        <v>235</v>
      </c>
      <c r="C192" s="25"/>
      <c r="D192" s="142"/>
      <c r="E192" s="110" t="e">
        <v>#REF!</v>
      </c>
      <c r="F192" s="142"/>
      <c r="G192" s="143" t="e">
        <v>#REF!</v>
      </c>
      <c r="H192" s="155"/>
      <c r="I192" s="63"/>
      <c r="J192" s="64">
        <f t="shared" si="10"/>
        <v>0</v>
      </c>
      <c r="K192" s="72" t="str">
        <f t="shared" si="11"/>
        <v>х</v>
      </c>
    </row>
    <row r="193" spans="1:11" s="156" customFormat="1" hidden="1" x14ac:dyDescent="0.25">
      <c r="A193" s="23"/>
      <c r="B193" s="24" t="s">
        <v>236</v>
      </c>
      <c r="C193" s="25" t="s">
        <v>223</v>
      </c>
      <c r="D193" s="142"/>
      <c r="E193" s="110" t="e">
        <v>#REF!</v>
      </c>
      <c r="F193" s="142"/>
      <c r="G193" s="143" t="e">
        <v>#REF!</v>
      </c>
      <c r="H193" s="155"/>
      <c r="I193" s="63"/>
      <c r="J193" s="64">
        <f t="shared" si="10"/>
        <v>0</v>
      </c>
      <c r="K193" s="72" t="str">
        <f t="shared" si="11"/>
        <v>х</v>
      </c>
    </row>
    <row r="194" spans="1:11" s="156" customFormat="1" hidden="1" x14ac:dyDescent="0.25">
      <c r="A194" s="23"/>
      <c r="B194" s="24" t="s">
        <v>237</v>
      </c>
      <c r="C194" s="25" t="s">
        <v>238</v>
      </c>
      <c r="D194" s="142"/>
      <c r="E194" s="110" t="e">
        <v>#REF!</v>
      </c>
      <c r="F194" s="142"/>
      <c r="G194" s="143" t="e">
        <v>#REF!</v>
      </c>
      <c r="H194" s="155"/>
      <c r="I194" s="63"/>
      <c r="J194" s="64">
        <f t="shared" si="10"/>
        <v>0</v>
      </c>
      <c r="K194" s="72" t="str">
        <f t="shared" si="11"/>
        <v>х</v>
      </c>
    </row>
    <row r="195" spans="1:11" s="156" customFormat="1" hidden="1" x14ac:dyDescent="0.25">
      <c r="A195" s="23"/>
      <c r="B195" s="24" t="s">
        <v>239</v>
      </c>
      <c r="C195" s="25"/>
      <c r="D195" s="142"/>
      <c r="E195" s="110" t="e">
        <v>#REF!</v>
      </c>
      <c r="F195" s="142"/>
      <c r="G195" s="143" t="e">
        <v>#REF!</v>
      </c>
      <c r="H195" s="155"/>
      <c r="I195" s="63"/>
      <c r="J195" s="64">
        <f t="shared" si="10"/>
        <v>0</v>
      </c>
      <c r="K195" s="72" t="str">
        <f t="shared" si="11"/>
        <v>х</v>
      </c>
    </row>
    <row r="196" spans="1:11" s="156" customFormat="1" hidden="1" x14ac:dyDescent="0.25">
      <c r="A196" s="23"/>
      <c r="B196" s="24" t="s">
        <v>240</v>
      </c>
      <c r="C196" s="25" t="s">
        <v>223</v>
      </c>
      <c r="D196" s="142"/>
      <c r="E196" s="110" t="e">
        <v>#REF!</v>
      </c>
      <c r="F196" s="142"/>
      <c r="G196" s="143" t="e">
        <v>#REF!</v>
      </c>
      <c r="H196" s="155"/>
      <c r="I196" s="63"/>
      <c r="J196" s="64">
        <f t="shared" si="10"/>
        <v>0</v>
      </c>
      <c r="K196" s="72" t="str">
        <f t="shared" si="11"/>
        <v>х</v>
      </c>
    </row>
    <row r="197" spans="1:11" s="156" customFormat="1" hidden="1" x14ac:dyDescent="0.25">
      <c r="A197" s="23"/>
      <c r="B197" s="24" t="s">
        <v>241</v>
      </c>
      <c r="C197" s="25" t="s">
        <v>227</v>
      </c>
      <c r="D197" s="142"/>
      <c r="E197" s="110" t="e">
        <v>#REF!</v>
      </c>
      <c r="F197" s="142"/>
      <c r="G197" s="143" t="e">
        <v>#REF!</v>
      </c>
      <c r="H197" s="155"/>
      <c r="I197" s="63"/>
      <c r="J197" s="64">
        <f t="shared" si="10"/>
        <v>0</v>
      </c>
      <c r="K197" s="72" t="str">
        <f t="shared" si="11"/>
        <v>х</v>
      </c>
    </row>
    <row r="198" spans="1:11" s="156" customFormat="1" hidden="1" x14ac:dyDescent="0.25">
      <c r="A198" s="23"/>
      <c r="B198" s="24" t="s">
        <v>242</v>
      </c>
      <c r="C198" s="25" t="s">
        <v>238</v>
      </c>
      <c r="D198" s="142"/>
      <c r="E198" s="110" t="e">
        <v>#REF!</v>
      </c>
      <c r="F198" s="142"/>
      <c r="G198" s="143" t="e">
        <v>#REF!</v>
      </c>
      <c r="H198" s="155"/>
      <c r="I198" s="63"/>
      <c r="J198" s="64">
        <f t="shared" si="10"/>
        <v>0</v>
      </c>
      <c r="K198" s="72" t="str">
        <f t="shared" si="11"/>
        <v>х</v>
      </c>
    </row>
    <row r="199" spans="1:11" s="156" customFormat="1" hidden="1" x14ac:dyDescent="0.25">
      <c r="A199" s="23"/>
      <c r="B199" s="24" t="s">
        <v>243</v>
      </c>
      <c r="C199" s="25"/>
      <c r="D199" s="142"/>
      <c r="E199" s="110" t="e">
        <v>#REF!</v>
      </c>
      <c r="F199" s="142"/>
      <c r="G199" s="143" t="e">
        <v>#REF!</v>
      </c>
      <c r="H199" s="155"/>
      <c r="I199" s="63"/>
      <c r="J199" s="64">
        <f t="shared" si="10"/>
        <v>0</v>
      </c>
      <c r="K199" s="72" t="str">
        <f t="shared" si="11"/>
        <v>х</v>
      </c>
    </row>
    <row r="200" spans="1:11" s="156" customFormat="1" hidden="1" x14ac:dyDescent="0.25">
      <c r="A200" s="23"/>
      <c r="B200" s="24" t="s">
        <v>236</v>
      </c>
      <c r="C200" s="25" t="s">
        <v>223</v>
      </c>
      <c r="D200" s="142"/>
      <c r="E200" s="110" t="e">
        <v>#REF!</v>
      </c>
      <c r="F200" s="142"/>
      <c r="G200" s="143" t="e">
        <v>#REF!</v>
      </c>
      <c r="H200" s="155"/>
      <c r="I200" s="63"/>
      <c r="J200" s="64">
        <f t="shared" si="10"/>
        <v>0</v>
      </c>
      <c r="K200" s="72" t="str">
        <f t="shared" si="11"/>
        <v>х</v>
      </c>
    </row>
    <row r="201" spans="1:11" s="156" customFormat="1" hidden="1" x14ac:dyDescent="0.25">
      <c r="A201" s="23"/>
      <c r="B201" s="24" t="s">
        <v>237</v>
      </c>
      <c r="C201" s="25" t="s">
        <v>238</v>
      </c>
      <c r="D201" s="142"/>
      <c r="E201" s="110" t="e">
        <v>#REF!</v>
      </c>
      <c r="F201" s="142"/>
      <c r="G201" s="143" t="e">
        <v>#REF!</v>
      </c>
      <c r="H201" s="155"/>
      <c r="I201" s="63"/>
      <c r="J201" s="64">
        <f t="shared" si="10"/>
        <v>0</v>
      </c>
      <c r="K201" s="72" t="str">
        <f t="shared" si="11"/>
        <v>х</v>
      </c>
    </row>
    <row r="202" spans="1:11" s="156" customFormat="1" hidden="1" x14ac:dyDescent="0.25">
      <c r="A202" s="23"/>
      <c r="B202" s="24" t="s">
        <v>244</v>
      </c>
      <c r="C202" s="25"/>
      <c r="D202" s="142"/>
      <c r="E202" s="110" t="e">
        <v>#REF!</v>
      </c>
      <c r="F202" s="142"/>
      <c r="G202" s="143" t="e">
        <v>#REF!</v>
      </c>
      <c r="H202" s="155"/>
      <c r="I202" s="63"/>
      <c r="J202" s="64">
        <f t="shared" si="10"/>
        <v>0</v>
      </c>
      <c r="K202" s="72" t="str">
        <f t="shared" si="11"/>
        <v>х</v>
      </c>
    </row>
    <row r="203" spans="1:11" s="156" customFormat="1" hidden="1" x14ac:dyDescent="0.25">
      <c r="A203" s="23"/>
      <c r="B203" s="24" t="s">
        <v>236</v>
      </c>
      <c r="C203" s="25" t="s">
        <v>223</v>
      </c>
      <c r="D203" s="142"/>
      <c r="E203" s="110" t="e">
        <v>#REF!</v>
      </c>
      <c r="F203" s="142"/>
      <c r="G203" s="143" t="e">
        <v>#REF!</v>
      </c>
      <c r="H203" s="155"/>
      <c r="I203" s="63"/>
      <c r="J203" s="64">
        <f t="shared" si="10"/>
        <v>0</v>
      </c>
      <c r="K203" s="72" t="str">
        <f t="shared" si="11"/>
        <v>х</v>
      </c>
    </row>
    <row r="204" spans="1:11" s="156" customFormat="1" hidden="1" x14ac:dyDescent="0.25">
      <c r="A204" s="23"/>
      <c r="B204" s="24" t="s">
        <v>241</v>
      </c>
      <c r="C204" s="25" t="s">
        <v>227</v>
      </c>
      <c r="D204" s="142"/>
      <c r="E204" s="110" t="e">
        <v>#REF!</v>
      </c>
      <c r="F204" s="142"/>
      <c r="G204" s="143" t="e">
        <v>#REF!</v>
      </c>
      <c r="H204" s="155"/>
      <c r="I204" s="63"/>
      <c r="J204" s="64">
        <f t="shared" si="10"/>
        <v>0</v>
      </c>
      <c r="K204" s="72" t="str">
        <f t="shared" si="11"/>
        <v>х</v>
      </c>
    </row>
    <row r="205" spans="1:11" s="156" customFormat="1" hidden="1" x14ac:dyDescent="0.25">
      <c r="A205" s="23"/>
      <c r="B205" s="24" t="s">
        <v>237</v>
      </c>
      <c r="C205" s="25" t="s">
        <v>238</v>
      </c>
      <c r="D205" s="142"/>
      <c r="E205" s="110" t="e">
        <v>#REF!</v>
      </c>
      <c r="F205" s="142"/>
      <c r="G205" s="143" t="e">
        <v>#REF!</v>
      </c>
      <c r="H205" s="155"/>
      <c r="I205" s="63"/>
      <c r="J205" s="64">
        <f t="shared" si="10"/>
        <v>0</v>
      </c>
      <c r="K205" s="72" t="str">
        <f t="shared" si="11"/>
        <v>х</v>
      </c>
    </row>
    <row r="206" spans="1:11" s="156" customFormat="1" ht="26.25" thickBot="1" x14ac:dyDescent="0.3">
      <c r="A206" s="53">
        <v>3</v>
      </c>
      <c r="B206" s="54" t="s">
        <v>245</v>
      </c>
      <c r="C206" s="157" t="s">
        <v>246</v>
      </c>
      <c r="D206" s="146">
        <v>1923</v>
      </c>
      <c r="E206" s="147">
        <v>2014</v>
      </c>
      <c r="F206" s="146">
        <v>2017.8</v>
      </c>
      <c r="G206" s="148">
        <v>2007.2550000000001</v>
      </c>
      <c r="H206" s="158">
        <v>1950</v>
      </c>
      <c r="I206" s="66">
        <v>1949.3246666666669</v>
      </c>
      <c r="J206" s="71">
        <f t="shared" si="10"/>
        <v>-0.67533333333312839</v>
      </c>
      <c r="K206" s="75">
        <f t="shared" si="11"/>
        <v>-3.46324786324681E-4</v>
      </c>
    </row>
    <row r="209" spans="2:2" x14ac:dyDescent="0.25">
      <c r="B209" s="56" t="s">
        <v>247</v>
      </c>
    </row>
  </sheetData>
  <mergeCells count="13">
    <mergeCell ref="A15:A16"/>
    <mergeCell ref="B15:B16"/>
    <mergeCell ref="C15:C16"/>
    <mergeCell ref="H15:I15"/>
    <mergeCell ref="J15:K15"/>
    <mergeCell ref="F15:G15"/>
    <mergeCell ref="D15:E15"/>
    <mergeCell ref="A12:K12"/>
    <mergeCell ref="A5:K5"/>
    <mergeCell ref="A7:K7"/>
    <mergeCell ref="A8:K8"/>
    <mergeCell ref="A9:K9"/>
    <mergeCell ref="A11:K11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2017-03-20T12:00:12Z</dcterms:modified>
</cp:coreProperties>
</file>